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640" firstSheet="1" activeTab="1"/>
  </bookViews>
  <sheets>
    <sheet name="Old &amp; New SI Format" sheetId="1" r:id="rId1"/>
    <sheet name="Incentive" sheetId="2" r:id="rId2"/>
    <sheet name="Bhishi New" sheetId="3" r:id="rId3"/>
    <sheet name="Add Incremental Ct Designation" sheetId="4" r:id="rId4"/>
  </sheets>
  <calcPr calcId="144525" concurrentCalc="0"/>
</workbook>
</file>

<file path=xl/comments1.xml><?xml version="1.0" encoding="utf-8"?>
<comments xmlns="http://schemas.openxmlformats.org/spreadsheetml/2006/main">
  <authors>
    <author>Account</author>
  </authors>
  <commentList>
    <comment ref="F10" authorId="0">
      <text>
        <r>
          <rPr>
            <sz val="9"/>
            <color indexed="81"/>
            <rFont val="宋体"/>
            <charset val="134"/>
          </rPr>
          <t xml:space="preserve">Account:
threshold capping 2 caret per month
A- 2
B-1.5
C-1
Silver Sterling jewellery
</t>
        </r>
      </text>
    </comment>
    <comment ref="F15" authorId="0">
      <text>
        <r>
          <rPr>
            <sz val="9"/>
            <color indexed="81"/>
            <rFont val="宋体"/>
            <charset val="134"/>
          </rPr>
          <t xml:space="preserve">Account:
Silver Sterling jewellery 10 % of Silver ornament target</t>
        </r>
      </text>
    </comment>
  </commentList>
</comments>
</file>

<file path=xl/sharedStrings.xml><?xml version="1.0" encoding="utf-8"?>
<sst xmlns="http://schemas.openxmlformats.org/spreadsheetml/2006/main" count="150">
  <si>
    <t>Old Incentive Gradewise Amount</t>
  </si>
  <si>
    <t>Sr No</t>
  </si>
  <si>
    <t>Sales Person</t>
  </si>
  <si>
    <t>Grade</t>
  </si>
  <si>
    <t xml:space="preserve">Sales Incentive  </t>
  </si>
  <si>
    <t>Diamond Weightage Incentive</t>
  </si>
  <si>
    <t xml:space="preserve">GTS Amount </t>
  </si>
  <si>
    <t>GTS SI</t>
  </si>
  <si>
    <t>Total SI</t>
  </si>
  <si>
    <t>A</t>
  </si>
  <si>
    <t>B</t>
  </si>
  <si>
    <t>C</t>
  </si>
  <si>
    <t>Total</t>
  </si>
  <si>
    <t>New Incentive Structure - Monthly Calculation Grade wise</t>
  </si>
  <si>
    <t>Gold and Diamond Sales Person</t>
  </si>
  <si>
    <t>Contribution Margin</t>
  </si>
  <si>
    <t>GTS 2X Conversion</t>
  </si>
  <si>
    <t xml:space="preserve">GTS Tentative Amount </t>
  </si>
  <si>
    <t>Platinum</t>
  </si>
  <si>
    <t>Sterling Silver Weightage</t>
  </si>
  <si>
    <t>Silver Sales Person</t>
  </si>
  <si>
    <t>New Sales Incentive Scheme for FY 2020-21 - From 1st Oct 2020</t>
  </si>
  <si>
    <t>Sr No.</t>
  </si>
  <si>
    <t>Type of Incentive</t>
  </si>
  <si>
    <t>Sales</t>
  </si>
  <si>
    <t>Diamond Weightage</t>
  </si>
  <si>
    <t>Bhishi 2X Conversion</t>
  </si>
  <si>
    <t>GTS (Bhishi) / KALPATARU</t>
  </si>
  <si>
    <t>Additional - Incremental Diamond Caret Incentive / Sterling Silver gram wise Incentive</t>
  </si>
  <si>
    <t>Slabs</t>
  </si>
  <si>
    <t>Pay-out</t>
  </si>
  <si>
    <t>135% and above</t>
  </si>
  <si>
    <t>115% to 135%</t>
  </si>
  <si>
    <t>100% to 115%</t>
  </si>
  <si>
    <t>90% to 100%</t>
  </si>
  <si>
    <t>80% to 90%</t>
  </si>
  <si>
    <t>70% to 80%</t>
  </si>
  <si>
    <t>65% to 70%</t>
  </si>
  <si>
    <t>Below 65%</t>
  </si>
  <si>
    <t>NIL</t>
  </si>
  <si>
    <t>Sales Incentive  (SI)</t>
  </si>
  <si>
    <t>Eligibility Slab</t>
  </si>
  <si>
    <t>Sales Incentive</t>
  </si>
  <si>
    <t>Sales Revised Target</t>
  </si>
  <si>
    <t>Achievement</t>
  </si>
  <si>
    <t>%</t>
  </si>
  <si>
    <t>Applicable slab</t>
  </si>
  <si>
    <t>SI Amount</t>
  </si>
  <si>
    <t xml:space="preserve">First Branch Sales achievement above 65% and Individual Sales Achievement also above 65%, If any one below 65 % then SI not applicable for this sales person </t>
  </si>
  <si>
    <t xml:space="preserve"> </t>
  </si>
  <si>
    <t>Contribution Margin (CM)</t>
  </si>
  <si>
    <t>CM Incentives</t>
  </si>
  <si>
    <t>Revised Contribution Margin Branch</t>
  </si>
  <si>
    <t>Actual Contribution Margin Branch</t>
  </si>
  <si>
    <t xml:space="preserve">First Branch Sales achievement above 65% and Individual Sales Achievement also above 65%, If any one below 65 % then CM Incentive not applicable for this sales person </t>
  </si>
  <si>
    <t>Eligibility Slab for Individual level</t>
  </si>
  <si>
    <t>Branch Sales Achievement above 65 % And Diamonds Sales Achievement (Diamond and Diamond Jewellery) above 65%</t>
  </si>
  <si>
    <t>Individual Diamond Sales achievement above 65%</t>
  </si>
  <si>
    <t>Plan</t>
  </si>
  <si>
    <t>Actual</t>
  </si>
  <si>
    <t>A1</t>
  </si>
  <si>
    <t>A2</t>
  </si>
  <si>
    <t>A3</t>
  </si>
  <si>
    <t>A4</t>
  </si>
  <si>
    <t>A5</t>
  </si>
  <si>
    <t>Grade Silver Salesman</t>
  </si>
  <si>
    <t>Silver Weightage Incentive</t>
  </si>
  <si>
    <t>B4</t>
  </si>
  <si>
    <t>Branch Sales Achievement above 65 % and Branch Sterling Silver  Sales achievement above 65%</t>
  </si>
  <si>
    <t>Individual SS Sales will be on or above 65%</t>
  </si>
  <si>
    <t>B5</t>
  </si>
  <si>
    <t>B6</t>
  </si>
  <si>
    <t>B7</t>
  </si>
  <si>
    <t>B8</t>
  </si>
  <si>
    <t>B9</t>
  </si>
  <si>
    <t>Sales Against Bhishi (Branch)</t>
  </si>
  <si>
    <t>Bhishi Amount Redeemed (Branch)</t>
  </si>
  <si>
    <t>Target</t>
  </si>
  <si>
    <t>slab applicable</t>
  </si>
  <si>
    <t>SI Amt</t>
  </si>
  <si>
    <t>Incentive Amount</t>
  </si>
  <si>
    <t>C2</t>
  </si>
  <si>
    <t>C3</t>
  </si>
  <si>
    <t>Diamond Weightage Incentive / Sterling Silver Weightage</t>
  </si>
  <si>
    <t>New Diamond Weightage Incentive as Caret wise</t>
  </si>
  <si>
    <t>Eligibility Criteria - Only for Rotation System</t>
  </si>
  <si>
    <t>Diamond + Diamond Jewellery Sales achievement will be on or above 65 % as per branch sales target</t>
  </si>
  <si>
    <t xml:space="preserve">Individual Diamond Sales achievement will be on or above 65 % </t>
  </si>
  <si>
    <t>no threshold limit applicable in this method (2Ct, 1.5Ct,1 Ct)</t>
  </si>
  <si>
    <t>If Employee achieved his target above 100 % then Caret wise incentive will be applicable on incremental caret.</t>
  </si>
  <si>
    <t>Employee who achieved above 65 % and below 100 % of target then he will be applicable for Branch Diamond Weightage kitty As per his slab aaplicability</t>
  </si>
  <si>
    <t xml:space="preserve">Eligible employee Incentive Calculation on basis of his/her individual Diamond Caret as per below rate </t>
  </si>
  <si>
    <t>Rate</t>
  </si>
  <si>
    <t>New Sterling Silver Incentive on Gram basis</t>
  </si>
  <si>
    <t>Eligibility Criteria</t>
  </si>
  <si>
    <t>Sterling Silver Sales achievement will be on or above 100 % as per branch sales target (Branch SS target will be 10% on Silver ornament target in amount)</t>
  </si>
  <si>
    <t xml:space="preserve">Individual Sterling silver Sales achievement will be on or above 65 % </t>
  </si>
  <si>
    <t>After that Sterling Silver weightage incentive kitty will be closed and new Gram wise kitty will be open for eligible employee on his entire grams</t>
  </si>
  <si>
    <t xml:space="preserve">Eligible employee Incentive Calculation on basis of his/her individual Sterling Silver weight per gram as per below rate </t>
  </si>
  <si>
    <t xml:space="preserve">Note: Feedback calling will be impact 50% </t>
  </si>
  <si>
    <t>From 1st Oct 2020</t>
  </si>
  <si>
    <t>GTS Bhishi and Kalpataru Yojana Scheme Incentive</t>
  </si>
  <si>
    <t>Above GTS applicable for All Sales and non sales (Operational) employee.</t>
  </si>
  <si>
    <t>GTS and Kalpataru Yojana Amount consider cumulative</t>
  </si>
  <si>
    <t>We changes Slab of Bhishi Amount and payout % of Incentive</t>
  </si>
  <si>
    <t>No Grade consider for GTS Incentive</t>
  </si>
  <si>
    <t xml:space="preserve">Monthly GTS Slab Amount </t>
  </si>
  <si>
    <t>Pay out %</t>
  </si>
  <si>
    <t>Upto 15000</t>
  </si>
  <si>
    <t>15001 to 30000</t>
  </si>
  <si>
    <t>30001 to 60000</t>
  </si>
  <si>
    <t>60001 to 100000</t>
  </si>
  <si>
    <t>100001 and Above</t>
  </si>
  <si>
    <t xml:space="preserve">E.g.- </t>
  </si>
  <si>
    <t>Month</t>
  </si>
  <si>
    <t>July</t>
  </si>
  <si>
    <t>Employee</t>
  </si>
  <si>
    <t>GTS Amount</t>
  </si>
  <si>
    <t>Kalaptaru Amount</t>
  </si>
  <si>
    <t>Total Bhishi Amount</t>
  </si>
  <si>
    <t>Slab Applicable</t>
  </si>
  <si>
    <t>Payout %</t>
  </si>
  <si>
    <t>August</t>
  </si>
  <si>
    <t>September</t>
  </si>
  <si>
    <t xml:space="preserve">Quarter 2 </t>
  </si>
  <si>
    <t>Slab and Payout % are applicable for monthly basis only</t>
  </si>
  <si>
    <t xml:space="preserve"> If employee joined in middle of quarter then its consider his present month for Payout %</t>
  </si>
  <si>
    <t>eg- Quarter 2, employee joined in August, then his payout calculation for August and September only not for July month.</t>
  </si>
  <si>
    <t>Points</t>
  </si>
  <si>
    <t>Targets</t>
  </si>
  <si>
    <t>Gms</t>
  </si>
  <si>
    <t>Gold</t>
  </si>
  <si>
    <t>1 gm</t>
  </si>
  <si>
    <t>Diamond</t>
  </si>
  <si>
    <t>1RS</t>
  </si>
  <si>
    <t>Silver</t>
  </si>
  <si>
    <t>NSI</t>
  </si>
  <si>
    <t>Silvostyle</t>
  </si>
  <si>
    <t>Type</t>
  </si>
  <si>
    <t>Additional per incremental Caret</t>
  </si>
  <si>
    <t>Remarks</t>
  </si>
  <si>
    <t>Sales  Individual</t>
  </si>
  <si>
    <t>Full Rotation - incremental = Individual Actual - Individual Target and store payout multiplyer applied to existing incentive amount</t>
  </si>
  <si>
    <t>Floor Incharge</t>
  </si>
  <si>
    <t>Incremental = Branch Actual - Branch Target</t>
  </si>
  <si>
    <t>Branch Manager</t>
  </si>
  <si>
    <t>Cluster Manager</t>
  </si>
  <si>
    <t>Incremental = Cluster Actual - Cluster Target</t>
  </si>
  <si>
    <t>Design Coordinator</t>
  </si>
  <si>
    <t>Incremental = Branch Actual - Branch Target , Change existing incentive structure to 60:40 (60 KRA: 40 Branch Sales)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</si>
</sst>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(* #,##0_);_(* \(#,##0\);_(* &quot;-&quot;??_);_(@_)"/>
    <numFmt numFmtId="44" formatCode="_(&quot;$&quot;* #,##0.00_);_(&quot;$&quot;* \(#,##0.00\);_(&quot;$&quot;* &quot;-&quot;??_);_(@_)"/>
    <numFmt numFmtId="43" formatCode="_(* #,##0.00_);_(* \(#,##0.00\);_(* &quot;-&quot;??_);_(@_)"/>
    <numFmt numFmtId="42" formatCode="_(&quot;$&quot;* #,##0_);_(&quot;$&quot;* \(#,##0\);_(&quot;$&quot;* &quot;-&quot;_);_(@_)"/>
    <numFmt numFmtId="178" formatCode="_ * #,##0_ ;_ * \-#,##0_ ;_ * &quot;-&quot;_ ;_ @_ "/>
  </numFmts>
  <fonts count="29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8" fillId="9" borderId="23" applyNumberFormat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18" fillId="10" borderId="20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9" borderId="20" applyNumberFormat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10" fillId="5" borderId="16" applyNumberFormat="0" applyAlignment="0" applyProtection="0">
      <alignment vertical="center"/>
    </xf>
  </cellStyleXfs>
  <cellXfs count="15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9" fontId="1" fillId="0" borderId="1" xfId="0" applyNumberFormat="1" applyFont="1" applyBorder="1"/>
    <xf numFmtId="177" fontId="1" fillId="0" borderId="1" xfId="47" applyNumberFormat="1" applyFont="1" applyBorder="1"/>
    <xf numFmtId="0" fontId="1" fillId="0" borderId="0" xfId="0" applyFont="1" applyAlignment="1">
      <alignment wrapText="1"/>
    </xf>
    <xf numFmtId="0" fontId="1" fillId="2" borderId="1" xfId="0" applyFont="1" applyFill="1" applyBorder="1"/>
    <xf numFmtId="10" fontId="1" fillId="0" borderId="1" xfId="0" applyNumberFormat="1" applyFont="1" applyBorder="1"/>
    <xf numFmtId="0" fontId="2" fillId="0" borderId="0" xfId="0" applyFont="1"/>
    <xf numFmtId="10" fontId="2" fillId="0" borderId="0" xfId="0" applyNumberFormat="1" applyFont="1"/>
    <xf numFmtId="0" fontId="3" fillId="0" borderId="0" xfId="0" applyFont="1"/>
    <xf numFmtId="0" fontId="2" fillId="0" borderId="0" xfId="0" applyFont="1" applyFill="1"/>
    <xf numFmtId="10" fontId="2" fillId="0" borderId="0" xfId="0" applyNumberFormat="1" applyFont="1" applyFill="1"/>
    <xf numFmtId="0" fontId="3" fillId="0" borderId="1" xfId="0" applyFont="1" applyBorder="1"/>
    <xf numFmtId="0" fontId="2" fillId="0" borderId="1" xfId="0" applyFont="1" applyBorder="1"/>
    <xf numFmtId="10" fontId="3" fillId="0" borderId="1" xfId="0" applyNumberFormat="1" applyFont="1" applyBorder="1"/>
    <xf numFmtId="10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Fill="1" applyBorder="1"/>
    <xf numFmtId="10" fontId="3" fillId="0" borderId="1" xfId="0" applyNumberFormat="1" applyFont="1" applyFill="1" applyBorder="1"/>
    <xf numFmtId="177" fontId="2" fillId="0" borderId="1" xfId="47" applyNumberFormat="1" applyFont="1" applyBorder="1"/>
    <xf numFmtId="43" fontId="2" fillId="0" borderId="1" xfId="47" applyFont="1" applyFill="1" applyBorder="1"/>
    <xf numFmtId="10" fontId="2" fillId="0" borderId="1" xfId="7" applyNumberFormat="1" applyFont="1" applyFill="1" applyBorder="1"/>
    <xf numFmtId="43" fontId="2" fillId="0" borderId="1" xfId="47" applyFont="1" applyBorder="1"/>
    <xf numFmtId="43" fontId="2" fillId="0" borderId="0" xfId="47" applyFont="1"/>
    <xf numFmtId="10" fontId="2" fillId="0" borderId="0" xfId="47" applyNumberFormat="1" applyFont="1"/>
    <xf numFmtId="43" fontId="3" fillId="0" borderId="1" xfId="47" applyFont="1" applyBorder="1"/>
    <xf numFmtId="43" fontId="3" fillId="0" borderId="2" xfId="47" applyFont="1" applyBorder="1" applyAlignment="1">
      <alignment horizontal="center"/>
    </xf>
    <xf numFmtId="43" fontId="3" fillId="0" borderId="3" xfId="47" applyFont="1" applyBorder="1" applyAlignment="1">
      <alignment horizontal="center"/>
    </xf>
    <xf numFmtId="43" fontId="3" fillId="0" borderId="4" xfId="47" applyFont="1" applyBorder="1" applyAlignment="1">
      <alignment horizontal="center"/>
    </xf>
    <xf numFmtId="43" fontId="3" fillId="0" borderId="1" xfId="47" applyFont="1" applyFill="1" applyBorder="1"/>
    <xf numFmtId="10" fontId="3" fillId="0" borderId="1" xfId="47" applyNumberFormat="1" applyFont="1" applyFill="1" applyBorder="1"/>
    <xf numFmtId="10" fontId="2" fillId="0" borderId="1" xfId="47" applyNumberFormat="1" applyFont="1" applyFill="1" applyBorder="1"/>
    <xf numFmtId="0" fontId="2" fillId="0" borderId="0" xfId="0" applyFont="1" applyBorder="1"/>
    <xf numFmtId="43" fontId="2" fillId="0" borderId="0" xfId="47" applyFont="1" applyBorder="1"/>
    <xf numFmtId="43" fontId="2" fillId="0" borderId="0" xfId="47" applyFont="1" applyFill="1" applyBorder="1"/>
    <xf numFmtId="10" fontId="2" fillId="0" borderId="0" xfId="47" applyNumberFormat="1" applyFont="1" applyFill="1" applyBorder="1"/>
    <xf numFmtId="176" fontId="2" fillId="0" borderId="0" xfId="0" applyNumberFormat="1" applyFont="1"/>
    <xf numFmtId="43" fontId="3" fillId="0" borderId="0" xfId="0" applyNumberFormat="1" applyFont="1"/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0" borderId="1" xfId="0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4" borderId="1" xfId="0" applyFill="1" applyBorder="1"/>
    <xf numFmtId="0" fontId="7" fillId="3" borderId="1" xfId="0" applyFont="1" applyFill="1" applyBorder="1" applyAlignment="1">
      <alignment horizontal="center"/>
    </xf>
    <xf numFmtId="0" fontId="0" fillId="0" borderId="5" xfId="0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177" fontId="0" fillId="0" borderId="1" xfId="47" applyNumberFormat="1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77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3" borderId="5" xfId="0" applyFill="1" applyBorder="1"/>
    <xf numFmtId="0" fontId="7" fillId="3" borderId="3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/>
    <xf numFmtId="0" fontId="5" fillId="0" borderId="13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>
      <alignment horizontal="center"/>
    </xf>
    <xf numFmtId="43" fontId="0" fillId="0" borderId="1" xfId="47" applyFont="1" applyFill="1" applyBorder="1"/>
    <xf numFmtId="9" fontId="0" fillId="0" borderId="1" xfId="0" applyNumberFormat="1" applyFill="1" applyBorder="1"/>
    <xf numFmtId="177" fontId="0" fillId="0" borderId="1" xfId="47" applyNumberFormat="1" applyFont="1" applyFill="1" applyBorder="1"/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3" fontId="0" fillId="0" borderId="0" xfId="47" applyFont="1" applyBorder="1"/>
    <xf numFmtId="0" fontId="0" fillId="0" borderId="0" xfId="0" applyFill="1" applyBorder="1"/>
    <xf numFmtId="0" fontId="0" fillId="3" borderId="1" xfId="0" applyFont="1" applyFill="1" applyBorder="1"/>
    <xf numFmtId="0" fontId="7" fillId="3" borderId="2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0" xfId="0" applyFont="1"/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vertical="center"/>
    </xf>
    <xf numFmtId="1" fontId="0" fillId="0" borderId="1" xfId="0" applyNumberFormat="1" applyBorder="1"/>
    <xf numFmtId="0" fontId="7" fillId="3" borderId="4" xfId="0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14" xfId="0" applyFont="1" applyFill="1" applyBorder="1" applyAlignment="1">
      <alignment wrapText="1"/>
    </xf>
    <xf numFmtId="43" fontId="0" fillId="0" borderId="0" xfId="47" applyFont="1"/>
    <xf numFmtId="176" fontId="0" fillId="0" borderId="0" xfId="0" applyNumberFormat="1"/>
    <xf numFmtId="9" fontId="0" fillId="0" borderId="0" xfId="0" applyNumberFormat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/>
    <xf numFmtId="0" fontId="0" fillId="0" borderId="0" xfId="0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9" fillId="0" borderId="1" xfId="0" applyFont="1" applyBorder="1"/>
    <xf numFmtId="0" fontId="8" fillId="0" borderId="0" xfId="0" applyFont="1"/>
    <xf numFmtId="43" fontId="8" fillId="0" borderId="0" xfId="47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</cellXfs>
  <cellStyles count="49">
    <cellStyle name="Normal" xfId="0" builtinId="0"/>
    <cellStyle name="40% - Accent6" xfId="1" builtinId="51"/>
    <cellStyle name="20% - Accent6" xfId="2" builtinId="50"/>
    <cellStyle name="60% - Accent5" xfId="3" builtinId="48"/>
    <cellStyle name="40% - Accent5" xfId="4" builtinId="47"/>
    <cellStyle name="20% - Accent5" xfId="5" builtinId="46"/>
    <cellStyle name="Accent5" xfId="6" builtinId="45"/>
    <cellStyle name="Percent" xfId="7" builtinId="5"/>
    <cellStyle name="60% - Accent4" xfId="8" builtinId="44"/>
    <cellStyle name="Accent4" xfId="9" builtinId="41"/>
    <cellStyle name="60% - Accent3" xfId="10" builtinId="40"/>
    <cellStyle name="20% - Accent3" xfId="11" builtinId="38"/>
    <cellStyle name="Accent3" xfId="12" builtinId="37"/>
    <cellStyle name="20% - Accent2" xfId="13" builtinId="34"/>
    <cellStyle name="Accent2" xfId="14" builtinId="33"/>
    <cellStyle name="Accent6" xfId="15" builtinId="49"/>
    <cellStyle name="60% - Accent1" xfId="16" builtinId="32"/>
    <cellStyle name="Heading 4" xfId="17" builtinId="19"/>
    <cellStyle name="40% - Accent1" xfId="18" builtinId="31"/>
    <cellStyle name="40% - Accent4" xfId="19" builtinId="43"/>
    <cellStyle name="Comma[0]" xfId="20" builtinId="6"/>
    <cellStyle name="40% - Accent3" xfId="21" builtinId="39"/>
    <cellStyle name="Neutral" xfId="22" builtinId="28"/>
    <cellStyle name="Bad" xfId="23" builtinId="27"/>
    <cellStyle name="Linked Cell" xfId="24" builtinId="24"/>
    <cellStyle name="20% - Accent4" xfId="25" builtinId="42"/>
    <cellStyle name="Total" xfId="26" builtinId="25"/>
    <cellStyle name="Output" xfId="27" builtinId="21"/>
    <cellStyle name="Note" xfId="28" builtinId="10"/>
    <cellStyle name="Input" xfId="29" builtinId="20"/>
    <cellStyle name="Good" xfId="30" builtinId="26"/>
    <cellStyle name="60% - Accent2" xfId="31" builtinId="36"/>
    <cellStyle name="Calculation" xfId="32" builtinId="22"/>
    <cellStyle name="Heading 3" xfId="33" builtinId="18"/>
    <cellStyle name="Currency[0]" xfId="34" builtinId="7"/>
    <cellStyle name="Heading 1" xfId="35" builtinId="16"/>
    <cellStyle name="60% - Accent6" xfId="36" builtinId="52"/>
    <cellStyle name="40% - Accent2" xfId="37" builtinId="35"/>
    <cellStyle name="Title" xfId="38" builtinId="15"/>
    <cellStyle name="Accent1" xfId="39" builtinId="29"/>
    <cellStyle name="CExplanatory Text" xfId="40" builtinId="53"/>
    <cellStyle name="Currency" xfId="41" builtinId="4"/>
    <cellStyle name="20% - Accent1" xfId="42" builtinId="30"/>
    <cellStyle name="Followed Hyperlink" xfId="43" builtinId="9"/>
    <cellStyle name="Warning Text" xfId="44" builtinId="11"/>
    <cellStyle name="Hyperlink" xfId="45" builtinId="8"/>
    <cellStyle name="Heading 2" xfId="46" builtinId="17"/>
    <cellStyle name="Comma" xfId="47" builtinId="3"/>
    <cellStyle name="Check Cell" xfId="48" builtinId="2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4C4C4C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workbookViewId="0">
      <selection activeCell="A1" sqref="A1:K1"/>
    </sheetView>
  </sheetViews>
  <sheetFormatPr defaultColWidth="8.8" defaultRowHeight="12.75"/>
  <cols>
    <col min="2" max="2" width="14.6" customWidth="1"/>
    <col min="5" max="5" width="11.9" customWidth="1"/>
    <col min="7" max="7" width="10.3" customWidth="1"/>
  </cols>
  <sheetData>
    <row r="1" spans="1:1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>
      <c r="A2" s="132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ht="36" spans="1:11">
      <c r="A3" s="133" t="s">
        <v>1</v>
      </c>
      <c r="B3" s="133" t="s">
        <v>2</v>
      </c>
      <c r="C3" s="133" t="s">
        <v>3</v>
      </c>
      <c r="D3" s="134" t="s">
        <v>4</v>
      </c>
      <c r="E3" s="133"/>
      <c r="F3" s="135" t="s">
        <v>5</v>
      </c>
      <c r="G3" s="135"/>
      <c r="H3" s="133" t="s">
        <v>6</v>
      </c>
      <c r="I3" s="133" t="s">
        <v>7</v>
      </c>
      <c r="J3" s="133"/>
      <c r="K3" s="138" t="s">
        <v>8</v>
      </c>
    </row>
    <row r="4" spans="1:11">
      <c r="A4" s="136">
        <v>1</v>
      </c>
      <c r="B4" s="136" t="s">
        <v>2</v>
      </c>
      <c r="C4" s="136" t="s">
        <v>9</v>
      </c>
      <c r="D4" s="136">
        <v>3000</v>
      </c>
      <c r="E4" s="136"/>
      <c r="F4" s="129">
        <v>800</v>
      </c>
      <c r="G4" s="129"/>
      <c r="H4" s="136">
        <v>40000</v>
      </c>
      <c r="I4" s="136">
        <v>600</v>
      </c>
      <c r="J4" s="136"/>
      <c r="K4" s="137">
        <f t="shared" ref="K4:K6" si="0">+F4+I4+D4</f>
        <v>4400</v>
      </c>
    </row>
    <row r="5" spans="1:11">
      <c r="A5" s="136">
        <v>2</v>
      </c>
      <c r="B5" s="136" t="s">
        <v>2</v>
      </c>
      <c r="C5" s="136" t="s">
        <v>10</v>
      </c>
      <c r="D5" s="136">
        <v>2000</v>
      </c>
      <c r="E5" s="136"/>
      <c r="F5" s="129">
        <v>450</v>
      </c>
      <c r="G5" s="129"/>
      <c r="H5" s="136">
        <v>28000</v>
      </c>
      <c r="I5" s="136">
        <v>350</v>
      </c>
      <c r="J5" s="136"/>
      <c r="K5" s="137">
        <f t="shared" si="0"/>
        <v>2800</v>
      </c>
    </row>
    <row r="6" spans="1:11">
      <c r="A6" s="136">
        <v>3</v>
      </c>
      <c r="B6" s="136" t="s">
        <v>2</v>
      </c>
      <c r="C6" s="136" t="s">
        <v>11</v>
      </c>
      <c r="D6" s="136">
        <v>1200</v>
      </c>
      <c r="E6" s="136"/>
      <c r="F6" s="129">
        <v>200</v>
      </c>
      <c r="G6" s="129"/>
      <c r="H6" s="136">
        <v>15000</v>
      </c>
      <c r="I6" s="136">
        <v>150</v>
      </c>
      <c r="J6" s="136"/>
      <c r="K6" s="137">
        <f t="shared" si="0"/>
        <v>1550</v>
      </c>
    </row>
    <row r="7" spans="1:11">
      <c r="A7" s="137"/>
      <c r="B7" s="138" t="s">
        <v>12</v>
      </c>
      <c r="C7" s="137"/>
      <c r="D7" s="139"/>
      <c r="E7" s="140"/>
      <c r="F7" s="139"/>
      <c r="G7" s="139"/>
      <c r="H7" s="140"/>
      <c r="I7" s="139"/>
      <c r="J7" s="139"/>
      <c r="K7" s="139"/>
    </row>
    <row r="8" spans="1:11">
      <c r="A8" s="141"/>
      <c r="B8" s="141"/>
      <c r="C8" s="141"/>
      <c r="D8" s="142"/>
      <c r="E8" s="143"/>
      <c r="F8" s="142"/>
      <c r="G8" s="144"/>
      <c r="H8" s="143"/>
      <c r="I8" s="142"/>
      <c r="J8" s="142"/>
      <c r="K8" s="142"/>
    </row>
    <row r="9" spans="1:11">
      <c r="A9" s="132" t="s">
        <v>13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ht="36" spans="1:11">
      <c r="A10" s="145" t="s">
        <v>1</v>
      </c>
      <c r="B10" s="145" t="s">
        <v>14</v>
      </c>
      <c r="C10" s="145" t="s">
        <v>3</v>
      </c>
      <c r="D10" s="134" t="s">
        <v>4</v>
      </c>
      <c r="E10" s="146" t="s">
        <v>15</v>
      </c>
      <c r="F10" s="147" t="s">
        <v>5</v>
      </c>
      <c r="G10" s="146" t="s">
        <v>16</v>
      </c>
      <c r="H10" s="145" t="s">
        <v>17</v>
      </c>
      <c r="I10" s="145" t="s">
        <v>7</v>
      </c>
      <c r="J10" s="145" t="s">
        <v>18</v>
      </c>
      <c r="K10" s="147" t="s">
        <v>8</v>
      </c>
    </row>
    <row r="11" spans="1:11">
      <c r="A11" s="136">
        <v>1</v>
      </c>
      <c r="B11" s="136" t="s">
        <v>2</v>
      </c>
      <c r="C11" s="136" t="s">
        <v>9</v>
      </c>
      <c r="D11" s="136">
        <v>2300</v>
      </c>
      <c r="E11" s="148">
        <v>800</v>
      </c>
      <c r="F11" s="129">
        <v>800</v>
      </c>
      <c r="G11" s="148">
        <v>500</v>
      </c>
      <c r="H11" s="136">
        <v>40000</v>
      </c>
      <c r="I11" s="136">
        <f>+H11*0.0125</f>
        <v>500</v>
      </c>
      <c r="J11" s="136"/>
      <c r="K11" s="137">
        <f t="shared" ref="K11:K13" si="1">+F11+I11+D11+G11+E11+J11</f>
        <v>4900</v>
      </c>
    </row>
    <row r="12" spans="1:11">
      <c r="A12" s="136">
        <v>2</v>
      </c>
      <c r="B12" s="136" t="s">
        <v>2</v>
      </c>
      <c r="C12" s="136" t="s">
        <v>10</v>
      </c>
      <c r="D12" s="136">
        <v>1500</v>
      </c>
      <c r="E12" s="148">
        <v>550</v>
      </c>
      <c r="F12" s="129">
        <v>500</v>
      </c>
      <c r="G12" s="148">
        <v>350</v>
      </c>
      <c r="H12" s="136">
        <v>28000</v>
      </c>
      <c r="I12" s="136">
        <f t="shared" ref="I12:I18" si="2">+H12*0.01</f>
        <v>280</v>
      </c>
      <c r="J12" s="136"/>
      <c r="K12" s="137">
        <f t="shared" si="1"/>
        <v>3180</v>
      </c>
    </row>
    <row r="13" spans="1:11">
      <c r="A13" s="136">
        <v>3</v>
      </c>
      <c r="B13" s="149" t="s">
        <v>2</v>
      </c>
      <c r="C13" s="149" t="s">
        <v>11</v>
      </c>
      <c r="D13" s="149">
        <v>900</v>
      </c>
      <c r="E13" s="150">
        <v>300</v>
      </c>
      <c r="F13" s="151">
        <v>250</v>
      </c>
      <c r="G13" s="150">
        <v>200</v>
      </c>
      <c r="H13" s="149">
        <v>15000</v>
      </c>
      <c r="I13" s="149">
        <f t="shared" si="2"/>
        <v>150</v>
      </c>
      <c r="J13" s="149"/>
      <c r="K13" s="137">
        <f t="shared" si="1"/>
        <v>1800</v>
      </c>
    </row>
    <row r="14" spans="1:11">
      <c r="A14" s="136"/>
      <c r="B14" s="149"/>
      <c r="C14" s="149"/>
      <c r="D14" s="149"/>
      <c r="E14" s="150"/>
      <c r="F14" s="151"/>
      <c r="G14" s="150"/>
      <c r="H14" s="149"/>
      <c r="I14" s="149"/>
      <c r="J14" s="149"/>
      <c r="K14" s="137"/>
    </row>
    <row r="15" ht="36" spans="1:11">
      <c r="A15" s="145" t="s">
        <v>1</v>
      </c>
      <c r="B15" s="145" t="s">
        <v>2</v>
      </c>
      <c r="C15" s="145" t="s">
        <v>3</v>
      </c>
      <c r="D15" s="145" t="s">
        <v>4</v>
      </c>
      <c r="E15" s="146" t="s">
        <v>15</v>
      </c>
      <c r="F15" s="147" t="s">
        <v>19</v>
      </c>
      <c r="G15" s="146" t="s">
        <v>16</v>
      </c>
      <c r="H15" s="145" t="s">
        <v>17</v>
      </c>
      <c r="I15" s="145" t="s">
        <v>7</v>
      </c>
      <c r="J15" s="145" t="s">
        <v>18</v>
      </c>
      <c r="K15" s="147" t="s">
        <v>8</v>
      </c>
    </row>
    <row r="16" spans="1:11">
      <c r="A16" s="136">
        <v>4</v>
      </c>
      <c r="B16" s="136" t="s">
        <v>20</v>
      </c>
      <c r="C16" s="136" t="s">
        <v>9</v>
      </c>
      <c r="D16" s="136">
        <v>2300</v>
      </c>
      <c r="E16" s="148">
        <v>800</v>
      </c>
      <c r="F16" s="129">
        <v>800</v>
      </c>
      <c r="G16" s="148">
        <v>500</v>
      </c>
      <c r="H16" s="136">
        <v>40000</v>
      </c>
      <c r="I16" s="136">
        <f>+H16*0.0125</f>
        <v>500</v>
      </c>
      <c r="J16" s="136"/>
      <c r="K16" s="137">
        <f t="shared" ref="K16:K18" si="3">+F16+I16+D16+G16+E16+J16</f>
        <v>4900</v>
      </c>
    </row>
    <row r="17" spans="1:11">
      <c r="A17" s="136">
        <v>5</v>
      </c>
      <c r="B17" s="136" t="s">
        <v>20</v>
      </c>
      <c r="C17" s="136" t="s">
        <v>10</v>
      </c>
      <c r="D17" s="136">
        <v>1500</v>
      </c>
      <c r="E17" s="148">
        <v>550</v>
      </c>
      <c r="F17" s="129">
        <v>500</v>
      </c>
      <c r="G17" s="148">
        <v>350</v>
      </c>
      <c r="H17" s="136">
        <v>28000</v>
      </c>
      <c r="I17" s="136">
        <f t="shared" si="2"/>
        <v>280</v>
      </c>
      <c r="J17" s="136"/>
      <c r="K17" s="137">
        <f t="shared" si="3"/>
        <v>3180</v>
      </c>
    </row>
    <row r="18" spans="1:11">
      <c r="A18" s="136">
        <v>6</v>
      </c>
      <c r="B18" s="136" t="s">
        <v>20</v>
      </c>
      <c r="C18" s="136" t="s">
        <v>11</v>
      </c>
      <c r="D18" s="136">
        <v>900</v>
      </c>
      <c r="E18" s="148">
        <v>300</v>
      </c>
      <c r="F18" s="129">
        <v>250</v>
      </c>
      <c r="G18" s="148">
        <v>200</v>
      </c>
      <c r="H18" s="136">
        <v>15000</v>
      </c>
      <c r="I18" s="136">
        <f t="shared" si="2"/>
        <v>150</v>
      </c>
      <c r="J18" s="136"/>
      <c r="K18" s="137">
        <f t="shared" si="3"/>
        <v>1800</v>
      </c>
    </row>
  </sheetData>
  <mergeCells count="3">
    <mergeCell ref="A1:K1"/>
    <mergeCell ref="A2:K2"/>
    <mergeCell ref="A9:K9"/>
  </mergeCells>
  <pageMargins left="0.75" right="0.75" top="1" bottom="1" header="0.511805555555556" footer="0.511805555555556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U99"/>
  <sheetViews>
    <sheetView tabSelected="1" zoomScale="77" zoomScaleNormal="77" topLeftCell="A19" workbookViewId="0">
      <selection activeCell="B3" sqref="B3:K3"/>
    </sheetView>
  </sheetViews>
  <sheetFormatPr defaultColWidth="9" defaultRowHeight="12.75"/>
  <cols>
    <col min="1" max="1" width="6.55333333333333" customWidth="1"/>
    <col min="2" max="2" width="14.5533333333333" customWidth="1"/>
    <col min="3" max="3" width="20.8866666666667" customWidth="1"/>
    <col min="4" max="4" width="15.44" customWidth="1"/>
    <col min="5" max="5" width="12.1066666666667" customWidth="1"/>
    <col min="6" max="6" width="13.6666666666667" style="44" customWidth="1"/>
    <col min="7" max="7" width="15.5533333333333" style="44" customWidth="1"/>
    <col min="8" max="8" width="15.5533333333333" customWidth="1"/>
    <col min="9" max="9" width="6.44" customWidth="1"/>
    <col min="10" max="10" width="14.8866666666667" customWidth="1"/>
    <col min="11" max="11" width="12.1066666666667" customWidth="1"/>
    <col min="12" max="12" width="12.5"/>
    <col min="18" max="18" width="11.8866666666667" customWidth="1"/>
    <col min="19" max="19" width="6" customWidth="1"/>
    <col min="20" max="20" width="5.66666666666667" customWidth="1"/>
    <col min="21" max="22" width="6" customWidth="1"/>
    <col min="23" max="23" width="5.66666666666667" customWidth="1"/>
    <col min="24" max="24" width="6" customWidth="1"/>
    <col min="44" max="44" width="12.5"/>
    <col min="257" max="257" width="21.5533333333333" customWidth="1"/>
    <col min="258" max="258" width="11.44" customWidth="1"/>
    <col min="259" max="259" width="6" customWidth="1"/>
    <col min="260" max="261" width="14.44" customWidth="1"/>
    <col min="262" max="262" width="16.78" customWidth="1"/>
    <col min="263" max="263" width="12.78" customWidth="1"/>
    <col min="264" max="264" width="12" customWidth="1"/>
    <col min="265" max="265" width="6.22" customWidth="1"/>
    <col min="266" max="266" width="7.22" customWidth="1"/>
    <col min="268" max="268" width="14.44" customWidth="1"/>
    <col min="278" max="278" width="11.3333333333333" customWidth="1"/>
    <col min="281" max="281" width="9.88666666666667" customWidth="1"/>
    <col min="513" max="513" width="21.5533333333333" customWidth="1"/>
    <col min="514" max="514" width="11.44" customWidth="1"/>
    <col min="515" max="515" width="6" customWidth="1"/>
    <col min="516" max="517" width="14.44" customWidth="1"/>
    <col min="518" max="518" width="16.78" customWidth="1"/>
    <col min="519" max="519" width="12.78" customWidth="1"/>
    <col min="520" max="520" width="12" customWidth="1"/>
    <col min="521" max="521" width="6.22" customWidth="1"/>
    <col min="522" max="522" width="7.22" customWidth="1"/>
    <col min="524" max="524" width="14.44" customWidth="1"/>
    <col min="534" max="534" width="11.3333333333333" customWidth="1"/>
    <col min="537" max="537" width="9.88666666666667" customWidth="1"/>
    <col min="769" max="769" width="21.5533333333333" customWidth="1"/>
    <col min="770" max="770" width="11.44" customWidth="1"/>
    <col min="771" max="771" width="6" customWidth="1"/>
    <col min="772" max="773" width="14.44" customWidth="1"/>
    <col min="774" max="774" width="16.78" customWidth="1"/>
    <col min="775" max="775" width="12.78" customWidth="1"/>
    <col min="776" max="776" width="12" customWidth="1"/>
    <col min="777" max="777" width="6.22" customWidth="1"/>
    <col min="778" max="778" width="7.22" customWidth="1"/>
    <col min="780" max="780" width="14.44" customWidth="1"/>
    <col min="790" max="790" width="11.3333333333333" customWidth="1"/>
    <col min="793" max="793" width="9.88666666666667" customWidth="1"/>
    <col min="1025" max="1025" width="21.5533333333333" customWidth="1"/>
    <col min="1026" max="1026" width="11.44" customWidth="1"/>
    <col min="1027" max="1027" width="6" customWidth="1"/>
    <col min="1028" max="1029" width="14.44" customWidth="1"/>
    <col min="1030" max="1030" width="16.78" customWidth="1"/>
    <col min="1031" max="1031" width="12.78" customWidth="1"/>
    <col min="1032" max="1032" width="12" customWidth="1"/>
    <col min="1033" max="1033" width="6.22" customWidth="1"/>
    <col min="1034" max="1034" width="7.22" customWidth="1"/>
    <col min="1036" max="1036" width="14.44" customWidth="1"/>
    <col min="1046" max="1046" width="11.3333333333333" customWidth="1"/>
    <col min="1049" max="1049" width="9.88666666666667" customWidth="1"/>
    <col min="1281" max="1281" width="21.5533333333333" customWidth="1"/>
    <col min="1282" max="1282" width="11.44" customWidth="1"/>
    <col min="1283" max="1283" width="6" customWidth="1"/>
    <col min="1284" max="1285" width="14.44" customWidth="1"/>
    <col min="1286" max="1286" width="16.78" customWidth="1"/>
    <col min="1287" max="1287" width="12.78" customWidth="1"/>
    <col min="1288" max="1288" width="12" customWidth="1"/>
    <col min="1289" max="1289" width="6.22" customWidth="1"/>
    <col min="1290" max="1290" width="7.22" customWidth="1"/>
    <col min="1292" max="1292" width="14.44" customWidth="1"/>
    <col min="1302" max="1302" width="11.3333333333333" customWidth="1"/>
    <col min="1305" max="1305" width="9.88666666666667" customWidth="1"/>
    <col min="1537" max="1537" width="21.5533333333333" customWidth="1"/>
    <col min="1538" max="1538" width="11.44" customWidth="1"/>
    <col min="1539" max="1539" width="6" customWidth="1"/>
    <col min="1540" max="1541" width="14.44" customWidth="1"/>
    <col min="1542" max="1542" width="16.78" customWidth="1"/>
    <col min="1543" max="1543" width="12.78" customWidth="1"/>
    <col min="1544" max="1544" width="12" customWidth="1"/>
    <col min="1545" max="1545" width="6.22" customWidth="1"/>
    <col min="1546" max="1546" width="7.22" customWidth="1"/>
    <col min="1548" max="1548" width="14.44" customWidth="1"/>
    <col min="1558" max="1558" width="11.3333333333333" customWidth="1"/>
    <col min="1561" max="1561" width="9.88666666666667" customWidth="1"/>
    <col min="1793" max="1793" width="21.5533333333333" customWidth="1"/>
    <col min="1794" max="1794" width="11.44" customWidth="1"/>
    <col min="1795" max="1795" width="6" customWidth="1"/>
    <col min="1796" max="1797" width="14.44" customWidth="1"/>
    <col min="1798" max="1798" width="16.78" customWidth="1"/>
    <col min="1799" max="1799" width="12.78" customWidth="1"/>
    <col min="1800" max="1800" width="12" customWidth="1"/>
    <col min="1801" max="1801" width="6.22" customWidth="1"/>
    <col min="1802" max="1802" width="7.22" customWidth="1"/>
    <col min="1804" max="1804" width="14.44" customWidth="1"/>
    <col min="1814" max="1814" width="11.3333333333333" customWidth="1"/>
    <col min="1817" max="1817" width="9.88666666666667" customWidth="1"/>
    <col min="2049" max="2049" width="21.5533333333333" customWidth="1"/>
    <col min="2050" max="2050" width="11.44" customWidth="1"/>
    <col min="2051" max="2051" width="6" customWidth="1"/>
    <col min="2052" max="2053" width="14.44" customWidth="1"/>
    <col min="2054" max="2054" width="16.78" customWidth="1"/>
    <col min="2055" max="2055" width="12.78" customWidth="1"/>
    <col min="2056" max="2056" width="12" customWidth="1"/>
    <col min="2057" max="2057" width="6.22" customWidth="1"/>
    <col min="2058" max="2058" width="7.22" customWidth="1"/>
    <col min="2060" max="2060" width="14.44" customWidth="1"/>
    <col min="2070" max="2070" width="11.3333333333333" customWidth="1"/>
    <col min="2073" max="2073" width="9.88666666666667" customWidth="1"/>
    <col min="2305" max="2305" width="21.5533333333333" customWidth="1"/>
    <col min="2306" max="2306" width="11.44" customWidth="1"/>
    <col min="2307" max="2307" width="6" customWidth="1"/>
    <col min="2308" max="2309" width="14.44" customWidth="1"/>
    <col min="2310" max="2310" width="16.78" customWidth="1"/>
    <col min="2311" max="2311" width="12.78" customWidth="1"/>
    <col min="2312" max="2312" width="12" customWidth="1"/>
    <col min="2313" max="2313" width="6.22" customWidth="1"/>
    <col min="2314" max="2314" width="7.22" customWidth="1"/>
    <col min="2316" max="2316" width="14.44" customWidth="1"/>
    <col min="2326" max="2326" width="11.3333333333333" customWidth="1"/>
    <col min="2329" max="2329" width="9.88666666666667" customWidth="1"/>
    <col min="2561" max="2561" width="21.5533333333333" customWidth="1"/>
    <col min="2562" max="2562" width="11.44" customWidth="1"/>
    <col min="2563" max="2563" width="6" customWidth="1"/>
    <col min="2564" max="2565" width="14.44" customWidth="1"/>
    <col min="2566" max="2566" width="16.78" customWidth="1"/>
    <col min="2567" max="2567" width="12.78" customWidth="1"/>
    <col min="2568" max="2568" width="12" customWidth="1"/>
    <col min="2569" max="2569" width="6.22" customWidth="1"/>
    <col min="2570" max="2570" width="7.22" customWidth="1"/>
    <col min="2572" max="2572" width="14.44" customWidth="1"/>
    <col min="2582" max="2582" width="11.3333333333333" customWidth="1"/>
    <col min="2585" max="2585" width="9.88666666666667" customWidth="1"/>
    <col min="2817" max="2817" width="21.5533333333333" customWidth="1"/>
    <col min="2818" max="2818" width="11.44" customWidth="1"/>
    <col min="2819" max="2819" width="6" customWidth="1"/>
    <col min="2820" max="2821" width="14.44" customWidth="1"/>
    <col min="2822" max="2822" width="16.78" customWidth="1"/>
    <col min="2823" max="2823" width="12.78" customWidth="1"/>
    <col min="2824" max="2824" width="12" customWidth="1"/>
    <col min="2825" max="2825" width="6.22" customWidth="1"/>
    <col min="2826" max="2826" width="7.22" customWidth="1"/>
    <col min="2828" max="2828" width="14.44" customWidth="1"/>
    <col min="2838" max="2838" width="11.3333333333333" customWidth="1"/>
    <col min="2841" max="2841" width="9.88666666666667" customWidth="1"/>
    <col min="3073" max="3073" width="21.5533333333333" customWidth="1"/>
    <col min="3074" max="3074" width="11.44" customWidth="1"/>
    <col min="3075" max="3075" width="6" customWidth="1"/>
    <col min="3076" max="3077" width="14.44" customWidth="1"/>
    <col min="3078" max="3078" width="16.78" customWidth="1"/>
    <col min="3079" max="3079" width="12.78" customWidth="1"/>
    <col min="3080" max="3080" width="12" customWidth="1"/>
    <col min="3081" max="3081" width="6.22" customWidth="1"/>
    <col min="3082" max="3082" width="7.22" customWidth="1"/>
    <col min="3084" max="3084" width="14.44" customWidth="1"/>
    <col min="3094" max="3094" width="11.3333333333333" customWidth="1"/>
    <col min="3097" max="3097" width="9.88666666666667" customWidth="1"/>
    <col min="3329" max="3329" width="21.5533333333333" customWidth="1"/>
    <col min="3330" max="3330" width="11.44" customWidth="1"/>
    <col min="3331" max="3331" width="6" customWidth="1"/>
    <col min="3332" max="3333" width="14.44" customWidth="1"/>
    <col min="3334" max="3334" width="16.78" customWidth="1"/>
    <col min="3335" max="3335" width="12.78" customWidth="1"/>
    <col min="3336" max="3336" width="12" customWidth="1"/>
    <col min="3337" max="3337" width="6.22" customWidth="1"/>
    <col min="3338" max="3338" width="7.22" customWidth="1"/>
    <col min="3340" max="3340" width="14.44" customWidth="1"/>
    <col min="3350" max="3350" width="11.3333333333333" customWidth="1"/>
    <col min="3353" max="3353" width="9.88666666666667" customWidth="1"/>
    <col min="3585" max="3585" width="21.5533333333333" customWidth="1"/>
    <col min="3586" max="3586" width="11.44" customWidth="1"/>
    <col min="3587" max="3587" width="6" customWidth="1"/>
    <col min="3588" max="3589" width="14.44" customWidth="1"/>
    <col min="3590" max="3590" width="16.78" customWidth="1"/>
    <col min="3591" max="3591" width="12.78" customWidth="1"/>
    <col min="3592" max="3592" width="12" customWidth="1"/>
    <col min="3593" max="3593" width="6.22" customWidth="1"/>
    <col min="3594" max="3594" width="7.22" customWidth="1"/>
    <col min="3596" max="3596" width="14.44" customWidth="1"/>
    <col min="3606" max="3606" width="11.3333333333333" customWidth="1"/>
    <col min="3609" max="3609" width="9.88666666666667" customWidth="1"/>
    <col min="3841" max="3841" width="21.5533333333333" customWidth="1"/>
    <col min="3842" max="3842" width="11.44" customWidth="1"/>
    <col min="3843" max="3843" width="6" customWidth="1"/>
    <col min="3844" max="3845" width="14.44" customWidth="1"/>
    <col min="3846" max="3846" width="16.78" customWidth="1"/>
    <col min="3847" max="3847" width="12.78" customWidth="1"/>
    <col min="3848" max="3848" width="12" customWidth="1"/>
    <col min="3849" max="3849" width="6.22" customWidth="1"/>
    <col min="3850" max="3850" width="7.22" customWidth="1"/>
    <col min="3852" max="3852" width="14.44" customWidth="1"/>
    <col min="3862" max="3862" width="11.3333333333333" customWidth="1"/>
    <col min="3865" max="3865" width="9.88666666666667" customWidth="1"/>
    <col min="4097" max="4097" width="21.5533333333333" customWidth="1"/>
    <col min="4098" max="4098" width="11.44" customWidth="1"/>
    <col min="4099" max="4099" width="6" customWidth="1"/>
    <col min="4100" max="4101" width="14.44" customWidth="1"/>
    <col min="4102" max="4102" width="16.78" customWidth="1"/>
    <col min="4103" max="4103" width="12.78" customWidth="1"/>
    <col min="4104" max="4104" width="12" customWidth="1"/>
    <col min="4105" max="4105" width="6.22" customWidth="1"/>
    <col min="4106" max="4106" width="7.22" customWidth="1"/>
    <col min="4108" max="4108" width="14.44" customWidth="1"/>
    <col min="4118" max="4118" width="11.3333333333333" customWidth="1"/>
    <col min="4121" max="4121" width="9.88666666666667" customWidth="1"/>
    <col min="4353" max="4353" width="21.5533333333333" customWidth="1"/>
    <col min="4354" max="4354" width="11.44" customWidth="1"/>
    <col min="4355" max="4355" width="6" customWidth="1"/>
    <col min="4356" max="4357" width="14.44" customWidth="1"/>
    <col min="4358" max="4358" width="16.78" customWidth="1"/>
    <col min="4359" max="4359" width="12.78" customWidth="1"/>
    <col min="4360" max="4360" width="12" customWidth="1"/>
    <col min="4361" max="4361" width="6.22" customWidth="1"/>
    <col min="4362" max="4362" width="7.22" customWidth="1"/>
    <col min="4364" max="4364" width="14.44" customWidth="1"/>
    <col min="4374" max="4374" width="11.3333333333333" customWidth="1"/>
    <col min="4377" max="4377" width="9.88666666666667" customWidth="1"/>
    <col min="4609" max="4609" width="21.5533333333333" customWidth="1"/>
    <col min="4610" max="4610" width="11.44" customWidth="1"/>
    <col min="4611" max="4611" width="6" customWidth="1"/>
    <col min="4612" max="4613" width="14.44" customWidth="1"/>
    <col min="4614" max="4614" width="16.78" customWidth="1"/>
    <col min="4615" max="4615" width="12.78" customWidth="1"/>
    <col min="4616" max="4616" width="12" customWidth="1"/>
    <col min="4617" max="4617" width="6.22" customWidth="1"/>
    <col min="4618" max="4618" width="7.22" customWidth="1"/>
    <col min="4620" max="4620" width="14.44" customWidth="1"/>
    <col min="4630" max="4630" width="11.3333333333333" customWidth="1"/>
    <col min="4633" max="4633" width="9.88666666666667" customWidth="1"/>
    <col min="4865" max="4865" width="21.5533333333333" customWidth="1"/>
    <col min="4866" max="4866" width="11.44" customWidth="1"/>
    <col min="4867" max="4867" width="6" customWidth="1"/>
    <col min="4868" max="4869" width="14.44" customWidth="1"/>
    <col min="4870" max="4870" width="16.78" customWidth="1"/>
    <col min="4871" max="4871" width="12.78" customWidth="1"/>
    <col min="4872" max="4872" width="12" customWidth="1"/>
    <col min="4873" max="4873" width="6.22" customWidth="1"/>
    <col min="4874" max="4874" width="7.22" customWidth="1"/>
    <col min="4876" max="4876" width="14.44" customWidth="1"/>
    <col min="4886" max="4886" width="11.3333333333333" customWidth="1"/>
    <col min="4889" max="4889" width="9.88666666666667" customWidth="1"/>
    <col min="5121" max="5121" width="21.5533333333333" customWidth="1"/>
    <col min="5122" max="5122" width="11.44" customWidth="1"/>
    <col min="5123" max="5123" width="6" customWidth="1"/>
    <col min="5124" max="5125" width="14.44" customWidth="1"/>
    <col min="5126" max="5126" width="16.78" customWidth="1"/>
    <col min="5127" max="5127" width="12.78" customWidth="1"/>
    <col min="5128" max="5128" width="12" customWidth="1"/>
    <col min="5129" max="5129" width="6.22" customWidth="1"/>
    <col min="5130" max="5130" width="7.22" customWidth="1"/>
    <col min="5132" max="5132" width="14.44" customWidth="1"/>
    <col min="5142" max="5142" width="11.3333333333333" customWidth="1"/>
    <col min="5145" max="5145" width="9.88666666666667" customWidth="1"/>
    <col min="5377" max="5377" width="21.5533333333333" customWidth="1"/>
    <col min="5378" max="5378" width="11.44" customWidth="1"/>
    <col min="5379" max="5379" width="6" customWidth="1"/>
    <col min="5380" max="5381" width="14.44" customWidth="1"/>
    <col min="5382" max="5382" width="16.78" customWidth="1"/>
    <col min="5383" max="5383" width="12.78" customWidth="1"/>
    <col min="5384" max="5384" width="12" customWidth="1"/>
    <col min="5385" max="5385" width="6.22" customWidth="1"/>
    <col min="5386" max="5386" width="7.22" customWidth="1"/>
    <col min="5388" max="5388" width="14.44" customWidth="1"/>
    <col min="5398" max="5398" width="11.3333333333333" customWidth="1"/>
    <col min="5401" max="5401" width="9.88666666666667" customWidth="1"/>
    <col min="5633" max="5633" width="21.5533333333333" customWidth="1"/>
    <col min="5634" max="5634" width="11.44" customWidth="1"/>
    <col min="5635" max="5635" width="6" customWidth="1"/>
    <col min="5636" max="5637" width="14.44" customWidth="1"/>
    <col min="5638" max="5638" width="16.78" customWidth="1"/>
    <col min="5639" max="5639" width="12.78" customWidth="1"/>
    <col min="5640" max="5640" width="12" customWidth="1"/>
    <col min="5641" max="5641" width="6.22" customWidth="1"/>
    <col min="5642" max="5642" width="7.22" customWidth="1"/>
    <col min="5644" max="5644" width="14.44" customWidth="1"/>
    <col min="5654" max="5654" width="11.3333333333333" customWidth="1"/>
    <col min="5657" max="5657" width="9.88666666666667" customWidth="1"/>
    <col min="5889" max="5889" width="21.5533333333333" customWidth="1"/>
    <col min="5890" max="5890" width="11.44" customWidth="1"/>
    <col min="5891" max="5891" width="6" customWidth="1"/>
    <col min="5892" max="5893" width="14.44" customWidth="1"/>
    <col min="5894" max="5894" width="16.78" customWidth="1"/>
    <col min="5895" max="5895" width="12.78" customWidth="1"/>
    <col min="5896" max="5896" width="12" customWidth="1"/>
    <col min="5897" max="5897" width="6.22" customWidth="1"/>
    <col min="5898" max="5898" width="7.22" customWidth="1"/>
    <col min="5900" max="5900" width="14.44" customWidth="1"/>
    <col min="5910" max="5910" width="11.3333333333333" customWidth="1"/>
    <col min="5913" max="5913" width="9.88666666666667" customWidth="1"/>
    <col min="6145" max="6145" width="21.5533333333333" customWidth="1"/>
    <col min="6146" max="6146" width="11.44" customWidth="1"/>
    <col min="6147" max="6147" width="6" customWidth="1"/>
    <col min="6148" max="6149" width="14.44" customWidth="1"/>
    <col min="6150" max="6150" width="16.78" customWidth="1"/>
    <col min="6151" max="6151" width="12.78" customWidth="1"/>
    <col min="6152" max="6152" width="12" customWidth="1"/>
    <col min="6153" max="6153" width="6.22" customWidth="1"/>
    <col min="6154" max="6154" width="7.22" customWidth="1"/>
    <col min="6156" max="6156" width="14.44" customWidth="1"/>
    <col min="6166" max="6166" width="11.3333333333333" customWidth="1"/>
    <col min="6169" max="6169" width="9.88666666666667" customWidth="1"/>
    <col min="6401" max="6401" width="21.5533333333333" customWidth="1"/>
    <col min="6402" max="6402" width="11.44" customWidth="1"/>
    <col min="6403" max="6403" width="6" customWidth="1"/>
    <col min="6404" max="6405" width="14.44" customWidth="1"/>
    <col min="6406" max="6406" width="16.78" customWidth="1"/>
    <col min="6407" max="6407" width="12.78" customWidth="1"/>
    <col min="6408" max="6408" width="12" customWidth="1"/>
    <col min="6409" max="6409" width="6.22" customWidth="1"/>
    <col min="6410" max="6410" width="7.22" customWidth="1"/>
    <col min="6412" max="6412" width="14.44" customWidth="1"/>
    <col min="6422" max="6422" width="11.3333333333333" customWidth="1"/>
    <col min="6425" max="6425" width="9.88666666666667" customWidth="1"/>
    <col min="6657" max="6657" width="21.5533333333333" customWidth="1"/>
    <col min="6658" max="6658" width="11.44" customWidth="1"/>
    <col min="6659" max="6659" width="6" customWidth="1"/>
    <col min="6660" max="6661" width="14.44" customWidth="1"/>
    <col min="6662" max="6662" width="16.78" customWidth="1"/>
    <col min="6663" max="6663" width="12.78" customWidth="1"/>
    <col min="6664" max="6664" width="12" customWidth="1"/>
    <col min="6665" max="6665" width="6.22" customWidth="1"/>
    <col min="6666" max="6666" width="7.22" customWidth="1"/>
    <col min="6668" max="6668" width="14.44" customWidth="1"/>
    <col min="6678" max="6678" width="11.3333333333333" customWidth="1"/>
    <col min="6681" max="6681" width="9.88666666666667" customWidth="1"/>
    <col min="6913" max="6913" width="21.5533333333333" customWidth="1"/>
    <col min="6914" max="6914" width="11.44" customWidth="1"/>
    <col min="6915" max="6915" width="6" customWidth="1"/>
    <col min="6916" max="6917" width="14.44" customWidth="1"/>
    <col min="6918" max="6918" width="16.78" customWidth="1"/>
    <col min="6919" max="6919" width="12.78" customWidth="1"/>
    <col min="6920" max="6920" width="12" customWidth="1"/>
    <col min="6921" max="6921" width="6.22" customWidth="1"/>
    <col min="6922" max="6922" width="7.22" customWidth="1"/>
    <col min="6924" max="6924" width="14.44" customWidth="1"/>
    <col min="6934" max="6934" width="11.3333333333333" customWidth="1"/>
    <col min="6937" max="6937" width="9.88666666666667" customWidth="1"/>
    <col min="7169" max="7169" width="21.5533333333333" customWidth="1"/>
    <col min="7170" max="7170" width="11.44" customWidth="1"/>
    <col min="7171" max="7171" width="6" customWidth="1"/>
    <col min="7172" max="7173" width="14.44" customWidth="1"/>
    <col min="7174" max="7174" width="16.78" customWidth="1"/>
    <col min="7175" max="7175" width="12.78" customWidth="1"/>
    <col min="7176" max="7176" width="12" customWidth="1"/>
    <col min="7177" max="7177" width="6.22" customWidth="1"/>
    <col min="7178" max="7178" width="7.22" customWidth="1"/>
    <col min="7180" max="7180" width="14.44" customWidth="1"/>
    <col min="7190" max="7190" width="11.3333333333333" customWidth="1"/>
    <col min="7193" max="7193" width="9.88666666666667" customWidth="1"/>
    <col min="7425" max="7425" width="21.5533333333333" customWidth="1"/>
    <col min="7426" max="7426" width="11.44" customWidth="1"/>
    <col min="7427" max="7427" width="6" customWidth="1"/>
    <col min="7428" max="7429" width="14.44" customWidth="1"/>
    <col min="7430" max="7430" width="16.78" customWidth="1"/>
    <col min="7431" max="7431" width="12.78" customWidth="1"/>
    <col min="7432" max="7432" width="12" customWidth="1"/>
    <col min="7433" max="7433" width="6.22" customWidth="1"/>
    <col min="7434" max="7434" width="7.22" customWidth="1"/>
    <col min="7436" max="7436" width="14.44" customWidth="1"/>
    <col min="7446" max="7446" width="11.3333333333333" customWidth="1"/>
    <col min="7449" max="7449" width="9.88666666666667" customWidth="1"/>
    <col min="7681" max="7681" width="21.5533333333333" customWidth="1"/>
    <col min="7682" max="7682" width="11.44" customWidth="1"/>
    <col min="7683" max="7683" width="6" customWidth="1"/>
    <col min="7684" max="7685" width="14.44" customWidth="1"/>
    <col min="7686" max="7686" width="16.78" customWidth="1"/>
    <col min="7687" max="7687" width="12.78" customWidth="1"/>
    <col min="7688" max="7688" width="12" customWidth="1"/>
    <col min="7689" max="7689" width="6.22" customWidth="1"/>
    <col min="7690" max="7690" width="7.22" customWidth="1"/>
    <col min="7692" max="7692" width="14.44" customWidth="1"/>
    <col min="7702" max="7702" width="11.3333333333333" customWidth="1"/>
    <col min="7705" max="7705" width="9.88666666666667" customWidth="1"/>
    <col min="7937" max="7937" width="21.5533333333333" customWidth="1"/>
    <col min="7938" max="7938" width="11.44" customWidth="1"/>
    <col min="7939" max="7939" width="6" customWidth="1"/>
    <col min="7940" max="7941" width="14.44" customWidth="1"/>
    <col min="7942" max="7942" width="16.78" customWidth="1"/>
    <col min="7943" max="7943" width="12.78" customWidth="1"/>
    <col min="7944" max="7944" width="12" customWidth="1"/>
    <col min="7945" max="7945" width="6.22" customWidth="1"/>
    <col min="7946" max="7946" width="7.22" customWidth="1"/>
    <col min="7948" max="7948" width="14.44" customWidth="1"/>
    <col min="7958" max="7958" width="11.3333333333333" customWidth="1"/>
    <col min="7961" max="7961" width="9.88666666666667" customWidth="1"/>
    <col min="8193" max="8193" width="21.5533333333333" customWidth="1"/>
    <col min="8194" max="8194" width="11.44" customWidth="1"/>
    <col min="8195" max="8195" width="6" customWidth="1"/>
    <col min="8196" max="8197" width="14.44" customWidth="1"/>
    <col min="8198" max="8198" width="16.78" customWidth="1"/>
    <col min="8199" max="8199" width="12.78" customWidth="1"/>
    <col min="8200" max="8200" width="12" customWidth="1"/>
    <col min="8201" max="8201" width="6.22" customWidth="1"/>
    <col min="8202" max="8202" width="7.22" customWidth="1"/>
    <col min="8204" max="8204" width="14.44" customWidth="1"/>
    <col min="8214" max="8214" width="11.3333333333333" customWidth="1"/>
    <col min="8217" max="8217" width="9.88666666666667" customWidth="1"/>
    <col min="8449" max="8449" width="21.5533333333333" customWidth="1"/>
    <col min="8450" max="8450" width="11.44" customWidth="1"/>
    <col min="8451" max="8451" width="6" customWidth="1"/>
    <col min="8452" max="8453" width="14.44" customWidth="1"/>
    <col min="8454" max="8454" width="16.78" customWidth="1"/>
    <col min="8455" max="8455" width="12.78" customWidth="1"/>
    <col min="8456" max="8456" width="12" customWidth="1"/>
    <col min="8457" max="8457" width="6.22" customWidth="1"/>
    <col min="8458" max="8458" width="7.22" customWidth="1"/>
    <col min="8460" max="8460" width="14.44" customWidth="1"/>
    <col min="8470" max="8470" width="11.3333333333333" customWidth="1"/>
    <col min="8473" max="8473" width="9.88666666666667" customWidth="1"/>
    <col min="8705" max="8705" width="21.5533333333333" customWidth="1"/>
    <col min="8706" max="8706" width="11.44" customWidth="1"/>
    <col min="8707" max="8707" width="6" customWidth="1"/>
    <col min="8708" max="8709" width="14.44" customWidth="1"/>
    <col min="8710" max="8710" width="16.78" customWidth="1"/>
    <col min="8711" max="8711" width="12.78" customWidth="1"/>
    <col min="8712" max="8712" width="12" customWidth="1"/>
    <col min="8713" max="8713" width="6.22" customWidth="1"/>
    <col min="8714" max="8714" width="7.22" customWidth="1"/>
    <col min="8716" max="8716" width="14.44" customWidth="1"/>
    <col min="8726" max="8726" width="11.3333333333333" customWidth="1"/>
    <col min="8729" max="8729" width="9.88666666666667" customWidth="1"/>
    <col min="8961" max="8961" width="21.5533333333333" customWidth="1"/>
    <col min="8962" max="8962" width="11.44" customWidth="1"/>
    <col min="8963" max="8963" width="6" customWidth="1"/>
    <col min="8964" max="8965" width="14.44" customWidth="1"/>
    <col min="8966" max="8966" width="16.78" customWidth="1"/>
    <col min="8967" max="8967" width="12.78" customWidth="1"/>
    <col min="8968" max="8968" width="12" customWidth="1"/>
    <col min="8969" max="8969" width="6.22" customWidth="1"/>
    <col min="8970" max="8970" width="7.22" customWidth="1"/>
    <col min="8972" max="8972" width="14.44" customWidth="1"/>
    <col min="8982" max="8982" width="11.3333333333333" customWidth="1"/>
    <col min="8985" max="8985" width="9.88666666666667" customWidth="1"/>
    <col min="9217" max="9217" width="21.5533333333333" customWidth="1"/>
    <col min="9218" max="9218" width="11.44" customWidth="1"/>
    <col min="9219" max="9219" width="6" customWidth="1"/>
    <col min="9220" max="9221" width="14.44" customWidth="1"/>
    <col min="9222" max="9222" width="16.78" customWidth="1"/>
    <col min="9223" max="9223" width="12.78" customWidth="1"/>
    <col min="9224" max="9224" width="12" customWidth="1"/>
    <col min="9225" max="9225" width="6.22" customWidth="1"/>
    <col min="9226" max="9226" width="7.22" customWidth="1"/>
    <col min="9228" max="9228" width="14.44" customWidth="1"/>
    <col min="9238" max="9238" width="11.3333333333333" customWidth="1"/>
    <col min="9241" max="9241" width="9.88666666666667" customWidth="1"/>
    <col min="9473" max="9473" width="21.5533333333333" customWidth="1"/>
    <col min="9474" max="9474" width="11.44" customWidth="1"/>
    <col min="9475" max="9475" width="6" customWidth="1"/>
    <col min="9476" max="9477" width="14.44" customWidth="1"/>
    <col min="9478" max="9478" width="16.78" customWidth="1"/>
    <col min="9479" max="9479" width="12.78" customWidth="1"/>
    <col min="9480" max="9480" width="12" customWidth="1"/>
    <col min="9481" max="9481" width="6.22" customWidth="1"/>
    <col min="9482" max="9482" width="7.22" customWidth="1"/>
    <col min="9484" max="9484" width="14.44" customWidth="1"/>
    <col min="9494" max="9494" width="11.3333333333333" customWidth="1"/>
    <col min="9497" max="9497" width="9.88666666666667" customWidth="1"/>
    <col min="9729" max="9729" width="21.5533333333333" customWidth="1"/>
    <col min="9730" max="9730" width="11.44" customWidth="1"/>
    <col min="9731" max="9731" width="6" customWidth="1"/>
    <col min="9732" max="9733" width="14.44" customWidth="1"/>
    <col min="9734" max="9734" width="16.78" customWidth="1"/>
    <col min="9735" max="9735" width="12.78" customWidth="1"/>
    <col min="9736" max="9736" width="12" customWidth="1"/>
    <col min="9737" max="9737" width="6.22" customWidth="1"/>
    <col min="9738" max="9738" width="7.22" customWidth="1"/>
    <col min="9740" max="9740" width="14.44" customWidth="1"/>
    <col min="9750" max="9750" width="11.3333333333333" customWidth="1"/>
    <col min="9753" max="9753" width="9.88666666666667" customWidth="1"/>
    <col min="9985" max="9985" width="21.5533333333333" customWidth="1"/>
    <col min="9986" max="9986" width="11.44" customWidth="1"/>
    <col min="9987" max="9987" width="6" customWidth="1"/>
    <col min="9988" max="9989" width="14.44" customWidth="1"/>
    <col min="9990" max="9990" width="16.78" customWidth="1"/>
    <col min="9991" max="9991" width="12.78" customWidth="1"/>
    <col min="9992" max="9992" width="12" customWidth="1"/>
    <col min="9993" max="9993" width="6.22" customWidth="1"/>
    <col min="9994" max="9994" width="7.22" customWidth="1"/>
    <col min="9996" max="9996" width="14.44" customWidth="1"/>
    <col min="10006" max="10006" width="11.3333333333333" customWidth="1"/>
    <col min="10009" max="10009" width="9.88666666666667" customWidth="1"/>
    <col min="10241" max="10241" width="21.5533333333333" customWidth="1"/>
    <col min="10242" max="10242" width="11.44" customWidth="1"/>
    <col min="10243" max="10243" width="6" customWidth="1"/>
    <col min="10244" max="10245" width="14.44" customWidth="1"/>
    <col min="10246" max="10246" width="16.78" customWidth="1"/>
    <col min="10247" max="10247" width="12.78" customWidth="1"/>
    <col min="10248" max="10248" width="12" customWidth="1"/>
    <col min="10249" max="10249" width="6.22" customWidth="1"/>
    <col min="10250" max="10250" width="7.22" customWidth="1"/>
    <col min="10252" max="10252" width="14.44" customWidth="1"/>
    <col min="10262" max="10262" width="11.3333333333333" customWidth="1"/>
    <col min="10265" max="10265" width="9.88666666666667" customWidth="1"/>
    <col min="10497" max="10497" width="21.5533333333333" customWidth="1"/>
    <col min="10498" max="10498" width="11.44" customWidth="1"/>
    <col min="10499" max="10499" width="6" customWidth="1"/>
    <col min="10500" max="10501" width="14.44" customWidth="1"/>
    <col min="10502" max="10502" width="16.78" customWidth="1"/>
    <col min="10503" max="10503" width="12.78" customWidth="1"/>
    <col min="10504" max="10504" width="12" customWidth="1"/>
    <col min="10505" max="10505" width="6.22" customWidth="1"/>
    <col min="10506" max="10506" width="7.22" customWidth="1"/>
    <col min="10508" max="10508" width="14.44" customWidth="1"/>
    <col min="10518" max="10518" width="11.3333333333333" customWidth="1"/>
    <col min="10521" max="10521" width="9.88666666666667" customWidth="1"/>
    <col min="10753" max="10753" width="21.5533333333333" customWidth="1"/>
    <col min="10754" max="10754" width="11.44" customWidth="1"/>
    <col min="10755" max="10755" width="6" customWidth="1"/>
    <col min="10756" max="10757" width="14.44" customWidth="1"/>
    <col min="10758" max="10758" width="16.78" customWidth="1"/>
    <col min="10759" max="10759" width="12.78" customWidth="1"/>
    <col min="10760" max="10760" width="12" customWidth="1"/>
    <col min="10761" max="10761" width="6.22" customWidth="1"/>
    <col min="10762" max="10762" width="7.22" customWidth="1"/>
    <col min="10764" max="10764" width="14.44" customWidth="1"/>
    <col min="10774" max="10774" width="11.3333333333333" customWidth="1"/>
    <col min="10777" max="10777" width="9.88666666666667" customWidth="1"/>
    <col min="11009" max="11009" width="21.5533333333333" customWidth="1"/>
    <col min="11010" max="11010" width="11.44" customWidth="1"/>
    <col min="11011" max="11011" width="6" customWidth="1"/>
    <col min="11012" max="11013" width="14.44" customWidth="1"/>
    <col min="11014" max="11014" width="16.78" customWidth="1"/>
    <col min="11015" max="11015" width="12.78" customWidth="1"/>
    <col min="11016" max="11016" width="12" customWidth="1"/>
    <col min="11017" max="11017" width="6.22" customWidth="1"/>
    <col min="11018" max="11018" width="7.22" customWidth="1"/>
    <col min="11020" max="11020" width="14.44" customWidth="1"/>
    <col min="11030" max="11030" width="11.3333333333333" customWidth="1"/>
    <col min="11033" max="11033" width="9.88666666666667" customWidth="1"/>
    <col min="11265" max="11265" width="21.5533333333333" customWidth="1"/>
    <col min="11266" max="11266" width="11.44" customWidth="1"/>
    <col min="11267" max="11267" width="6" customWidth="1"/>
    <col min="11268" max="11269" width="14.44" customWidth="1"/>
    <col min="11270" max="11270" width="16.78" customWidth="1"/>
    <col min="11271" max="11271" width="12.78" customWidth="1"/>
    <col min="11272" max="11272" width="12" customWidth="1"/>
    <col min="11273" max="11273" width="6.22" customWidth="1"/>
    <col min="11274" max="11274" width="7.22" customWidth="1"/>
    <col min="11276" max="11276" width="14.44" customWidth="1"/>
    <col min="11286" max="11286" width="11.3333333333333" customWidth="1"/>
    <col min="11289" max="11289" width="9.88666666666667" customWidth="1"/>
    <col min="11521" max="11521" width="21.5533333333333" customWidth="1"/>
    <col min="11522" max="11522" width="11.44" customWidth="1"/>
    <col min="11523" max="11523" width="6" customWidth="1"/>
    <col min="11524" max="11525" width="14.44" customWidth="1"/>
    <col min="11526" max="11526" width="16.78" customWidth="1"/>
    <col min="11527" max="11527" width="12.78" customWidth="1"/>
    <col min="11528" max="11528" width="12" customWidth="1"/>
    <col min="11529" max="11529" width="6.22" customWidth="1"/>
    <col min="11530" max="11530" width="7.22" customWidth="1"/>
    <col min="11532" max="11532" width="14.44" customWidth="1"/>
    <col min="11542" max="11542" width="11.3333333333333" customWidth="1"/>
    <col min="11545" max="11545" width="9.88666666666667" customWidth="1"/>
    <col min="11777" max="11777" width="21.5533333333333" customWidth="1"/>
    <col min="11778" max="11778" width="11.44" customWidth="1"/>
    <col min="11779" max="11779" width="6" customWidth="1"/>
    <col min="11780" max="11781" width="14.44" customWidth="1"/>
    <col min="11782" max="11782" width="16.78" customWidth="1"/>
    <col min="11783" max="11783" width="12.78" customWidth="1"/>
    <col min="11784" max="11784" width="12" customWidth="1"/>
    <col min="11785" max="11785" width="6.22" customWidth="1"/>
    <col min="11786" max="11786" width="7.22" customWidth="1"/>
    <col min="11788" max="11788" width="14.44" customWidth="1"/>
    <col min="11798" max="11798" width="11.3333333333333" customWidth="1"/>
    <col min="11801" max="11801" width="9.88666666666667" customWidth="1"/>
    <col min="12033" max="12033" width="21.5533333333333" customWidth="1"/>
    <col min="12034" max="12034" width="11.44" customWidth="1"/>
    <col min="12035" max="12035" width="6" customWidth="1"/>
    <col min="12036" max="12037" width="14.44" customWidth="1"/>
    <col min="12038" max="12038" width="16.78" customWidth="1"/>
    <col min="12039" max="12039" width="12.78" customWidth="1"/>
    <col min="12040" max="12040" width="12" customWidth="1"/>
    <col min="12041" max="12041" width="6.22" customWidth="1"/>
    <col min="12042" max="12042" width="7.22" customWidth="1"/>
    <col min="12044" max="12044" width="14.44" customWidth="1"/>
    <col min="12054" max="12054" width="11.3333333333333" customWidth="1"/>
    <col min="12057" max="12057" width="9.88666666666667" customWidth="1"/>
    <col min="12289" max="12289" width="21.5533333333333" customWidth="1"/>
    <col min="12290" max="12290" width="11.44" customWidth="1"/>
    <col min="12291" max="12291" width="6" customWidth="1"/>
    <col min="12292" max="12293" width="14.44" customWidth="1"/>
    <col min="12294" max="12294" width="16.78" customWidth="1"/>
    <col min="12295" max="12295" width="12.78" customWidth="1"/>
    <col min="12296" max="12296" width="12" customWidth="1"/>
    <col min="12297" max="12297" width="6.22" customWidth="1"/>
    <col min="12298" max="12298" width="7.22" customWidth="1"/>
    <col min="12300" max="12300" width="14.44" customWidth="1"/>
    <col min="12310" max="12310" width="11.3333333333333" customWidth="1"/>
    <col min="12313" max="12313" width="9.88666666666667" customWidth="1"/>
    <col min="12545" max="12545" width="21.5533333333333" customWidth="1"/>
    <col min="12546" max="12546" width="11.44" customWidth="1"/>
    <col min="12547" max="12547" width="6" customWidth="1"/>
    <col min="12548" max="12549" width="14.44" customWidth="1"/>
    <col min="12550" max="12550" width="16.78" customWidth="1"/>
    <col min="12551" max="12551" width="12.78" customWidth="1"/>
    <col min="12552" max="12552" width="12" customWidth="1"/>
    <col min="12553" max="12553" width="6.22" customWidth="1"/>
    <col min="12554" max="12554" width="7.22" customWidth="1"/>
    <col min="12556" max="12556" width="14.44" customWidth="1"/>
    <col min="12566" max="12566" width="11.3333333333333" customWidth="1"/>
    <col min="12569" max="12569" width="9.88666666666667" customWidth="1"/>
    <col min="12801" max="12801" width="21.5533333333333" customWidth="1"/>
    <col min="12802" max="12802" width="11.44" customWidth="1"/>
    <col min="12803" max="12803" width="6" customWidth="1"/>
    <col min="12804" max="12805" width="14.44" customWidth="1"/>
    <col min="12806" max="12806" width="16.78" customWidth="1"/>
    <col min="12807" max="12807" width="12.78" customWidth="1"/>
    <col min="12808" max="12808" width="12" customWidth="1"/>
    <col min="12809" max="12809" width="6.22" customWidth="1"/>
    <col min="12810" max="12810" width="7.22" customWidth="1"/>
    <col min="12812" max="12812" width="14.44" customWidth="1"/>
    <col min="12822" max="12822" width="11.3333333333333" customWidth="1"/>
    <col min="12825" max="12825" width="9.88666666666667" customWidth="1"/>
    <col min="13057" max="13057" width="21.5533333333333" customWidth="1"/>
    <col min="13058" max="13058" width="11.44" customWidth="1"/>
    <col min="13059" max="13059" width="6" customWidth="1"/>
    <col min="13060" max="13061" width="14.44" customWidth="1"/>
    <col min="13062" max="13062" width="16.78" customWidth="1"/>
    <col min="13063" max="13063" width="12.78" customWidth="1"/>
    <col min="13064" max="13064" width="12" customWidth="1"/>
    <col min="13065" max="13065" width="6.22" customWidth="1"/>
    <col min="13066" max="13066" width="7.22" customWidth="1"/>
    <col min="13068" max="13068" width="14.44" customWidth="1"/>
    <col min="13078" max="13078" width="11.3333333333333" customWidth="1"/>
    <col min="13081" max="13081" width="9.88666666666667" customWidth="1"/>
    <col min="13313" max="13313" width="21.5533333333333" customWidth="1"/>
    <col min="13314" max="13314" width="11.44" customWidth="1"/>
    <col min="13315" max="13315" width="6" customWidth="1"/>
    <col min="13316" max="13317" width="14.44" customWidth="1"/>
    <col min="13318" max="13318" width="16.78" customWidth="1"/>
    <col min="13319" max="13319" width="12.78" customWidth="1"/>
    <col min="13320" max="13320" width="12" customWidth="1"/>
    <col min="13321" max="13321" width="6.22" customWidth="1"/>
    <col min="13322" max="13322" width="7.22" customWidth="1"/>
    <col min="13324" max="13324" width="14.44" customWidth="1"/>
    <col min="13334" max="13334" width="11.3333333333333" customWidth="1"/>
    <col min="13337" max="13337" width="9.88666666666667" customWidth="1"/>
    <col min="13569" max="13569" width="21.5533333333333" customWidth="1"/>
    <col min="13570" max="13570" width="11.44" customWidth="1"/>
    <col min="13571" max="13571" width="6" customWidth="1"/>
    <col min="13572" max="13573" width="14.44" customWidth="1"/>
    <col min="13574" max="13574" width="16.78" customWidth="1"/>
    <col min="13575" max="13575" width="12.78" customWidth="1"/>
    <col min="13576" max="13576" width="12" customWidth="1"/>
    <col min="13577" max="13577" width="6.22" customWidth="1"/>
    <col min="13578" max="13578" width="7.22" customWidth="1"/>
    <col min="13580" max="13580" width="14.44" customWidth="1"/>
    <col min="13590" max="13590" width="11.3333333333333" customWidth="1"/>
    <col min="13593" max="13593" width="9.88666666666667" customWidth="1"/>
    <col min="13825" max="13825" width="21.5533333333333" customWidth="1"/>
    <col min="13826" max="13826" width="11.44" customWidth="1"/>
    <col min="13827" max="13827" width="6" customWidth="1"/>
    <col min="13828" max="13829" width="14.44" customWidth="1"/>
    <col min="13830" max="13830" width="16.78" customWidth="1"/>
    <col min="13831" max="13831" width="12.78" customWidth="1"/>
    <col min="13832" max="13832" width="12" customWidth="1"/>
    <col min="13833" max="13833" width="6.22" customWidth="1"/>
    <col min="13834" max="13834" width="7.22" customWidth="1"/>
    <col min="13836" max="13836" width="14.44" customWidth="1"/>
    <col min="13846" max="13846" width="11.3333333333333" customWidth="1"/>
    <col min="13849" max="13849" width="9.88666666666667" customWidth="1"/>
    <col min="14081" max="14081" width="21.5533333333333" customWidth="1"/>
    <col min="14082" max="14082" width="11.44" customWidth="1"/>
    <col min="14083" max="14083" width="6" customWidth="1"/>
    <col min="14084" max="14085" width="14.44" customWidth="1"/>
    <col min="14086" max="14086" width="16.78" customWidth="1"/>
    <col min="14087" max="14087" width="12.78" customWidth="1"/>
    <col min="14088" max="14088" width="12" customWidth="1"/>
    <col min="14089" max="14089" width="6.22" customWidth="1"/>
    <col min="14090" max="14090" width="7.22" customWidth="1"/>
    <col min="14092" max="14092" width="14.44" customWidth="1"/>
    <col min="14102" max="14102" width="11.3333333333333" customWidth="1"/>
    <col min="14105" max="14105" width="9.88666666666667" customWidth="1"/>
    <col min="14337" max="14337" width="21.5533333333333" customWidth="1"/>
    <col min="14338" max="14338" width="11.44" customWidth="1"/>
    <col min="14339" max="14339" width="6" customWidth="1"/>
    <col min="14340" max="14341" width="14.44" customWidth="1"/>
    <col min="14342" max="14342" width="16.78" customWidth="1"/>
    <col min="14343" max="14343" width="12.78" customWidth="1"/>
    <col min="14344" max="14344" width="12" customWidth="1"/>
    <col min="14345" max="14345" width="6.22" customWidth="1"/>
    <col min="14346" max="14346" width="7.22" customWidth="1"/>
    <col min="14348" max="14348" width="14.44" customWidth="1"/>
    <col min="14358" max="14358" width="11.3333333333333" customWidth="1"/>
    <col min="14361" max="14361" width="9.88666666666667" customWidth="1"/>
    <col min="14593" max="14593" width="21.5533333333333" customWidth="1"/>
    <col min="14594" max="14594" width="11.44" customWidth="1"/>
    <col min="14595" max="14595" width="6" customWidth="1"/>
    <col min="14596" max="14597" width="14.44" customWidth="1"/>
    <col min="14598" max="14598" width="16.78" customWidth="1"/>
    <col min="14599" max="14599" width="12.78" customWidth="1"/>
    <col min="14600" max="14600" width="12" customWidth="1"/>
    <col min="14601" max="14601" width="6.22" customWidth="1"/>
    <col min="14602" max="14602" width="7.22" customWidth="1"/>
    <col min="14604" max="14604" width="14.44" customWidth="1"/>
    <col min="14614" max="14614" width="11.3333333333333" customWidth="1"/>
    <col min="14617" max="14617" width="9.88666666666667" customWidth="1"/>
    <col min="14849" max="14849" width="21.5533333333333" customWidth="1"/>
    <col min="14850" max="14850" width="11.44" customWidth="1"/>
    <col min="14851" max="14851" width="6" customWidth="1"/>
    <col min="14852" max="14853" width="14.44" customWidth="1"/>
    <col min="14854" max="14854" width="16.78" customWidth="1"/>
    <col min="14855" max="14855" width="12.78" customWidth="1"/>
    <col min="14856" max="14856" width="12" customWidth="1"/>
    <col min="14857" max="14857" width="6.22" customWidth="1"/>
    <col min="14858" max="14858" width="7.22" customWidth="1"/>
    <col min="14860" max="14860" width="14.44" customWidth="1"/>
    <col min="14870" max="14870" width="11.3333333333333" customWidth="1"/>
    <col min="14873" max="14873" width="9.88666666666667" customWidth="1"/>
    <col min="15105" max="15105" width="21.5533333333333" customWidth="1"/>
    <col min="15106" max="15106" width="11.44" customWidth="1"/>
    <col min="15107" max="15107" width="6" customWidth="1"/>
    <col min="15108" max="15109" width="14.44" customWidth="1"/>
    <col min="15110" max="15110" width="16.78" customWidth="1"/>
    <col min="15111" max="15111" width="12.78" customWidth="1"/>
    <col min="15112" max="15112" width="12" customWidth="1"/>
    <col min="15113" max="15113" width="6.22" customWidth="1"/>
    <col min="15114" max="15114" width="7.22" customWidth="1"/>
    <col min="15116" max="15116" width="14.44" customWidth="1"/>
    <col min="15126" max="15126" width="11.3333333333333" customWidth="1"/>
    <col min="15129" max="15129" width="9.88666666666667" customWidth="1"/>
    <col min="15361" max="15361" width="21.5533333333333" customWidth="1"/>
    <col min="15362" max="15362" width="11.44" customWidth="1"/>
    <col min="15363" max="15363" width="6" customWidth="1"/>
    <col min="15364" max="15365" width="14.44" customWidth="1"/>
    <col min="15366" max="15366" width="16.78" customWidth="1"/>
    <col min="15367" max="15367" width="12.78" customWidth="1"/>
    <col min="15368" max="15368" width="12" customWidth="1"/>
    <col min="15369" max="15369" width="6.22" customWidth="1"/>
    <col min="15370" max="15370" width="7.22" customWidth="1"/>
    <col min="15372" max="15372" width="14.44" customWidth="1"/>
    <col min="15382" max="15382" width="11.3333333333333" customWidth="1"/>
    <col min="15385" max="15385" width="9.88666666666667" customWidth="1"/>
    <col min="15617" max="15617" width="21.5533333333333" customWidth="1"/>
    <col min="15618" max="15618" width="11.44" customWidth="1"/>
    <col min="15619" max="15619" width="6" customWidth="1"/>
    <col min="15620" max="15621" width="14.44" customWidth="1"/>
    <col min="15622" max="15622" width="16.78" customWidth="1"/>
    <col min="15623" max="15623" width="12.78" customWidth="1"/>
    <col min="15624" max="15624" width="12" customWidth="1"/>
    <col min="15625" max="15625" width="6.22" customWidth="1"/>
    <col min="15626" max="15626" width="7.22" customWidth="1"/>
    <col min="15628" max="15628" width="14.44" customWidth="1"/>
    <col min="15638" max="15638" width="11.3333333333333" customWidth="1"/>
    <col min="15641" max="15641" width="9.88666666666667" customWidth="1"/>
    <col min="15873" max="15873" width="21.5533333333333" customWidth="1"/>
    <col min="15874" max="15874" width="11.44" customWidth="1"/>
    <col min="15875" max="15875" width="6" customWidth="1"/>
    <col min="15876" max="15877" width="14.44" customWidth="1"/>
    <col min="15878" max="15878" width="16.78" customWidth="1"/>
    <col min="15879" max="15879" width="12.78" customWidth="1"/>
    <col min="15880" max="15880" width="12" customWidth="1"/>
    <col min="15881" max="15881" width="6.22" customWidth="1"/>
    <col min="15882" max="15882" width="7.22" customWidth="1"/>
    <col min="15884" max="15884" width="14.44" customWidth="1"/>
    <col min="15894" max="15894" width="11.3333333333333" customWidth="1"/>
    <col min="15897" max="15897" width="9.88666666666667" customWidth="1"/>
    <col min="16129" max="16129" width="21.5533333333333" customWidth="1"/>
    <col min="16130" max="16130" width="11.44" customWidth="1"/>
    <col min="16131" max="16131" width="6" customWidth="1"/>
    <col min="16132" max="16133" width="14.44" customWidth="1"/>
    <col min="16134" max="16134" width="16.78" customWidth="1"/>
    <col min="16135" max="16135" width="12.78" customWidth="1"/>
    <col min="16136" max="16136" width="12" customWidth="1"/>
    <col min="16137" max="16137" width="6.22" customWidth="1"/>
    <col min="16138" max="16138" width="7.22" customWidth="1"/>
    <col min="16140" max="16140" width="14.44" customWidth="1"/>
    <col min="16150" max="16150" width="11.3333333333333" customWidth="1"/>
    <col min="16153" max="16153" width="9.88666666666667" customWidth="1"/>
  </cols>
  <sheetData>
    <row r="1" ht="17.25" spans="1:11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>
      <c r="A2" s="46" t="s">
        <v>22</v>
      </c>
      <c r="B2" s="47" t="s">
        <v>23</v>
      </c>
      <c r="C2" s="47"/>
      <c r="D2" s="47"/>
      <c r="E2" s="47"/>
      <c r="F2" s="47"/>
      <c r="G2" s="47"/>
      <c r="H2" s="47"/>
      <c r="I2" s="47"/>
      <c r="J2" s="47"/>
      <c r="K2" s="47"/>
    </row>
    <row r="3" ht="17.25" spans="1:24">
      <c r="A3" s="48">
        <v>1</v>
      </c>
      <c r="B3" s="49" t="s">
        <v>24</v>
      </c>
      <c r="C3" s="49"/>
      <c r="D3" s="49"/>
      <c r="E3" s="49"/>
      <c r="F3" s="49"/>
      <c r="G3" s="49"/>
      <c r="H3" s="49"/>
      <c r="I3" s="49"/>
      <c r="J3" s="49"/>
      <c r="K3" s="49"/>
      <c r="T3" s="126"/>
      <c r="U3" s="126"/>
      <c r="V3" s="126"/>
      <c r="W3" s="127"/>
      <c r="X3" s="127"/>
    </row>
    <row r="4" ht="17.25" spans="1:11">
      <c r="A4" s="48">
        <v>2</v>
      </c>
      <c r="B4" s="49" t="s">
        <v>15</v>
      </c>
      <c r="C4" s="49"/>
      <c r="D4" s="49"/>
      <c r="E4" s="49"/>
      <c r="F4" s="49"/>
      <c r="G4" s="49"/>
      <c r="H4" s="49"/>
      <c r="I4" s="49"/>
      <c r="J4" s="49"/>
      <c r="K4" s="49"/>
    </row>
    <row r="5" ht="14.4" customHeight="1" spans="1:11">
      <c r="A5" s="48">
        <v>3.1</v>
      </c>
      <c r="B5" s="50" t="s">
        <v>25</v>
      </c>
      <c r="C5" s="50"/>
      <c r="D5" s="50"/>
      <c r="E5" s="50"/>
      <c r="F5" s="50"/>
      <c r="G5" s="50"/>
      <c r="H5" s="50"/>
      <c r="I5" s="50"/>
      <c r="J5" s="50"/>
      <c r="K5" s="50"/>
    </row>
    <row r="6" ht="17.25" spans="1:11">
      <c r="A6" s="48">
        <v>3.2</v>
      </c>
      <c r="B6" s="51" t="s">
        <v>19</v>
      </c>
      <c r="C6" s="51"/>
      <c r="D6" s="51"/>
      <c r="E6" s="51"/>
      <c r="F6" s="51"/>
      <c r="G6" s="51"/>
      <c r="H6" s="51"/>
      <c r="I6" s="51"/>
      <c r="J6" s="51"/>
      <c r="K6" s="51"/>
    </row>
    <row r="7" ht="17.25" spans="1:11">
      <c r="A7" s="48">
        <v>4</v>
      </c>
      <c r="B7" s="50" t="s">
        <v>26</v>
      </c>
      <c r="C7" s="50"/>
      <c r="D7" s="50"/>
      <c r="E7" s="50"/>
      <c r="F7" s="50"/>
      <c r="G7" s="50"/>
      <c r="H7" s="50"/>
      <c r="I7" s="50"/>
      <c r="J7" s="50"/>
      <c r="K7" s="50"/>
    </row>
    <row r="8" ht="17.25" spans="1:11">
      <c r="A8" s="48">
        <v>5</v>
      </c>
      <c r="B8" s="50" t="s">
        <v>27</v>
      </c>
      <c r="C8" s="50"/>
      <c r="D8" s="50"/>
      <c r="E8" s="50"/>
      <c r="F8" s="50"/>
      <c r="G8" s="50"/>
      <c r="H8" s="50"/>
      <c r="I8" s="50"/>
      <c r="J8" s="50"/>
      <c r="K8" s="50"/>
    </row>
    <row r="9" ht="17.25" spans="1:11">
      <c r="A9" s="48">
        <v>6</v>
      </c>
      <c r="B9" s="50" t="s">
        <v>28</v>
      </c>
      <c r="C9" s="50"/>
      <c r="D9" s="50"/>
      <c r="E9" s="50"/>
      <c r="F9" s="50"/>
      <c r="G9" s="50"/>
      <c r="H9" s="50"/>
      <c r="I9" s="50"/>
      <c r="J9" s="50"/>
      <c r="K9" s="50"/>
    </row>
    <row r="10" spans="1:11">
      <c r="A10" s="52"/>
      <c r="B10" s="53" t="s">
        <v>29</v>
      </c>
      <c r="C10" s="53" t="s">
        <v>30</v>
      </c>
      <c r="D10" s="54"/>
      <c r="E10" s="54"/>
      <c r="F10" s="54"/>
      <c r="G10" s="54"/>
      <c r="H10" s="54"/>
      <c r="I10" s="54"/>
      <c r="J10" s="54"/>
      <c r="K10" s="54"/>
    </row>
    <row r="11" spans="1:11">
      <c r="A11" s="52"/>
      <c r="B11" s="52" t="s">
        <v>31</v>
      </c>
      <c r="C11" s="55">
        <v>1.5</v>
      </c>
      <c r="D11" s="54"/>
      <c r="E11" s="54"/>
      <c r="F11" s="54"/>
      <c r="G11" s="54"/>
      <c r="H11" s="54"/>
      <c r="I11" s="54"/>
      <c r="J11" s="54"/>
      <c r="K11" s="54"/>
    </row>
    <row r="12" spans="1:11">
      <c r="A12" s="52"/>
      <c r="B12" s="56" t="s">
        <v>32</v>
      </c>
      <c r="C12" s="55">
        <v>1.35</v>
      </c>
      <c r="D12" s="54"/>
      <c r="E12" s="54"/>
      <c r="F12" s="54"/>
      <c r="G12" s="54"/>
      <c r="H12" s="54"/>
      <c r="I12" s="54"/>
      <c r="J12" s="54"/>
      <c r="K12" s="54"/>
    </row>
    <row r="13" spans="1:11">
      <c r="A13" s="52"/>
      <c r="B13" s="56" t="s">
        <v>33</v>
      </c>
      <c r="C13" s="55">
        <v>1.1</v>
      </c>
      <c r="D13" s="54"/>
      <c r="E13" s="54"/>
      <c r="F13" s="54"/>
      <c r="G13" s="54"/>
      <c r="H13" s="54"/>
      <c r="I13" s="54"/>
      <c r="J13" s="54"/>
      <c r="K13" s="54"/>
    </row>
    <row r="14" spans="1:11">
      <c r="A14" s="52"/>
      <c r="B14" s="56" t="s">
        <v>34</v>
      </c>
      <c r="C14" s="55">
        <v>1</v>
      </c>
      <c r="D14" s="54"/>
      <c r="E14" s="54"/>
      <c r="F14" s="54"/>
      <c r="G14" s="54"/>
      <c r="H14" s="54"/>
      <c r="I14" s="54"/>
      <c r="J14" s="54"/>
      <c r="K14" s="54"/>
    </row>
    <row r="15" spans="1:11">
      <c r="A15" s="52"/>
      <c r="B15" s="56" t="s">
        <v>35</v>
      </c>
      <c r="C15" s="55">
        <v>0.85</v>
      </c>
      <c r="D15" s="54"/>
      <c r="E15" s="54"/>
      <c r="F15" s="54"/>
      <c r="G15" s="54"/>
      <c r="H15" s="54"/>
      <c r="I15" s="54"/>
      <c r="J15" s="54"/>
      <c r="K15" s="54"/>
    </row>
    <row r="16" spans="1:11">
      <c r="A16" s="52"/>
      <c r="B16" s="52" t="s">
        <v>36</v>
      </c>
      <c r="C16" s="55">
        <v>0.7</v>
      </c>
      <c r="D16" s="54"/>
      <c r="E16" s="54"/>
      <c r="F16" s="54"/>
      <c r="G16" s="54"/>
      <c r="H16" s="54"/>
      <c r="I16" s="54"/>
      <c r="J16" s="54"/>
      <c r="K16" s="54"/>
    </row>
    <row r="17" spans="1:11">
      <c r="A17" s="52"/>
      <c r="B17" s="52" t="s">
        <v>37</v>
      </c>
      <c r="C17" s="55">
        <v>0.6</v>
      </c>
      <c r="D17" s="54"/>
      <c r="E17" s="54"/>
      <c r="F17" s="54"/>
      <c r="G17" s="54"/>
      <c r="H17" s="54"/>
      <c r="I17" s="54"/>
      <c r="J17" s="54"/>
      <c r="K17" s="54"/>
    </row>
    <row r="18" spans="1:11">
      <c r="A18" s="52"/>
      <c r="B18" s="52" t="s">
        <v>38</v>
      </c>
      <c r="C18" s="52" t="s">
        <v>39</v>
      </c>
      <c r="D18" s="54"/>
      <c r="E18" s="54"/>
      <c r="F18" s="54"/>
      <c r="G18" s="54"/>
      <c r="H18" s="54"/>
      <c r="I18" s="54"/>
      <c r="J18" s="54"/>
      <c r="K18" s="54"/>
    </row>
    <row r="19" ht="17.25" spans="1:11">
      <c r="A19" s="46">
        <v>1</v>
      </c>
      <c r="B19" s="57" t="s">
        <v>40</v>
      </c>
      <c r="C19" s="57"/>
      <c r="D19" s="57"/>
      <c r="E19" s="57"/>
      <c r="F19" s="57"/>
      <c r="G19" s="57"/>
      <c r="H19" s="57"/>
      <c r="I19" s="57"/>
      <c r="J19" s="57"/>
      <c r="K19" s="57"/>
    </row>
    <row r="20" ht="25.5" spans="1:11">
      <c r="A20" s="58"/>
      <c r="B20" s="59" t="s">
        <v>3</v>
      </c>
      <c r="C20" s="60" t="s">
        <v>41</v>
      </c>
      <c r="D20" s="61"/>
      <c r="E20" s="59" t="s">
        <v>3</v>
      </c>
      <c r="F20" s="62" t="s">
        <v>42</v>
      </c>
      <c r="G20" s="63" t="s">
        <v>43</v>
      </c>
      <c r="H20" s="64" t="s">
        <v>44</v>
      </c>
      <c r="I20" s="64" t="s">
        <v>45</v>
      </c>
      <c r="J20" s="53" t="s">
        <v>46</v>
      </c>
      <c r="K20" s="53" t="s">
        <v>47</v>
      </c>
    </row>
    <row r="21" ht="29.4" customHeight="1" spans="1:11">
      <c r="A21" s="58"/>
      <c r="B21" s="52" t="s">
        <v>9</v>
      </c>
      <c r="C21" s="65" t="s">
        <v>48</v>
      </c>
      <c r="D21" s="66"/>
      <c r="E21" s="67" t="s">
        <v>9</v>
      </c>
      <c r="F21" s="68">
        <v>2300</v>
      </c>
      <c r="G21" s="69">
        <v>25000000</v>
      </c>
      <c r="H21" s="69">
        <v>27500000</v>
      </c>
      <c r="I21" s="54">
        <f>+H21/G21%</f>
        <v>110</v>
      </c>
      <c r="J21" s="52" t="str">
        <f>+B13</f>
        <v>100% to 115%</v>
      </c>
      <c r="K21" s="52">
        <f>+F21*C13</f>
        <v>2530</v>
      </c>
    </row>
    <row r="22" ht="19.8" customHeight="1" spans="1:11">
      <c r="A22" s="52"/>
      <c r="B22" s="52" t="s">
        <v>10</v>
      </c>
      <c r="C22" s="70"/>
      <c r="D22" s="71"/>
      <c r="E22" s="67" t="s">
        <v>10</v>
      </c>
      <c r="F22" s="68">
        <v>1500</v>
      </c>
      <c r="G22" s="69">
        <v>15000000</v>
      </c>
      <c r="H22" s="69">
        <v>25000000</v>
      </c>
      <c r="I22" s="120">
        <f t="shared" ref="I21:I23" si="0">+H22/G22%</f>
        <v>166.666666666667</v>
      </c>
      <c r="J22" s="52" t="str">
        <f>+B11</f>
        <v>135% and above</v>
      </c>
      <c r="K22" s="52">
        <f>+F22*1.5</f>
        <v>2250</v>
      </c>
    </row>
    <row r="23" ht="24" customHeight="1" spans="1:11">
      <c r="A23" s="52" t="s">
        <v>49</v>
      </c>
      <c r="B23" s="52" t="s">
        <v>11</v>
      </c>
      <c r="C23" s="72"/>
      <c r="D23" s="73"/>
      <c r="E23" s="67" t="s">
        <v>11</v>
      </c>
      <c r="F23" s="68">
        <v>900</v>
      </c>
      <c r="G23" s="69">
        <v>10000000</v>
      </c>
      <c r="H23" s="69">
        <v>6000000</v>
      </c>
      <c r="I23" s="54">
        <f t="shared" si="0"/>
        <v>60</v>
      </c>
      <c r="J23" s="52" t="str">
        <f>+B18</f>
        <v>Below 65%</v>
      </c>
      <c r="K23" s="52" t="str">
        <f>+C18</f>
        <v>NIL</v>
      </c>
    </row>
    <row r="24" spans="1:11">
      <c r="A24" s="74"/>
      <c r="B24" s="74"/>
      <c r="C24" s="75"/>
      <c r="D24" s="75"/>
      <c r="E24" s="75"/>
      <c r="F24" s="75"/>
      <c r="G24" s="75"/>
      <c r="H24" s="75"/>
      <c r="I24" s="75"/>
      <c r="J24" s="75"/>
      <c r="K24" s="75"/>
    </row>
    <row r="25" ht="17.25" spans="1:11">
      <c r="A25" s="46">
        <v>2</v>
      </c>
      <c r="B25" s="57" t="s">
        <v>50</v>
      </c>
      <c r="C25" s="57"/>
      <c r="D25" s="57"/>
      <c r="E25" s="57"/>
      <c r="F25" s="57"/>
      <c r="G25" s="57"/>
      <c r="H25" s="57"/>
      <c r="I25" s="57"/>
      <c r="J25" s="57"/>
      <c r="K25" s="57"/>
    </row>
    <row r="26" ht="38.25" spans="1:11">
      <c r="A26" s="58"/>
      <c r="B26" s="59" t="s">
        <v>3</v>
      </c>
      <c r="C26" s="60" t="s">
        <v>41</v>
      </c>
      <c r="D26" s="61"/>
      <c r="E26" s="59" t="s">
        <v>3</v>
      </c>
      <c r="F26" s="62" t="s">
        <v>51</v>
      </c>
      <c r="G26" s="76" t="s">
        <v>52</v>
      </c>
      <c r="H26" s="59" t="s">
        <v>53</v>
      </c>
      <c r="I26" s="59" t="s">
        <v>45</v>
      </c>
      <c r="J26" s="121" t="s">
        <v>46</v>
      </c>
      <c r="K26" s="121" t="s">
        <v>47</v>
      </c>
    </row>
    <row r="27" ht="29.4" customHeight="1" spans="1:11">
      <c r="A27" s="58"/>
      <c r="B27" s="52" t="s">
        <v>9</v>
      </c>
      <c r="C27" s="77" t="s">
        <v>54</v>
      </c>
      <c r="D27" s="78"/>
      <c r="E27" s="67" t="s">
        <v>9</v>
      </c>
      <c r="F27" s="68">
        <v>800</v>
      </c>
      <c r="G27" s="79">
        <v>10000000</v>
      </c>
      <c r="H27" s="79">
        <v>8000000</v>
      </c>
      <c r="I27" s="54">
        <f>+H27/G27%</f>
        <v>80</v>
      </c>
      <c r="J27" s="52" t="str">
        <f>+B15</f>
        <v>80% to 90%</v>
      </c>
      <c r="K27" s="52">
        <f>+F27*0.85</f>
        <v>680</v>
      </c>
    </row>
    <row r="28" ht="19.8" customHeight="1" spans="1:11">
      <c r="A28" s="52"/>
      <c r="B28" s="52" t="s">
        <v>10</v>
      </c>
      <c r="C28" s="80"/>
      <c r="D28" s="81"/>
      <c r="E28" s="67" t="s">
        <v>10</v>
      </c>
      <c r="F28" s="68">
        <v>550</v>
      </c>
      <c r="G28" s="79">
        <f t="shared" ref="G28:J28" si="1">+G27</f>
        <v>10000000</v>
      </c>
      <c r="H28" s="79">
        <f t="shared" si="1"/>
        <v>8000000</v>
      </c>
      <c r="I28" s="54">
        <f t="shared" ref="I27:I29" si="2">+H28/G28%</f>
        <v>80</v>
      </c>
      <c r="J28" s="52" t="str">
        <f t="shared" si="1"/>
        <v>80% to 90%</v>
      </c>
      <c r="K28" s="122">
        <f>+F28*0.85</f>
        <v>467.5</v>
      </c>
    </row>
    <row r="29" ht="24" customHeight="1" spans="1:11">
      <c r="A29" s="52"/>
      <c r="B29" s="52" t="s">
        <v>11</v>
      </c>
      <c r="C29" s="82"/>
      <c r="D29" s="83"/>
      <c r="E29" s="67" t="s">
        <v>11</v>
      </c>
      <c r="F29" s="68">
        <v>300</v>
      </c>
      <c r="G29" s="79">
        <f t="shared" ref="G29:J29" si="3">+G28</f>
        <v>10000000</v>
      </c>
      <c r="H29" s="79">
        <f t="shared" si="3"/>
        <v>8000000</v>
      </c>
      <c r="I29" s="54">
        <f t="shared" si="2"/>
        <v>80</v>
      </c>
      <c r="J29" s="52" t="str">
        <f t="shared" si="3"/>
        <v>80% to 90%</v>
      </c>
      <c r="K29" s="122">
        <f>F29*C15</f>
        <v>255</v>
      </c>
    </row>
    <row r="30" spans="2:11">
      <c r="B30" s="84"/>
      <c r="C30" s="84"/>
      <c r="D30" s="84"/>
      <c r="E30" s="84"/>
      <c r="F30" s="84"/>
      <c r="G30" s="84"/>
      <c r="H30" s="84"/>
      <c r="I30" s="84"/>
      <c r="J30" s="84"/>
      <c r="K30" s="84"/>
    </row>
    <row r="31" ht="17.25" spans="1:11">
      <c r="A31" s="46"/>
      <c r="B31" s="57" t="s">
        <v>5</v>
      </c>
      <c r="C31" s="57"/>
      <c r="D31" s="57"/>
      <c r="E31" s="57"/>
      <c r="F31" s="57"/>
      <c r="G31" s="57"/>
      <c r="H31" s="57"/>
      <c r="I31" s="57"/>
      <c r="J31" s="57"/>
      <c r="K31" s="57"/>
    </row>
    <row r="32" ht="38.25" spans="1:11">
      <c r="A32" s="52"/>
      <c r="B32" s="59" t="s">
        <v>3</v>
      </c>
      <c r="C32" s="60" t="s">
        <v>41</v>
      </c>
      <c r="D32" s="61"/>
      <c r="E32" s="85"/>
      <c r="F32" s="60" t="s">
        <v>55</v>
      </c>
      <c r="G32" s="61"/>
      <c r="H32" s="85"/>
      <c r="I32" s="59" t="s">
        <v>3</v>
      </c>
      <c r="J32" s="62" t="s">
        <v>5</v>
      </c>
      <c r="K32" s="54"/>
    </row>
    <row r="33" spans="1:11">
      <c r="A33" s="52"/>
      <c r="B33" s="52" t="s">
        <v>9</v>
      </c>
      <c r="C33" s="77" t="s">
        <v>56</v>
      </c>
      <c r="D33" s="78"/>
      <c r="E33" s="86"/>
      <c r="F33" s="87" t="s">
        <v>57</v>
      </c>
      <c r="G33" s="88"/>
      <c r="H33" s="89"/>
      <c r="I33" s="67" t="s">
        <v>9</v>
      </c>
      <c r="J33" s="68">
        <v>800</v>
      </c>
      <c r="K33" s="54"/>
    </row>
    <row r="34" spans="1:11">
      <c r="A34" s="52"/>
      <c r="B34" s="52" t="s">
        <v>10</v>
      </c>
      <c r="C34" s="80"/>
      <c r="D34" s="81"/>
      <c r="E34" s="90"/>
      <c r="F34" s="91"/>
      <c r="G34" s="92"/>
      <c r="H34" s="93"/>
      <c r="I34" s="67" t="s">
        <v>10</v>
      </c>
      <c r="J34" s="68">
        <v>500</v>
      </c>
      <c r="K34" s="54"/>
    </row>
    <row r="35" spans="1:11">
      <c r="A35" s="52"/>
      <c r="B35" s="52" t="s">
        <v>11</v>
      </c>
      <c r="C35" s="82"/>
      <c r="D35" s="83"/>
      <c r="E35" s="94"/>
      <c r="F35" s="95"/>
      <c r="G35" s="96"/>
      <c r="H35" s="97"/>
      <c r="I35" s="67" t="s">
        <v>11</v>
      </c>
      <c r="J35" s="68">
        <v>250</v>
      </c>
      <c r="K35" s="54"/>
    </row>
    <row r="36" spans="1:27">
      <c r="A36" s="58"/>
      <c r="B36" s="74"/>
      <c r="C36" s="74"/>
      <c r="D36" s="74"/>
      <c r="E36" s="74"/>
      <c r="R36" t="s">
        <v>58</v>
      </c>
      <c r="S36" t="s">
        <v>59</v>
      </c>
      <c r="U36" t="s">
        <v>30</v>
      </c>
      <c r="W36" t="s">
        <v>60</v>
      </c>
      <c r="X36" t="s">
        <v>61</v>
      </c>
      <c r="Y36" t="s">
        <v>62</v>
      </c>
      <c r="Z36" t="s">
        <v>63</v>
      </c>
      <c r="AA36" t="s">
        <v>64</v>
      </c>
    </row>
    <row r="37" ht="17.25" spans="1:27">
      <c r="A37" s="98"/>
      <c r="B37" s="99" t="s">
        <v>19</v>
      </c>
      <c r="C37" s="99"/>
      <c r="D37" s="99"/>
      <c r="E37" s="99"/>
      <c r="F37" s="99"/>
      <c r="G37" s="99"/>
      <c r="H37" s="99"/>
      <c r="I37" s="99"/>
      <c r="J37" s="99"/>
      <c r="K37" s="123"/>
      <c r="M37">
        <f>1.8*0.65</f>
        <v>1.17</v>
      </c>
      <c r="P37" t="s">
        <v>9</v>
      </c>
      <c r="Q37">
        <v>5</v>
      </c>
      <c r="R37">
        <v>20</v>
      </c>
      <c r="S37">
        <v>25</v>
      </c>
      <c r="T37">
        <f>+S37-R37</f>
        <v>5</v>
      </c>
      <c r="U37">
        <f>(+Q37*J33)+(T37*400)</f>
        <v>6000</v>
      </c>
      <c r="W37">
        <v>4</v>
      </c>
      <c r="X37">
        <v>7</v>
      </c>
      <c r="Y37">
        <v>7</v>
      </c>
      <c r="Z37">
        <v>5</v>
      </c>
      <c r="AA37">
        <v>2</v>
      </c>
    </row>
    <row r="38" ht="38.25" spans="1:47">
      <c r="A38" s="52"/>
      <c r="B38" s="76" t="s">
        <v>65</v>
      </c>
      <c r="C38" s="60" t="s">
        <v>41</v>
      </c>
      <c r="D38" s="61"/>
      <c r="E38" s="85"/>
      <c r="F38" s="60" t="s">
        <v>55</v>
      </c>
      <c r="G38" s="61"/>
      <c r="H38" s="85"/>
      <c r="I38" s="59" t="s">
        <v>3</v>
      </c>
      <c r="J38" s="62" t="s">
        <v>66</v>
      </c>
      <c r="K38" s="54"/>
      <c r="P38" t="s">
        <v>10</v>
      </c>
      <c r="Q38">
        <v>12</v>
      </c>
      <c r="R38">
        <v>24</v>
      </c>
      <c r="S38">
        <v>18</v>
      </c>
      <c r="T38">
        <f t="shared" ref="T38:T39" si="4">+S38-R38</f>
        <v>-6</v>
      </c>
      <c r="W38" t="e">
        <f>+#REF!/4%</f>
        <v>#REF!</v>
      </c>
      <c r="X38" t="e">
        <f>+#REF!/4%</f>
        <v>#REF!</v>
      </c>
      <c r="Y38" t="e">
        <f>+#REF!/4%</f>
        <v>#REF!</v>
      </c>
      <c r="Z38" t="e">
        <f>+#REF!/4%</f>
        <v>#REF!</v>
      </c>
      <c r="AA38" t="e">
        <f>+#REF!/4%</f>
        <v>#REF!</v>
      </c>
      <c r="AC38" t="s">
        <v>67</v>
      </c>
      <c r="AD38">
        <f t="shared" ref="AD38:AD46" si="5">+$R$38/$Q$38</f>
        <v>2</v>
      </c>
      <c r="AE38">
        <v>3</v>
      </c>
      <c r="AF38">
        <f t="shared" ref="AF38:AF46" si="6">+AE38-AD38</f>
        <v>1</v>
      </c>
      <c r="AG38">
        <f t="shared" ref="AG38:AG46" si="7">IF(AF38&gt;=0,AF38,0)</f>
        <v>1</v>
      </c>
      <c r="AH38">
        <f t="shared" ref="AH38:AH46" si="8">+AE38/AD38%</f>
        <v>150</v>
      </c>
      <c r="AI38">
        <f t="shared" ref="AI38:AI46" si="9">IF(AH38&gt;=100,100,AH38)</f>
        <v>100</v>
      </c>
      <c r="AJ38">
        <f t="shared" ref="AJ38:AJ46" si="10">AI38*500%+(AG38*325)</f>
        <v>825</v>
      </c>
      <c r="AK38">
        <f t="shared" ref="AK38:AK46" si="11">500*0.85</f>
        <v>425</v>
      </c>
      <c r="AM38" t="s">
        <v>67</v>
      </c>
      <c r="AN38">
        <f t="shared" ref="AN38:AN46" si="12">+$R$38/$Q$38</f>
        <v>2</v>
      </c>
      <c r="AO38">
        <v>2</v>
      </c>
      <c r="AP38">
        <f t="shared" ref="AP38:AP46" si="13">+AO38-AN38</f>
        <v>0</v>
      </c>
      <c r="AQ38">
        <f t="shared" ref="AQ38:AQ46" si="14">IF(AP38&gt;=0,AP38,0)</f>
        <v>0</v>
      </c>
      <c r="AR38">
        <f t="shared" ref="AR38:AR46" si="15">+AO38/AN38%</f>
        <v>100</v>
      </c>
      <c r="AS38">
        <f t="shared" ref="AS38:AS46" si="16">IF(AR38&gt;=100,100,AR38)</f>
        <v>100</v>
      </c>
      <c r="AT38">
        <f t="shared" ref="AT38:AT46" si="17">AS38*500%+(AQ38*325)</f>
        <v>500</v>
      </c>
      <c r="AU38">
        <f t="shared" ref="AU38:AU46" si="18">500*1.35</f>
        <v>675</v>
      </c>
    </row>
    <row r="39" spans="1:47">
      <c r="A39" s="52"/>
      <c r="B39" s="52" t="s">
        <v>9</v>
      </c>
      <c r="C39" s="77" t="s">
        <v>68</v>
      </c>
      <c r="D39" s="78"/>
      <c r="E39" s="86"/>
      <c r="F39" s="87" t="s">
        <v>69</v>
      </c>
      <c r="G39" s="88"/>
      <c r="H39" s="89"/>
      <c r="I39" s="67" t="s">
        <v>9</v>
      </c>
      <c r="J39" s="68">
        <v>800</v>
      </c>
      <c r="K39" s="54"/>
      <c r="P39" t="s">
        <v>11</v>
      </c>
      <c r="Q39">
        <v>3</v>
      </c>
      <c r="R39">
        <v>6</v>
      </c>
      <c r="S39">
        <v>5</v>
      </c>
      <c r="T39">
        <f t="shared" si="4"/>
        <v>-1</v>
      </c>
      <c r="W39" t="e">
        <f>+#REF!/4%</f>
        <v>#REF!</v>
      </c>
      <c r="X39" t="e">
        <f>+W39</f>
        <v>#REF!</v>
      </c>
      <c r="Y39" t="e">
        <f>+#REF!/4%</f>
        <v>#REF!</v>
      </c>
      <c r="Z39">
        <v>100</v>
      </c>
      <c r="AA39" t="e">
        <f>+#REF!/4%</f>
        <v>#REF!</v>
      </c>
      <c r="AC39" t="s">
        <v>70</v>
      </c>
      <c r="AD39">
        <f t="shared" si="5"/>
        <v>2</v>
      </c>
      <c r="AE39">
        <v>3</v>
      </c>
      <c r="AF39">
        <f t="shared" si="6"/>
        <v>1</v>
      </c>
      <c r="AG39">
        <f t="shared" si="7"/>
        <v>1</v>
      </c>
      <c r="AH39">
        <f t="shared" si="8"/>
        <v>150</v>
      </c>
      <c r="AI39">
        <f t="shared" si="9"/>
        <v>100</v>
      </c>
      <c r="AJ39">
        <f t="shared" si="10"/>
        <v>825</v>
      </c>
      <c r="AK39">
        <f t="shared" si="11"/>
        <v>425</v>
      </c>
      <c r="AM39" t="s">
        <v>70</v>
      </c>
      <c r="AN39">
        <f t="shared" si="12"/>
        <v>2</v>
      </c>
      <c r="AO39">
        <v>2</v>
      </c>
      <c r="AP39">
        <f t="shared" si="13"/>
        <v>0</v>
      </c>
      <c r="AQ39">
        <f t="shared" si="14"/>
        <v>0</v>
      </c>
      <c r="AR39">
        <f t="shared" si="15"/>
        <v>100</v>
      </c>
      <c r="AS39">
        <f t="shared" si="16"/>
        <v>100</v>
      </c>
      <c r="AT39">
        <f t="shared" si="17"/>
        <v>500</v>
      </c>
      <c r="AU39">
        <f t="shared" si="18"/>
        <v>675</v>
      </c>
    </row>
    <row r="40" spans="1:47">
      <c r="A40" s="52"/>
      <c r="B40" s="52" t="s">
        <v>10</v>
      </c>
      <c r="C40" s="80"/>
      <c r="D40" s="81"/>
      <c r="E40" s="90"/>
      <c r="F40" s="91"/>
      <c r="G40" s="92"/>
      <c r="H40" s="93"/>
      <c r="I40" s="67" t="s">
        <v>10</v>
      </c>
      <c r="J40" s="68">
        <v>500</v>
      </c>
      <c r="K40" s="54"/>
      <c r="Q40">
        <f t="shared" ref="Q40:S40" si="19">SUM(Q38:Q39)</f>
        <v>15</v>
      </c>
      <c r="R40">
        <f t="shared" si="19"/>
        <v>30</v>
      </c>
      <c r="S40">
        <f t="shared" si="19"/>
        <v>23</v>
      </c>
      <c r="W40" t="e">
        <f>+#REF!-4</f>
        <v>#REF!</v>
      </c>
      <c r="X40" t="e">
        <f>+#REF!-4</f>
        <v>#REF!</v>
      </c>
      <c r="Y40">
        <v>0</v>
      </c>
      <c r="Z40" t="e">
        <f>+#REF!-4</f>
        <v>#REF!</v>
      </c>
      <c r="AA40">
        <v>0</v>
      </c>
      <c r="AC40" t="s">
        <v>71</v>
      </c>
      <c r="AD40">
        <f t="shared" si="5"/>
        <v>2</v>
      </c>
      <c r="AE40">
        <v>1</v>
      </c>
      <c r="AF40">
        <f t="shared" si="6"/>
        <v>-1</v>
      </c>
      <c r="AG40">
        <f t="shared" si="7"/>
        <v>0</v>
      </c>
      <c r="AH40">
        <f t="shared" si="8"/>
        <v>50</v>
      </c>
      <c r="AI40">
        <f t="shared" si="9"/>
        <v>50</v>
      </c>
      <c r="AJ40">
        <f t="shared" si="10"/>
        <v>250</v>
      </c>
      <c r="AK40">
        <f t="shared" si="11"/>
        <v>425</v>
      </c>
      <c r="AM40" t="s">
        <v>71</v>
      </c>
      <c r="AN40">
        <f t="shared" si="12"/>
        <v>2</v>
      </c>
      <c r="AO40">
        <v>2</v>
      </c>
      <c r="AP40">
        <f t="shared" si="13"/>
        <v>0</v>
      </c>
      <c r="AQ40">
        <f t="shared" si="14"/>
        <v>0</v>
      </c>
      <c r="AR40">
        <f t="shared" si="15"/>
        <v>100</v>
      </c>
      <c r="AS40">
        <f t="shared" si="16"/>
        <v>100</v>
      </c>
      <c r="AT40">
        <f t="shared" si="17"/>
        <v>500</v>
      </c>
      <c r="AU40">
        <f t="shared" si="18"/>
        <v>675</v>
      </c>
    </row>
    <row r="41" spans="1:47">
      <c r="A41" s="52"/>
      <c r="B41" s="52" t="s">
        <v>11</v>
      </c>
      <c r="C41" s="82"/>
      <c r="D41" s="83"/>
      <c r="E41" s="94"/>
      <c r="F41" s="95"/>
      <c r="G41" s="96"/>
      <c r="H41" s="97"/>
      <c r="I41" s="67" t="s">
        <v>11</v>
      </c>
      <c r="J41" s="68">
        <v>250</v>
      </c>
      <c r="K41" s="54"/>
      <c r="S41">
        <f>+S40/R40%</f>
        <v>76.6666666666667</v>
      </c>
      <c r="W41" t="e">
        <f>+(W39*800%)+(W40*400)</f>
        <v>#REF!</v>
      </c>
      <c r="X41" t="e">
        <f t="shared" ref="X41" si="20">+(X39*800%)+(X40*400)</f>
        <v>#REF!</v>
      </c>
      <c r="Y41" t="e">
        <f t="shared" ref="Y41" si="21">+(Y39*800%)+(Y40*400)</f>
        <v>#REF!</v>
      </c>
      <c r="Z41" t="e">
        <f t="shared" ref="Z41" si="22">+(Z39*800%)+(Z40*400)</f>
        <v>#REF!</v>
      </c>
      <c r="AA41">
        <v>0</v>
      </c>
      <c r="AC41" t="s">
        <v>72</v>
      </c>
      <c r="AD41">
        <f t="shared" si="5"/>
        <v>2</v>
      </c>
      <c r="AE41">
        <v>1</v>
      </c>
      <c r="AF41">
        <f t="shared" si="6"/>
        <v>-1</v>
      </c>
      <c r="AG41">
        <f t="shared" si="7"/>
        <v>0</v>
      </c>
      <c r="AH41">
        <f t="shared" si="8"/>
        <v>50</v>
      </c>
      <c r="AI41">
        <f t="shared" si="9"/>
        <v>50</v>
      </c>
      <c r="AJ41">
        <f t="shared" si="10"/>
        <v>250</v>
      </c>
      <c r="AK41">
        <f t="shared" si="11"/>
        <v>425</v>
      </c>
      <c r="AM41" t="s">
        <v>72</v>
      </c>
      <c r="AN41">
        <f t="shared" si="12"/>
        <v>2</v>
      </c>
      <c r="AO41">
        <v>5</v>
      </c>
      <c r="AP41">
        <f t="shared" si="13"/>
        <v>3</v>
      </c>
      <c r="AQ41">
        <f t="shared" si="14"/>
        <v>3</v>
      </c>
      <c r="AR41">
        <f t="shared" si="15"/>
        <v>250</v>
      </c>
      <c r="AS41">
        <f t="shared" si="16"/>
        <v>100</v>
      </c>
      <c r="AT41">
        <f t="shared" si="17"/>
        <v>1475</v>
      </c>
      <c r="AU41">
        <f t="shared" si="18"/>
        <v>675</v>
      </c>
    </row>
    <row r="42" spans="1:47">
      <c r="A42" s="58"/>
      <c r="B42" s="100"/>
      <c r="AC42" t="s">
        <v>73</v>
      </c>
      <c r="AD42">
        <f t="shared" si="5"/>
        <v>2</v>
      </c>
      <c r="AE42">
        <v>1.5</v>
      </c>
      <c r="AF42">
        <f t="shared" si="6"/>
        <v>-0.5</v>
      </c>
      <c r="AG42">
        <f t="shared" si="7"/>
        <v>0</v>
      </c>
      <c r="AH42">
        <f t="shared" si="8"/>
        <v>75</v>
      </c>
      <c r="AI42">
        <f t="shared" si="9"/>
        <v>75</v>
      </c>
      <c r="AJ42">
        <f t="shared" si="10"/>
        <v>375</v>
      </c>
      <c r="AK42">
        <f t="shared" si="11"/>
        <v>425</v>
      </c>
      <c r="AM42" t="s">
        <v>73</v>
      </c>
      <c r="AN42">
        <f t="shared" si="12"/>
        <v>2</v>
      </c>
      <c r="AO42">
        <v>1.5</v>
      </c>
      <c r="AP42">
        <f t="shared" si="13"/>
        <v>-0.5</v>
      </c>
      <c r="AQ42">
        <f t="shared" si="14"/>
        <v>0</v>
      </c>
      <c r="AR42">
        <f t="shared" si="15"/>
        <v>75</v>
      </c>
      <c r="AS42">
        <f t="shared" si="16"/>
        <v>75</v>
      </c>
      <c r="AT42">
        <f t="shared" si="17"/>
        <v>375</v>
      </c>
      <c r="AU42">
        <f t="shared" si="18"/>
        <v>675</v>
      </c>
    </row>
    <row r="43" ht="17.25" spans="1:47">
      <c r="A43" s="46"/>
      <c r="B43" s="99" t="s">
        <v>16</v>
      </c>
      <c r="C43" s="99"/>
      <c r="D43" s="99"/>
      <c r="E43" s="99"/>
      <c r="F43" s="99"/>
      <c r="G43" s="99"/>
      <c r="H43" s="99"/>
      <c r="I43" s="99"/>
      <c r="J43" s="99"/>
      <c r="K43" s="123"/>
      <c r="AC43" t="s">
        <v>74</v>
      </c>
      <c r="AD43">
        <f t="shared" si="5"/>
        <v>2</v>
      </c>
      <c r="AE43">
        <v>1</v>
      </c>
      <c r="AF43">
        <f t="shared" si="6"/>
        <v>-1</v>
      </c>
      <c r="AG43">
        <f t="shared" si="7"/>
        <v>0</v>
      </c>
      <c r="AH43">
        <f t="shared" si="8"/>
        <v>50</v>
      </c>
      <c r="AI43">
        <f t="shared" si="9"/>
        <v>50</v>
      </c>
      <c r="AJ43">
        <f t="shared" si="10"/>
        <v>250</v>
      </c>
      <c r="AK43">
        <f t="shared" si="11"/>
        <v>425</v>
      </c>
      <c r="AM43" t="s">
        <v>74</v>
      </c>
      <c r="AN43">
        <f t="shared" si="12"/>
        <v>2</v>
      </c>
      <c r="AO43">
        <v>1.5</v>
      </c>
      <c r="AP43">
        <f t="shared" si="13"/>
        <v>-0.5</v>
      </c>
      <c r="AQ43">
        <f t="shared" si="14"/>
        <v>0</v>
      </c>
      <c r="AR43">
        <f t="shared" si="15"/>
        <v>75</v>
      </c>
      <c r="AS43">
        <f t="shared" si="16"/>
        <v>75</v>
      </c>
      <c r="AT43">
        <f t="shared" si="17"/>
        <v>375</v>
      </c>
      <c r="AU43">
        <f t="shared" si="18"/>
        <v>675</v>
      </c>
    </row>
    <row r="44" ht="25.5" spans="1:47">
      <c r="A44" s="101"/>
      <c r="B44" s="102" t="s">
        <v>75</v>
      </c>
      <c r="C44" s="103" t="s">
        <v>76</v>
      </c>
      <c r="D44" s="103"/>
      <c r="E44" s="104" t="s">
        <v>77</v>
      </c>
      <c r="F44" s="104" t="s">
        <v>44</v>
      </c>
      <c r="G44" s="104" t="s">
        <v>78</v>
      </c>
      <c r="H44" s="105" t="s">
        <v>79</v>
      </c>
      <c r="I44" s="124" t="s">
        <v>3</v>
      </c>
      <c r="J44" s="125" t="s">
        <v>80</v>
      </c>
      <c r="K44" s="101"/>
      <c r="AC44" t="s">
        <v>81</v>
      </c>
      <c r="AD44">
        <f t="shared" ref="AD44:AD45" si="23">+$R$39/$Q$39</f>
        <v>2</v>
      </c>
      <c r="AE44">
        <v>2</v>
      </c>
      <c r="AF44">
        <f t="shared" si="6"/>
        <v>0</v>
      </c>
      <c r="AG44">
        <f t="shared" si="7"/>
        <v>0</v>
      </c>
      <c r="AH44">
        <f t="shared" si="8"/>
        <v>100</v>
      </c>
      <c r="AI44">
        <f t="shared" si="9"/>
        <v>100</v>
      </c>
      <c r="AJ44">
        <f t="shared" ref="AJ44:AJ45" si="24">AI44*250%+(AG44*250)</f>
        <v>250</v>
      </c>
      <c r="AK44">
        <f t="shared" ref="AK44:AK45" si="25">250*0.85</f>
        <v>212.5</v>
      </c>
      <c r="AM44" t="s">
        <v>81</v>
      </c>
      <c r="AN44">
        <v>1.5</v>
      </c>
      <c r="AO44">
        <v>2</v>
      </c>
      <c r="AP44">
        <f t="shared" si="13"/>
        <v>0.5</v>
      </c>
      <c r="AQ44">
        <f t="shared" si="14"/>
        <v>0.5</v>
      </c>
      <c r="AR44">
        <f t="shared" si="15"/>
        <v>133.333333333333</v>
      </c>
      <c r="AS44">
        <f t="shared" si="16"/>
        <v>100</v>
      </c>
      <c r="AT44">
        <f t="shared" ref="AT44:AT45" si="26">AS44*250%+(AQ44*250)</f>
        <v>375</v>
      </c>
      <c r="AU44">
        <f t="shared" ref="AU44:AU45" si="27">250*1.35</f>
        <v>337.5</v>
      </c>
    </row>
    <row r="45" spans="1:47">
      <c r="A45" s="101"/>
      <c r="B45" s="106">
        <v>250000</v>
      </c>
      <c r="C45" s="107">
        <v>100000</v>
      </c>
      <c r="D45" s="107"/>
      <c r="E45" s="101">
        <f t="shared" ref="E45:E47" si="28">+C45*2</f>
        <v>200000</v>
      </c>
      <c r="F45" s="108">
        <f t="shared" ref="F45:F47" si="29">+B45/E45%</f>
        <v>125</v>
      </c>
      <c r="G45" s="109">
        <v>1.35</v>
      </c>
      <c r="H45" s="101">
        <f>+J45*G45</f>
        <v>675</v>
      </c>
      <c r="I45" s="68" t="s">
        <v>9</v>
      </c>
      <c r="J45" s="68">
        <v>500</v>
      </c>
      <c r="K45" s="101"/>
      <c r="AC45" t="s">
        <v>82</v>
      </c>
      <c r="AD45">
        <f t="shared" si="23"/>
        <v>2</v>
      </c>
      <c r="AE45">
        <v>1.5</v>
      </c>
      <c r="AF45">
        <f t="shared" si="6"/>
        <v>-0.5</v>
      </c>
      <c r="AG45">
        <f t="shared" si="7"/>
        <v>0</v>
      </c>
      <c r="AH45">
        <f t="shared" si="8"/>
        <v>75</v>
      </c>
      <c r="AI45">
        <f t="shared" si="9"/>
        <v>75</v>
      </c>
      <c r="AJ45">
        <f t="shared" si="24"/>
        <v>187.5</v>
      </c>
      <c r="AK45">
        <f t="shared" si="25"/>
        <v>212.5</v>
      </c>
      <c r="AM45" t="s">
        <v>82</v>
      </c>
      <c r="AN45">
        <v>1.5</v>
      </c>
      <c r="AO45">
        <v>1.5</v>
      </c>
      <c r="AP45">
        <f t="shared" si="13"/>
        <v>0</v>
      </c>
      <c r="AQ45">
        <f t="shared" si="14"/>
        <v>0</v>
      </c>
      <c r="AR45">
        <f t="shared" si="15"/>
        <v>100</v>
      </c>
      <c r="AS45">
        <f t="shared" si="16"/>
        <v>100</v>
      </c>
      <c r="AT45">
        <f t="shared" si="26"/>
        <v>250</v>
      </c>
      <c r="AU45">
        <f t="shared" si="27"/>
        <v>337.5</v>
      </c>
    </row>
    <row r="46" spans="1:11">
      <c r="A46" s="101"/>
      <c r="B46" s="106">
        <v>110000</v>
      </c>
      <c r="C46" s="107">
        <v>100000</v>
      </c>
      <c r="D46" s="107"/>
      <c r="E46" s="101">
        <f t="shared" si="28"/>
        <v>200000</v>
      </c>
      <c r="F46" s="108">
        <f t="shared" si="29"/>
        <v>55</v>
      </c>
      <c r="G46" s="109">
        <v>0</v>
      </c>
      <c r="H46" s="110">
        <f t="shared" ref="H46:H47" si="30">+J46*G46</f>
        <v>0</v>
      </c>
      <c r="I46" s="68" t="s">
        <v>10</v>
      </c>
      <c r="J46" s="68">
        <v>350</v>
      </c>
      <c r="K46" s="101"/>
    </row>
    <row r="47" spans="1:47">
      <c r="A47" s="101"/>
      <c r="B47" s="101">
        <v>350000</v>
      </c>
      <c r="C47" s="111">
        <v>200000</v>
      </c>
      <c r="D47" s="112"/>
      <c r="E47" s="101">
        <f t="shared" si="28"/>
        <v>400000</v>
      </c>
      <c r="F47" s="108">
        <f t="shared" si="29"/>
        <v>87.5</v>
      </c>
      <c r="G47" s="109">
        <v>0.85</v>
      </c>
      <c r="H47" s="101">
        <f t="shared" si="30"/>
        <v>170</v>
      </c>
      <c r="I47" s="68" t="s">
        <v>11</v>
      </c>
      <c r="J47" s="68">
        <v>200</v>
      </c>
      <c r="K47" s="101"/>
      <c r="AC47" t="s">
        <v>60</v>
      </c>
      <c r="AD47">
        <v>4</v>
      </c>
      <c r="AE47">
        <v>4</v>
      </c>
      <c r="AF47">
        <f t="shared" ref="AF47" si="31">+AE47-AD47</f>
        <v>0</v>
      </c>
      <c r="AG47">
        <f>IF(AF47&gt;=0,AF47,0)</f>
        <v>0</v>
      </c>
      <c r="AH47">
        <f t="shared" ref="AH47" si="32">+AE47/AD47%</f>
        <v>100</v>
      </c>
      <c r="AI47">
        <f>IF(AH47&gt;=100,100,AH47)</f>
        <v>100</v>
      </c>
      <c r="AJ47">
        <f>AI47*800%+(AG47*400)</f>
        <v>800</v>
      </c>
      <c r="AK47">
        <f>800*0.85</f>
        <v>680</v>
      </c>
      <c r="AM47" t="s">
        <v>60</v>
      </c>
      <c r="AN47">
        <v>4</v>
      </c>
      <c r="AO47">
        <v>1</v>
      </c>
      <c r="AP47">
        <f t="shared" ref="AP47" si="33">+AO47-AN47</f>
        <v>-3</v>
      </c>
      <c r="AQ47">
        <f>IF(AP47&gt;=0,AP47,0)</f>
        <v>0</v>
      </c>
      <c r="AR47">
        <f t="shared" ref="AR47" si="34">+AO47/AN47%</f>
        <v>25</v>
      </c>
      <c r="AS47">
        <f>IF(AR47&gt;=100,100,AR47)</f>
        <v>25</v>
      </c>
      <c r="AT47">
        <f>AS47*800%+(AQ47*400)</f>
        <v>200</v>
      </c>
      <c r="AU47">
        <f>800*1.35</f>
        <v>1080</v>
      </c>
    </row>
    <row r="48" spans="4:11">
      <c r="D48" s="113"/>
      <c r="E48" s="74"/>
      <c r="F48" s="113"/>
      <c r="G48" s="114"/>
      <c r="H48" s="74"/>
      <c r="I48" s="113"/>
      <c r="J48" s="113"/>
      <c r="K48" s="113"/>
    </row>
    <row r="49" ht="17.25" spans="1:11">
      <c r="A49" s="115"/>
      <c r="B49" s="116" t="s">
        <v>13</v>
      </c>
      <c r="C49" s="99"/>
      <c r="D49" s="99"/>
      <c r="E49" s="99"/>
      <c r="F49" s="99"/>
      <c r="G49" s="99"/>
      <c r="H49" s="99"/>
      <c r="I49" s="99"/>
      <c r="J49" s="99"/>
      <c r="K49" s="123"/>
    </row>
    <row r="50" ht="63.75" spans="1:23">
      <c r="A50" s="117" t="s">
        <v>1</v>
      </c>
      <c r="B50" s="76" t="s">
        <v>14</v>
      </c>
      <c r="C50" s="76" t="s">
        <v>3</v>
      </c>
      <c r="D50" s="63" t="s">
        <v>4</v>
      </c>
      <c r="E50" s="62" t="s">
        <v>15</v>
      </c>
      <c r="F50" s="62" t="s">
        <v>83</v>
      </c>
      <c r="G50" s="62" t="s">
        <v>16</v>
      </c>
      <c r="H50" s="76" t="s">
        <v>17</v>
      </c>
      <c r="I50" s="76" t="s">
        <v>7</v>
      </c>
      <c r="J50" s="76" t="s">
        <v>18</v>
      </c>
      <c r="K50" s="62" t="s">
        <v>8</v>
      </c>
      <c r="S50" s="128"/>
      <c r="T50" s="128"/>
      <c r="U50" s="128"/>
      <c r="V50" s="128"/>
      <c r="W50" s="128"/>
    </row>
    <row r="51" spans="1:11">
      <c r="A51" s="118">
        <v>1</v>
      </c>
      <c r="B51" s="67" t="s">
        <v>2</v>
      </c>
      <c r="C51" s="67" t="s">
        <v>9</v>
      </c>
      <c r="D51" s="67">
        <v>2300</v>
      </c>
      <c r="E51" s="68">
        <v>800</v>
      </c>
      <c r="F51" s="68">
        <v>800</v>
      </c>
      <c r="G51" s="68">
        <v>500</v>
      </c>
      <c r="H51" s="67">
        <v>40000</v>
      </c>
      <c r="I51" s="67">
        <f>+H51*0.0125</f>
        <v>500</v>
      </c>
      <c r="J51" s="67"/>
      <c r="K51" s="52">
        <f>+F51+I51+D51+G51+E51+J51</f>
        <v>4900</v>
      </c>
    </row>
    <row r="52" spans="1:11">
      <c r="A52" s="118">
        <v>2</v>
      </c>
      <c r="B52" s="67" t="s">
        <v>2</v>
      </c>
      <c r="C52" s="67" t="s">
        <v>10</v>
      </c>
      <c r="D52" s="67">
        <v>1500</v>
      </c>
      <c r="E52" s="68">
        <v>550</v>
      </c>
      <c r="F52" s="68">
        <v>500</v>
      </c>
      <c r="G52" s="68">
        <v>350</v>
      </c>
      <c r="H52" s="67">
        <v>40000</v>
      </c>
      <c r="I52" s="67">
        <f t="shared" ref="I52:I53" si="35">+H52*0.0125</f>
        <v>500</v>
      </c>
      <c r="J52" s="67"/>
      <c r="K52" s="52">
        <f t="shared" ref="K52:K53" si="36">+F52+I52+D52+G52+E52+J52</f>
        <v>3400</v>
      </c>
    </row>
    <row r="53" spans="1:11">
      <c r="A53" s="118">
        <v>3</v>
      </c>
      <c r="B53" s="67" t="s">
        <v>2</v>
      </c>
      <c r="C53" s="67" t="s">
        <v>11</v>
      </c>
      <c r="D53" s="67">
        <v>900</v>
      </c>
      <c r="E53" s="68">
        <v>300</v>
      </c>
      <c r="F53" s="68">
        <v>250</v>
      </c>
      <c r="G53" s="68">
        <v>200</v>
      </c>
      <c r="H53" s="67">
        <v>40000</v>
      </c>
      <c r="I53" s="67">
        <f t="shared" si="35"/>
        <v>500</v>
      </c>
      <c r="J53" s="67"/>
      <c r="K53" s="52">
        <f t="shared" si="36"/>
        <v>2150</v>
      </c>
    </row>
    <row r="55" spans="19:23">
      <c r="S55" s="128"/>
      <c r="T55" s="128"/>
      <c r="U55" s="128"/>
      <c r="V55" s="128"/>
      <c r="W55" s="128"/>
    </row>
    <row r="56" spans="1:11">
      <c r="A56" s="53">
        <v>7</v>
      </c>
      <c r="B56" s="64" t="s">
        <v>84</v>
      </c>
      <c r="C56" s="64"/>
      <c r="D56" s="64"/>
      <c r="E56" s="64"/>
      <c r="F56" s="64"/>
      <c r="G56" s="64"/>
      <c r="H56" s="64"/>
      <c r="I56" s="64"/>
      <c r="J56" s="64"/>
      <c r="K56" s="64"/>
    </row>
    <row r="57" spans="1:1">
      <c r="A57" s="119" t="s">
        <v>85</v>
      </c>
    </row>
    <row r="58" spans="2:2">
      <c r="B58" t="s">
        <v>86</v>
      </c>
    </row>
    <row r="59" spans="2:2">
      <c r="B59" t="s">
        <v>87</v>
      </c>
    </row>
    <row r="60" spans="2:2">
      <c r="B60" t="s">
        <v>88</v>
      </c>
    </row>
    <row r="61" spans="2:2">
      <c r="B61" t="s">
        <v>89</v>
      </c>
    </row>
    <row r="62" spans="1:2">
      <c r="A62">
        <v>1</v>
      </c>
      <c r="B62" t="s">
        <v>90</v>
      </c>
    </row>
    <row r="63" spans="1:2">
      <c r="A63">
        <v>2</v>
      </c>
      <c r="B63" t="s">
        <v>91</v>
      </c>
    </row>
    <row r="64" spans="2:3">
      <c r="B64" s="53" t="s">
        <v>3</v>
      </c>
      <c r="C64" s="53" t="s">
        <v>92</v>
      </c>
    </row>
    <row r="65" spans="2:3">
      <c r="B65" s="52" t="s">
        <v>9</v>
      </c>
      <c r="C65" s="52">
        <v>400</v>
      </c>
    </row>
    <row r="66" spans="2:3">
      <c r="B66" s="52" t="s">
        <v>10</v>
      </c>
      <c r="C66" s="52">
        <v>325</v>
      </c>
    </row>
    <row r="67" spans="2:3">
      <c r="B67" s="52" t="s">
        <v>11</v>
      </c>
      <c r="C67" s="52">
        <v>250</v>
      </c>
    </row>
    <row r="69" spans="1:1">
      <c r="A69" s="119" t="s">
        <v>93</v>
      </c>
    </row>
    <row r="70" spans="1:1">
      <c r="A70" s="119" t="s">
        <v>94</v>
      </c>
    </row>
    <row r="71" spans="2:2">
      <c r="B71" t="s">
        <v>95</v>
      </c>
    </row>
    <row r="72" spans="2:2">
      <c r="B72" t="s">
        <v>96</v>
      </c>
    </row>
    <row r="73" spans="2:2">
      <c r="B73" t="s">
        <v>97</v>
      </c>
    </row>
    <row r="75" spans="1:2">
      <c r="A75">
        <v>1</v>
      </c>
      <c r="B75" t="s">
        <v>98</v>
      </c>
    </row>
    <row r="76" spans="1:3">
      <c r="A76">
        <v>2</v>
      </c>
      <c r="B76" s="53" t="s">
        <v>3</v>
      </c>
      <c r="C76" s="53" t="s">
        <v>92</v>
      </c>
    </row>
    <row r="77" spans="2:3">
      <c r="B77" s="52" t="s">
        <v>9</v>
      </c>
      <c r="C77" s="52">
        <v>3</v>
      </c>
    </row>
    <row r="78" spans="2:3">
      <c r="B78" s="52" t="s">
        <v>10</v>
      </c>
      <c r="C78" s="52">
        <v>2</v>
      </c>
    </row>
    <row r="79" spans="2:3">
      <c r="B79" s="52" t="s">
        <v>11</v>
      </c>
      <c r="C79" s="52">
        <v>1.5</v>
      </c>
    </row>
    <row r="82" spans="2:2">
      <c r="B82" s="119" t="s">
        <v>99</v>
      </c>
    </row>
    <row r="83" spans="6:7">
      <c r="F83"/>
      <c r="G83"/>
    </row>
    <row r="84" spans="6:7">
      <c r="F84"/>
      <c r="G84"/>
    </row>
    <row r="85" spans="6:7">
      <c r="F85"/>
      <c r="G85"/>
    </row>
    <row r="86" spans="6:7">
      <c r="F86"/>
      <c r="G86"/>
    </row>
    <row r="87" spans="6:7">
      <c r="F87"/>
      <c r="G87"/>
    </row>
    <row r="88" spans="6:7">
      <c r="F88"/>
      <c r="G88"/>
    </row>
    <row r="89" spans="6:7">
      <c r="F89"/>
      <c r="G89"/>
    </row>
    <row r="90" spans="6:7">
      <c r="F90"/>
      <c r="G90"/>
    </row>
    <row r="91" spans="6:7">
      <c r="F91"/>
      <c r="G91"/>
    </row>
    <row r="92" spans="6:7">
      <c r="F92"/>
      <c r="G92"/>
    </row>
    <row r="93" spans="6:7">
      <c r="F93"/>
      <c r="G93"/>
    </row>
    <row r="94" spans="6:7">
      <c r="F94"/>
      <c r="G94"/>
    </row>
    <row r="95" spans="6:7">
      <c r="F95"/>
      <c r="G95"/>
    </row>
    <row r="96" spans="6:7">
      <c r="F96"/>
      <c r="G96"/>
    </row>
    <row r="97" spans="6:7">
      <c r="F97"/>
      <c r="G97"/>
    </row>
    <row r="98" spans="6:7">
      <c r="F98"/>
      <c r="G98"/>
    </row>
    <row r="99" spans="1:11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30"/>
    </row>
  </sheetData>
  <mergeCells count="34">
    <mergeCell ref="A1:K1"/>
    <mergeCell ref="B2:K2"/>
    <mergeCell ref="B3:K3"/>
    <mergeCell ref="B4:K4"/>
    <mergeCell ref="B5:K5"/>
    <mergeCell ref="B6:K6"/>
    <mergeCell ref="B7:K7"/>
    <mergeCell ref="B8:K8"/>
    <mergeCell ref="B9:K9"/>
    <mergeCell ref="B19:K19"/>
    <mergeCell ref="C20:D20"/>
    <mergeCell ref="B25:K25"/>
    <mergeCell ref="C26:D26"/>
    <mergeCell ref="B30:K30"/>
    <mergeCell ref="B31:K31"/>
    <mergeCell ref="C32:E32"/>
    <mergeCell ref="F32:H32"/>
    <mergeCell ref="B37:K37"/>
    <mergeCell ref="C38:E38"/>
    <mergeCell ref="F38:H38"/>
    <mergeCell ref="B43:K43"/>
    <mergeCell ref="C44:D44"/>
    <mergeCell ref="C45:D45"/>
    <mergeCell ref="C46:D46"/>
    <mergeCell ref="C47:D47"/>
    <mergeCell ref="B49:K49"/>
    <mergeCell ref="B56:K56"/>
    <mergeCell ref="D10:K18"/>
    <mergeCell ref="C21:D23"/>
    <mergeCell ref="C27:D29"/>
    <mergeCell ref="C33:E35"/>
    <mergeCell ref="F33:H35"/>
    <mergeCell ref="C39:E41"/>
    <mergeCell ref="F39:H41"/>
  </mergeCells>
  <printOptions horizontalCentered="1"/>
  <pageMargins left="0.313888888888889" right="0.313888888888889" top="0.354166666666667" bottom="0.354166666666667" header="0" footer="0"/>
  <pageSetup paperSize="9" scale="91" fitToHeight="3" orientation="landscape" verticalDpi="300"/>
  <headerFooter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8"/>
  <sheetViews>
    <sheetView zoomScale="73" zoomScaleNormal="73" topLeftCell="A11" workbookViewId="0">
      <selection activeCell="A50" sqref="A50"/>
    </sheetView>
  </sheetViews>
  <sheetFormatPr defaultColWidth="9" defaultRowHeight="15"/>
  <cols>
    <col min="1" max="1" width="25.7533333333333" style="11" customWidth="1"/>
    <col min="2" max="2" width="18.9066666666667" style="11" customWidth="1"/>
    <col min="3" max="3" width="19.6666666666667" style="11" customWidth="1"/>
    <col min="4" max="4" width="33.1533333333333" style="11" customWidth="1"/>
    <col min="5" max="5" width="16.22" style="11" customWidth="1"/>
    <col min="6" max="6" width="8.66666666666667" style="12" customWidth="1"/>
    <col min="7" max="7" width="12.6666666666667" style="11" customWidth="1"/>
    <col min="8" max="16384" width="8.88666666666667" style="11"/>
  </cols>
  <sheetData>
    <row r="1" spans="1:1">
      <c r="A1" s="13" t="s">
        <v>100</v>
      </c>
    </row>
    <row r="2" spans="1:6">
      <c r="A2" s="13" t="s">
        <v>101</v>
      </c>
      <c r="E2" s="14"/>
      <c r="F2" s="15"/>
    </row>
    <row r="3" spans="1:6">
      <c r="A3" s="13" t="s">
        <v>102</v>
      </c>
      <c r="E3" s="14"/>
      <c r="F3" s="15"/>
    </row>
    <row r="4" spans="1:6">
      <c r="A4" s="11" t="s">
        <v>103</v>
      </c>
      <c r="E4" s="14"/>
      <c r="F4" s="15"/>
    </row>
    <row r="5" spans="1:6">
      <c r="A5" s="11" t="s">
        <v>104</v>
      </c>
      <c r="E5" s="14"/>
      <c r="F5" s="15"/>
    </row>
    <row r="6" spans="1:6">
      <c r="A6" s="11" t="s">
        <v>105</v>
      </c>
      <c r="E6" s="14"/>
      <c r="F6" s="15"/>
    </row>
    <row r="7" spans="1:6">
      <c r="A7" s="16" t="s">
        <v>106</v>
      </c>
      <c r="B7" s="16" t="s">
        <v>107</v>
      </c>
      <c r="D7" s="13"/>
      <c r="E7" s="14"/>
      <c r="F7" s="15"/>
    </row>
    <row r="8" spans="1:6">
      <c r="A8" s="17" t="s">
        <v>108</v>
      </c>
      <c r="B8" s="18">
        <v>0</v>
      </c>
      <c r="E8" s="14"/>
      <c r="F8" s="15"/>
    </row>
    <row r="9" spans="1:6">
      <c r="A9" s="17" t="s">
        <v>109</v>
      </c>
      <c r="B9" s="19">
        <v>0.01</v>
      </c>
      <c r="E9" s="14"/>
      <c r="F9" s="15"/>
    </row>
    <row r="10" spans="1:6">
      <c r="A10" s="17" t="s">
        <v>110</v>
      </c>
      <c r="B10" s="19">
        <v>0.0125</v>
      </c>
      <c r="E10" s="14"/>
      <c r="F10" s="15"/>
    </row>
    <row r="11" spans="1:6">
      <c r="A11" s="17" t="s">
        <v>111</v>
      </c>
      <c r="B11" s="19">
        <v>0.015</v>
      </c>
      <c r="E11" s="14"/>
      <c r="F11" s="15"/>
    </row>
    <row r="12" spans="1:6">
      <c r="A12" s="17" t="s">
        <v>112</v>
      </c>
      <c r="B12" s="19">
        <v>0.02</v>
      </c>
      <c r="E12" s="14"/>
      <c r="F12" s="15"/>
    </row>
    <row r="13" spans="1:6">
      <c r="A13" s="17"/>
      <c r="B13" s="19"/>
      <c r="E13" s="14"/>
      <c r="F13" s="15"/>
    </row>
    <row r="14" ht="10.2" customHeight="1" spans="5:6">
      <c r="E14" s="14"/>
      <c r="F14" s="15"/>
    </row>
    <row r="15" spans="1:7">
      <c r="A15" s="17" t="s">
        <v>113</v>
      </c>
      <c r="B15" s="16" t="s">
        <v>114</v>
      </c>
      <c r="C15" s="20" t="s">
        <v>115</v>
      </c>
      <c r="D15" s="21"/>
      <c r="E15" s="21"/>
      <c r="F15" s="21"/>
      <c r="G15" s="22"/>
    </row>
    <row r="16" spans="1:7">
      <c r="A16" s="16" t="s">
        <v>116</v>
      </c>
      <c r="B16" s="16" t="s">
        <v>117</v>
      </c>
      <c r="C16" s="16" t="s">
        <v>118</v>
      </c>
      <c r="D16" s="16" t="s">
        <v>119</v>
      </c>
      <c r="E16" s="23" t="s">
        <v>120</v>
      </c>
      <c r="F16" s="24" t="s">
        <v>121</v>
      </c>
      <c r="G16" s="23" t="s">
        <v>47</v>
      </c>
    </row>
    <row r="17" spans="1:7">
      <c r="A17" s="17">
        <v>1</v>
      </c>
      <c r="B17" s="25">
        <v>5000</v>
      </c>
      <c r="C17" s="25">
        <v>24000</v>
      </c>
      <c r="D17" s="25">
        <f>+B17+C17</f>
        <v>29000</v>
      </c>
      <c r="E17" s="26" t="str">
        <f>+A9</f>
        <v>15001 to 30000</v>
      </c>
      <c r="F17" s="27">
        <f>+B9</f>
        <v>0.01</v>
      </c>
      <c r="G17" s="28">
        <f>+D17*F17</f>
        <v>290</v>
      </c>
    </row>
    <row r="18" spans="1:8">
      <c r="A18" s="17">
        <v>2</v>
      </c>
      <c r="B18" s="25">
        <v>15000</v>
      </c>
      <c r="C18" s="25">
        <v>35000</v>
      </c>
      <c r="D18" s="25">
        <f>+B18+C18</f>
        <v>50000</v>
      </c>
      <c r="E18" s="26" t="str">
        <f>+A10</f>
        <v>30001 to 60000</v>
      </c>
      <c r="F18" s="27">
        <f>+B10</f>
        <v>0.0125</v>
      </c>
      <c r="G18" s="28">
        <f>+D18*F18</f>
        <v>625</v>
      </c>
      <c r="H18" s="11">
        <f>B18+C18</f>
        <v>50000</v>
      </c>
    </row>
    <row r="19" spans="1:7">
      <c r="A19" s="17">
        <v>3</v>
      </c>
      <c r="B19" s="25">
        <v>45000</v>
      </c>
      <c r="C19" s="25">
        <v>65000</v>
      </c>
      <c r="D19" s="25">
        <f t="shared" ref="D18:D19" si="0">+B19+C19</f>
        <v>110000</v>
      </c>
      <c r="E19" s="26" t="str">
        <f>+A12</f>
        <v>100001 and Above</v>
      </c>
      <c r="F19" s="27">
        <f>+B12</f>
        <v>0.02</v>
      </c>
      <c r="G19" s="28">
        <f t="shared" ref="G18:G19" si="1">+D19*F19</f>
        <v>2200</v>
      </c>
    </row>
    <row r="20" ht="10.8" customHeight="1" spans="2:7">
      <c r="B20" s="29"/>
      <c r="C20" s="29"/>
      <c r="D20" s="29"/>
      <c r="E20" s="29"/>
      <c r="F20" s="30"/>
      <c r="G20" s="29"/>
    </row>
    <row r="21" spans="1:7">
      <c r="A21" s="17" t="s">
        <v>113</v>
      </c>
      <c r="B21" s="31" t="s">
        <v>114</v>
      </c>
      <c r="C21" s="32" t="s">
        <v>122</v>
      </c>
      <c r="D21" s="33"/>
      <c r="E21" s="33"/>
      <c r="F21" s="33"/>
      <c r="G21" s="34"/>
    </row>
    <row r="22" spans="1:7">
      <c r="A22" s="16" t="s">
        <v>116</v>
      </c>
      <c r="B22" s="31" t="s">
        <v>117</v>
      </c>
      <c r="C22" s="31" t="s">
        <v>118</v>
      </c>
      <c r="D22" s="31" t="s">
        <v>119</v>
      </c>
      <c r="E22" s="35" t="s">
        <v>120</v>
      </c>
      <c r="F22" s="36" t="s">
        <v>121</v>
      </c>
      <c r="G22" s="35" t="s">
        <v>47</v>
      </c>
    </row>
    <row r="23" spans="1:7">
      <c r="A23" s="17">
        <v>1</v>
      </c>
      <c r="B23" s="25">
        <v>11000</v>
      </c>
      <c r="C23" s="25">
        <v>45000</v>
      </c>
      <c r="D23" s="25">
        <f>+B23+C23</f>
        <v>56000</v>
      </c>
      <c r="E23" s="26" t="str">
        <f>+A10</f>
        <v>30001 to 60000</v>
      </c>
      <c r="F23" s="37">
        <f>+B10</f>
        <v>0.0125</v>
      </c>
      <c r="G23" s="28">
        <f>+D23*F23</f>
        <v>700</v>
      </c>
    </row>
    <row r="24" spans="1:7">
      <c r="A24" s="17">
        <v>2</v>
      </c>
      <c r="B24" s="25">
        <v>15000</v>
      </c>
      <c r="C24" s="25">
        <v>14000</v>
      </c>
      <c r="D24" s="25">
        <f t="shared" ref="D24:D25" si="2">+B24+C24</f>
        <v>29000</v>
      </c>
      <c r="E24" s="26" t="str">
        <f>+A9</f>
        <v>15001 to 30000</v>
      </c>
      <c r="F24" s="37">
        <f>+B9</f>
        <v>0.01</v>
      </c>
      <c r="G24" s="28">
        <f t="shared" ref="G24:G25" si="3">+D24*F24</f>
        <v>290</v>
      </c>
    </row>
    <row r="25" spans="1:7">
      <c r="A25" s="17">
        <v>3</v>
      </c>
      <c r="B25" s="25">
        <v>15000</v>
      </c>
      <c r="C25" s="25">
        <v>46000</v>
      </c>
      <c r="D25" s="25">
        <f t="shared" si="2"/>
        <v>61000</v>
      </c>
      <c r="E25" s="26" t="str">
        <f>+A11</f>
        <v>60001 to 100000</v>
      </c>
      <c r="F25" s="37">
        <f>+B11</f>
        <v>0.015</v>
      </c>
      <c r="G25" s="28">
        <f t="shared" si="3"/>
        <v>915</v>
      </c>
    </row>
    <row r="26" ht="8.4" customHeight="1" spans="1:7">
      <c r="A26" s="38"/>
      <c r="B26" s="39"/>
      <c r="C26" s="39"/>
      <c r="D26" s="39"/>
      <c r="E26" s="40"/>
      <c r="F26" s="41"/>
      <c r="G26" s="39"/>
    </row>
    <row r="27" spans="1:7">
      <c r="A27" s="17" t="s">
        <v>113</v>
      </c>
      <c r="B27" s="31" t="s">
        <v>114</v>
      </c>
      <c r="C27" s="32" t="s">
        <v>123</v>
      </c>
      <c r="D27" s="33"/>
      <c r="E27" s="33"/>
      <c r="F27" s="33"/>
      <c r="G27" s="34"/>
    </row>
    <row r="28" spans="1:7">
      <c r="A28" s="16" t="s">
        <v>116</v>
      </c>
      <c r="B28" s="31" t="s">
        <v>117</v>
      </c>
      <c r="C28" s="31" t="s">
        <v>118</v>
      </c>
      <c r="D28" s="31" t="s">
        <v>119</v>
      </c>
      <c r="E28" s="35" t="s">
        <v>120</v>
      </c>
      <c r="F28" s="36" t="s">
        <v>121</v>
      </c>
      <c r="G28" s="35" t="s">
        <v>47</v>
      </c>
    </row>
    <row r="29" spans="1:7">
      <c r="A29" s="17">
        <v>1</v>
      </c>
      <c r="B29" s="25">
        <v>0</v>
      </c>
      <c r="C29" s="25">
        <v>0</v>
      </c>
      <c r="D29" s="25">
        <f>+B29+C29</f>
        <v>0</v>
      </c>
      <c r="E29" s="26">
        <v>0</v>
      </c>
      <c r="F29" s="37"/>
      <c r="G29" s="28">
        <f>+D29*F29</f>
        <v>0</v>
      </c>
    </row>
    <row r="30" spans="1:7">
      <c r="A30" s="17">
        <v>2</v>
      </c>
      <c r="B30" s="25">
        <v>11000</v>
      </c>
      <c r="C30" s="25">
        <v>35000</v>
      </c>
      <c r="D30" s="25">
        <f t="shared" ref="D30:D31" si="4">+B30+C30</f>
        <v>46000</v>
      </c>
      <c r="E30" s="26" t="str">
        <f>+A10</f>
        <v>30001 to 60000</v>
      </c>
      <c r="F30" s="37">
        <f>+B10</f>
        <v>0.0125</v>
      </c>
      <c r="G30" s="28">
        <f t="shared" ref="G30:G31" si="5">+D30*F30</f>
        <v>575</v>
      </c>
    </row>
    <row r="31" spans="1:7">
      <c r="A31" s="17">
        <v>3</v>
      </c>
      <c r="B31" s="25">
        <v>15000</v>
      </c>
      <c r="C31" s="25">
        <v>10000</v>
      </c>
      <c r="D31" s="25">
        <f t="shared" si="4"/>
        <v>25000</v>
      </c>
      <c r="E31" s="26" t="str">
        <f>+A9</f>
        <v>15001 to 30000</v>
      </c>
      <c r="F31" s="37">
        <f>+B9</f>
        <v>0.01</v>
      </c>
      <c r="G31" s="28">
        <f t="shared" si="5"/>
        <v>250</v>
      </c>
    </row>
    <row r="32" ht="7.2" customHeight="1" spans="1:7">
      <c r="A32" s="38"/>
      <c r="B32" s="39"/>
      <c r="C32" s="39"/>
      <c r="D32" s="39"/>
      <c r="E32" s="40"/>
      <c r="F32" s="41"/>
      <c r="G32" s="39"/>
    </row>
    <row r="33" spans="1:7">
      <c r="A33" s="17"/>
      <c r="B33" s="32" t="s">
        <v>124</v>
      </c>
      <c r="C33" s="33"/>
      <c r="D33" s="33"/>
      <c r="E33" s="33"/>
      <c r="F33" s="33"/>
      <c r="G33" s="34"/>
    </row>
    <row r="34" spans="1:7">
      <c r="A34" s="16" t="s">
        <v>116</v>
      </c>
      <c r="B34" s="31" t="s">
        <v>117</v>
      </c>
      <c r="C34" s="31" t="s">
        <v>118</v>
      </c>
      <c r="D34" s="31" t="s">
        <v>119</v>
      </c>
      <c r="E34" s="35"/>
      <c r="F34" s="36"/>
      <c r="G34" s="35" t="s">
        <v>47</v>
      </c>
    </row>
    <row r="35" spans="1:7">
      <c r="A35" s="17">
        <v>1</v>
      </c>
      <c r="B35" s="25">
        <f t="shared" ref="B35:G35" si="6">+B17+B23+B29</f>
        <v>16000</v>
      </c>
      <c r="C35" s="25">
        <f t="shared" si="6"/>
        <v>69000</v>
      </c>
      <c r="D35" s="25">
        <f>+B35+C35</f>
        <v>85000</v>
      </c>
      <c r="E35" s="26"/>
      <c r="F35" s="37"/>
      <c r="G35" s="31">
        <f t="shared" si="6"/>
        <v>990</v>
      </c>
    </row>
    <row r="36" spans="1:7">
      <c r="A36" s="17">
        <v>2</v>
      </c>
      <c r="B36" s="25">
        <f t="shared" ref="B36:G36" si="7">+B18+B24+B30</f>
        <v>41000</v>
      </c>
      <c r="C36" s="25">
        <f t="shared" si="7"/>
        <v>84000</v>
      </c>
      <c r="D36" s="25">
        <f t="shared" ref="D36:D37" si="8">+B36+C36</f>
        <v>125000</v>
      </c>
      <c r="E36" s="26"/>
      <c r="F36" s="37"/>
      <c r="G36" s="31">
        <f t="shared" si="7"/>
        <v>1490</v>
      </c>
    </row>
    <row r="37" spans="1:7">
      <c r="A37" s="17">
        <v>3</v>
      </c>
      <c r="B37" s="25">
        <f t="shared" ref="B36:C37" si="9">+B19+B25+B31</f>
        <v>75000</v>
      </c>
      <c r="C37" s="25">
        <f t="shared" si="9"/>
        <v>121000</v>
      </c>
      <c r="D37" s="25">
        <f t="shared" si="8"/>
        <v>196000</v>
      </c>
      <c r="E37" s="26"/>
      <c r="F37" s="37"/>
      <c r="G37" s="31">
        <f t="shared" ref="G36:G37" si="10">+G19+G25+G31</f>
        <v>3365</v>
      </c>
    </row>
    <row r="38" spans="1:1">
      <c r="A38" s="11" t="s">
        <v>125</v>
      </c>
    </row>
    <row r="39" spans="1:1">
      <c r="A39" s="11" t="s">
        <v>126</v>
      </c>
    </row>
    <row r="40" spans="1:1">
      <c r="A40" s="11" t="s">
        <v>127</v>
      </c>
    </row>
    <row r="51" spans="5:13">
      <c r="E51" s="11" t="s">
        <v>128</v>
      </c>
      <c r="F51" s="12" t="s">
        <v>129</v>
      </c>
      <c r="K51" s="11" t="s">
        <v>130</v>
      </c>
      <c r="M51" s="11" t="s">
        <v>92</v>
      </c>
    </row>
    <row r="52" spans="3:14">
      <c r="C52" s="11" t="s">
        <v>131</v>
      </c>
      <c r="D52" s="11" t="s">
        <v>132</v>
      </c>
      <c r="E52" s="11">
        <v>0.33</v>
      </c>
      <c r="F52" s="29">
        <v>193.25</v>
      </c>
      <c r="G52" s="42">
        <f>+F52/E52</f>
        <v>585.606060606061</v>
      </c>
      <c r="H52" s="11">
        <f>+F52*18</f>
        <v>3478.5</v>
      </c>
      <c r="I52" s="11">
        <f>+H52/E52</f>
        <v>10540.9090909091</v>
      </c>
      <c r="K52" s="11">
        <v>500</v>
      </c>
      <c r="L52" s="11">
        <f t="shared" ref="L52:L56" si="11">+K52*E52</f>
        <v>165</v>
      </c>
      <c r="M52" s="11">
        <v>5000</v>
      </c>
      <c r="N52" s="11">
        <f>+K52*M52</f>
        <v>2500000</v>
      </c>
    </row>
    <row r="53" spans="3:13">
      <c r="C53" s="11" t="s">
        <v>133</v>
      </c>
      <c r="D53" s="11" t="s">
        <v>134</v>
      </c>
      <c r="E53" s="11">
        <v>0.0003</v>
      </c>
      <c r="F53" s="29">
        <v>134.98</v>
      </c>
      <c r="G53" s="42">
        <f t="shared" ref="G53:G56" si="12">+F53/E53</f>
        <v>449933.333333333</v>
      </c>
      <c r="H53" s="11">
        <f t="shared" ref="H53:H56" si="13">+F53*18</f>
        <v>2429.64</v>
      </c>
      <c r="I53" s="11">
        <f t="shared" ref="I53:I56" si="14">+H53/E53</f>
        <v>8098800</v>
      </c>
      <c r="J53" s="29">
        <f>+I53/100000</f>
        <v>80.988</v>
      </c>
      <c r="K53" s="11">
        <v>500000</v>
      </c>
      <c r="L53" s="11">
        <f t="shared" si="11"/>
        <v>150</v>
      </c>
      <c r="M53" s="11">
        <f>+K53/100000</f>
        <v>5</v>
      </c>
    </row>
    <row r="54" spans="3:14">
      <c r="C54" s="11" t="s">
        <v>135</v>
      </c>
      <c r="D54" s="11" t="s">
        <v>132</v>
      </c>
      <c r="E54" s="11">
        <v>0.007</v>
      </c>
      <c r="F54" s="29">
        <v>2.76</v>
      </c>
      <c r="G54" s="42">
        <f t="shared" si="12"/>
        <v>394.285714285714</v>
      </c>
      <c r="H54" s="11">
        <f t="shared" si="13"/>
        <v>49.68</v>
      </c>
      <c r="I54" s="11">
        <f t="shared" si="14"/>
        <v>7097.14285714286</v>
      </c>
      <c r="K54" s="11">
        <v>5000</v>
      </c>
      <c r="L54" s="11">
        <f t="shared" si="11"/>
        <v>35</v>
      </c>
      <c r="M54" s="11">
        <v>50</v>
      </c>
      <c r="N54" s="11">
        <f>+K54*M54</f>
        <v>250000</v>
      </c>
    </row>
    <row r="55" spans="3:12">
      <c r="C55" s="11" t="s">
        <v>136</v>
      </c>
      <c r="D55" s="11" t="s">
        <v>134</v>
      </c>
      <c r="E55" s="11">
        <v>0.0004</v>
      </c>
      <c r="F55" s="29">
        <v>4.104</v>
      </c>
      <c r="G55" s="42">
        <f t="shared" si="12"/>
        <v>10260</v>
      </c>
      <c r="H55" s="11">
        <f t="shared" si="13"/>
        <v>73.872</v>
      </c>
      <c r="I55" s="11">
        <f t="shared" si="14"/>
        <v>184680</v>
      </c>
      <c r="K55" s="11">
        <v>10000</v>
      </c>
      <c r="L55" s="11">
        <f t="shared" si="11"/>
        <v>4</v>
      </c>
    </row>
    <row r="56" spans="3:12">
      <c r="C56" s="11" t="s">
        <v>137</v>
      </c>
      <c r="D56" s="11" t="s">
        <v>134</v>
      </c>
      <c r="E56" s="11">
        <v>7e-5</v>
      </c>
      <c r="F56" s="29">
        <v>1.311</v>
      </c>
      <c r="G56" s="42">
        <f t="shared" si="12"/>
        <v>18728.5714285714</v>
      </c>
      <c r="H56" s="11">
        <f t="shared" si="13"/>
        <v>23.598</v>
      </c>
      <c r="I56" s="11">
        <f t="shared" si="14"/>
        <v>337114.285714286</v>
      </c>
      <c r="K56" s="11">
        <v>100000</v>
      </c>
      <c r="L56" s="11">
        <f t="shared" si="11"/>
        <v>7</v>
      </c>
    </row>
    <row r="57" spans="12:12">
      <c r="L57" s="13">
        <f>SUM(L52:L56)</f>
        <v>361</v>
      </c>
    </row>
    <row r="58" spans="6:14">
      <c r="F58" s="43">
        <f>SUM(F52:F57)</f>
        <v>336.405</v>
      </c>
      <c r="L58" s="11">
        <v>350</v>
      </c>
      <c r="M58" s="11">
        <v>3500</v>
      </c>
      <c r="N58" s="11">
        <f>+M58/L58</f>
        <v>10</v>
      </c>
    </row>
  </sheetData>
  <mergeCells count="4">
    <mergeCell ref="C15:G15"/>
    <mergeCell ref="C21:G21"/>
    <mergeCell ref="C27:G27"/>
    <mergeCell ref="B33:G33"/>
  </mergeCells>
  <pageMargins left="0.699305555555556" right="0.699305555555556" top="0.75" bottom="0.75" header="0.299305555555556" footer="0.2993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K25"/>
  <sheetViews>
    <sheetView zoomScale="130" zoomScaleNormal="130" workbookViewId="0">
      <pane xSplit="1" ySplit="3" topLeftCell="B4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1.25"/>
  <cols>
    <col min="1" max="1" width="13.1466666666667" style="1" customWidth="1"/>
    <col min="2" max="2" width="7.68666666666667" style="1" customWidth="1"/>
    <col min="3" max="3" width="8.78" style="1" customWidth="1"/>
    <col min="4" max="4" width="6.88666666666667" style="1" customWidth="1"/>
    <col min="5" max="5" width="61.8866666666667" style="1" customWidth="1"/>
    <col min="6" max="7" width="9" style="1"/>
    <col min="8" max="8" width="14.3333333333333" style="1" customWidth="1"/>
    <col min="9" max="9" width="14.54" style="1" customWidth="1"/>
    <col min="10" max="10" width="9" style="1"/>
    <col min="11" max="11" width="15.1066666666667" style="1" customWidth="1"/>
    <col min="12" max="16384" width="9" style="1"/>
  </cols>
  <sheetData>
    <row r="2" spans="1:11">
      <c r="A2" s="2" t="s">
        <v>138</v>
      </c>
      <c r="B2" s="3" t="s">
        <v>139</v>
      </c>
      <c r="C2" s="3"/>
      <c r="D2" s="3"/>
      <c r="E2" s="4" t="s">
        <v>140</v>
      </c>
      <c r="F2" s="2"/>
      <c r="G2" s="2"/>
      <c r="H2" s="2"/>
      <c r="I2" s="2"/>
      <c r="J2" s="2"/>
      <c r="K2" s="9"/>
    </row>
    <row r="3" spans="1:11">
      <c r="A3" s="2"/>
      <c r="B3" s="2" t="s">
        <v>9</v>
      </c>
      <c r="C3" s="2" t="s">
        <v>10</v>
      </c>
      <c r="D3" s="2" t="s">
        <v>11</v>
      </c>
      <c r="E3" s="2"/>
      <c r="F3" s="2"/>
      <c r="G3" s="2"/>
      <c r="H3" s="2"/>
      <c r="I3" s="2"/>
      <c r="J3" s="2"/>
      <c r="K3" s="2"/>
    </row>
    <row r="4" ht="22.5" spans="1:11">
      <c r="A4" s="2" t="s">
        <v>141</v>
      </c>
      <c r="B4" s="2">
        <v>400</v>
      </c>
      <c r="C4" s="2">
        <v>325</v>
      </c>
      <c r="D4" s="2">
        <v>250</v>
      </c>
      <c r="E4" s="5" t="s">
        <v>142</v>
      </c>
      <c r="F4" s="2"/>
      <c r="G4" s="2"/>
      <c r="H4" s="2"/>
      <c r="I4" s="2"/>
      <c r="J4" s="2"/>
      <c r="K4" s="2"/>
    </row>
    <row r="5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2" t="s">
        <v>143</v>
      </c>
      <c r="B6" s="2">
        <v>50</v>
      </c>
      <c r="C6" s="2"/>
      <c r="D6" s="2"/>
      <c r="E6" s="2" t="s">
        <v>144</v>
      </c>
      <c r="F6" s="6"/>
      <c r="G6" s="6"/>
      <c r="H6" s="2"/>
      <c r="I6" s="6"/>
      <c r="J6" s="6"/>
      <c r="K6" s="10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 t="s">
        <v>145</v>
      </c>
      <c r="B8" s="2">
        <v>50</v>
      </c>
      <c r="C8" s="2"/>
      <c r="D8" s="2"/>
      <c r="E8" s="2" t="s">
        <v>144</v>
      </c>
      <c r="F8" s="6"/>
      <c r="G8" s="6"/>
      <c r="H8" s="6"/>
      <c r="I8" s="6"/>
      <c r="J8" s="6"/>
      <c r="K8" s="10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 t="s">
        <v>146</v>
      </c>
      <c r="B10" s="2">
        <v>30</v>
      </c>
      <c r="C10" s="2"/>
      <c r="D10" s="2"/>
      <c r="E10" s="2" t="s">
        <v>147</v>
      </c>
      <c r="F10" s="6"/>
      <c r="G10" s="6"/>
      <c r="H10" s="2"/>
      <c r="I10" s="6"/>
      <c r="J10" s="6"/>
      <c r="K10" s="10"/>
    </row>
    <row r="1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 t="s">
        <v>148</v>
      </c>
      <c r="B12" s="7">
        <v>50</v>
      </c>
      <c r="C12" s="2"/>
      <c r="D12" s="2"/>
      <c r="E12" s="2" t="s">
        <v>149</v>
      </c>
      <c r="F12" s="6"/>
      <c r="G12" s="2"/>
      <c r="H12" s="2"/>
      <c r="I12" s="6"/>
      <c r="J12" s="6"/>
      <c r="K12" s="10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/>
      <c r="B15" s="6"/>
      <c r="C15" s="6"/>
      <c r="D15" s="6"/>
      <c r="E15" s="2"/>
      <c r="F15" s="2"/>
      <c r="G15" s="2"/>
      <c r="H15" s="2"/>
      <c r="I15" s="2"/>
      <c r="J15" s="2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/>
      <c r="B17" s="6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6"/>
      <c r="C19" s="2"/>
      <c r="D19" s="6"/>
      <c r="E19" s="2"/>
      <c r="F19" s="2"/>
      <c r="G19" s="2"/>
      <c r="H19" s="2"/>
      <c r="I19" s="2"/>
      <c r="J19" s="2"/>
      <c r="K19" s="2"/>
    </row>
    <row r="25" spans="5:5">
      <c r="E25" s="8"/>
    </row>
  </sheetData>
  <mergeCells count="1">
    <mergeCell ref="B2:D2"/>
  </mergeCells>
  <pageMargins left="0.699305555555556" right="0.699305555555556" top="0.75" bottom="0.75" header="0.299305555555556" footer="0.2993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Old &amp; New SI Format</vt:lpstr>
      <vt:lpstr>Incentive</vt:lpstr>
      <vt:lpstr>Bhishi New</vt:lpstr>
      <vt:lpstr>Add Incremental Ct Designation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Account</cp:lastModifiedBy>
  <dcterms:created xsi:type="dcterms:W3CDTF">2020-02-29T17:40:00Z</dcterms:created>
  <cp:lastPrinted>2020-06-28T14:29:00Z</cp:lastPrinted>
  <dcterms:modified xsi:type="dcterms:W3CDTF">2020-09-26T13:42:15Z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16393-10.1.0.5672</vt:lpwstr>
  </property>
  <property fmtid="{D5CDD505-2E9C-101B-9397-08002B2CF9AE}" pid="3" name="KSOReadingLayout">
    <vt:bool>false</vt:bool>
  </property>
</Properties>
</file>