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inesh Sir BKP 27.1.18\Share\D\USERS\AOP 1920\"/>
    </mc:Choice>
  </mc:AlternateContent>
  <bookViews>
    <workbookView xWindow="0" yWindow="0" windowWidth="23040" windowHeight="9390" tabRatio="810" firstSheet="2" activeTab="4"/>
  </bookViews>
  <sheets>
    <sheet name="April" sheetId="1" state="hidden" r:id="rId1"/>
    <sheet name="format of System" sheetId="2" state="hidden" r:id="rId2"/>
    <sheet name="CONSOLE" sheetId="22" r:id="rId3"/>
    <sheet name="BRANCH" sheetId="23" r:id="rId4"/>
    <sheet name="DEPT " sheetId="17" r:id="rId5"/>
    <sheet name="BR OLD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0" hidden="1">April!$B$2:$S$573</definedName>
    <definedName name="_xlnm._FilterDatabase" localSheetId="5" hidden="1">'BR OLD'!$B$4:$V$757</definedName>
    <definedName name="_xlnm._FilterDatabase" localSheetId="3" hidden="1">BRANCH!$B$4:$V$757</definedName>
    <definedName name="_xlnm._FilterDatabase" localSheetId="2" hidden="1">CONSOLE!$B$4:$V$757</definedName>
    <definedName name="_xlnm._FilterDatabase" localSheetId="4" hidden="1">'DEPT '!$B$4:$V$757</definedName>
    <definedName name="Z_A015C6B2_66FD_4B12_A070_1E9E98BA545B_.wvu.FilterData" localSheetId="0" hidden="1">April!$B$2:$S$566</definedName>
    <definedName name="Z_A015C6B2_66FD_4B12_A070_1E9E98BA545B_.wvu.FilterData" localSheetId="5" hidden="1">'BR OLD'!$B$4:$V$525</definedName>
    <definedName name="Z_A015C6B2_66FD_4B12_A070_1E9E98BA545B_.wvu.FilterData" localSheetId="3" hidden="1">BRANCH!$B$4:$V$525</definedName>
    <definedName name="Z_A015C6B2_66FD_4B12_A070_1E9E98BA545B_.wvu.FilterData" localSheetId="2" hidden="1">CONSOLE!$B$4:$V$525</definedName>
    <definedName name="Z_A015C6B2_66FD_4B12_A070_1E9E98BA545B_.wvu.FilterData" localSheetId="4" hidden="1">'DEPT '!$B$4:$V$525</definedName>
  </definedNames>
  <calcPr calcId="152511"/>
</workbook>
</file>

<file path=xl/calcChain.xml><?xml version="1.0" encoding="utf-8"?>
<calcChain xmlns="http://schemas.openxmlformats.org/spreadsheetml/2006/main">
  <c r="V757" i="23" l="1"/>
  <c r="R757" i="23"/>
  <c r="N757" i="23"/>
  <c r="J757" i="23"/>
  <c r="E757" i="23" s="1"/>
  <c r="V756" i="23"/>
  <c r="R756" i="23"/>
  <c r="N756" i="23"/>
  <c r="J756" i="23"/>
  <c r="E756" i="23" s="1"/>
  <c r="V755" i="23"/>
  <c r="R755" i="23"/>
  <c r="N755" i="23"/>
  <c r="J755" i="23"/>
  <c r="E755" i="23" s="1"/>
  <c r="V754" i="23"/>
  <c r="R754" i="23"/>
  <c r="N754" i="23"/>
  <c r="J754" i="23"/>
  <c r="E754" i="23" s="1"/>
  <c r="V753" i="23"/>
  <c r="R753" i="23"/>
  <c r="N753" i="23"/>
  <c r="J753" i="23"/>
  <c r="V752" i="23"/>
  <c r="R752" i="23"/>
  <c r="N752" i="23"/>
  <c r="E752" i="23" s="1"/>
  <c r="J752" i="23"/>
  <c r="U751" i="23"/>
  <c r="T751" i="23"/>
  <c r="S751" i="23"/>
  <c r="V751" i="23" s="1"/>
  <c r="Q751" i="23"/>
  <c r="P751" i="23"/>
  <c r="O751" i="23"/>
  <c r="M751" i="23"/>
  <c r="L751" i="23"/>
  <c r="K751" i="23"/>
  <c r="I751" i="23"/>
  <c r="H751" i="23"/>
  <c r="G751" i="23"/>
  <c r="V750" i="23"/>
  <c r="R750" i="23"/>
  <c r="N750" i="23"/>
  <c r="J750" i="23"/>
  <c r="E750" i="23" s="1"/>
  <c r="V749" i="23"/>
  <c r="R749" i="23"/>
  <c r="N749" i="23"/>
  <c r="J749" i="23"/>
  <c r="V748" i="23"/>
  <c r="R748" i="23"/>
  <c r="N748" i="23"/>
  <c r="J748" i="23"/>
  <c r="V747" i="23"/>
  <c r="R747" i="23"/>
  <c r="N747" i="23"/>
  <c r="J747" i="23"/>
  <c r="V746" i="23"/>
  <c r="R746" i="23"/>
  <c r="N746" i="23"/>
  <c r="E746" i="23" s="1"/>
  <c r="J746" i="23"/>
  <c r="V745" i="23"/>
  <c r="R745" i="23"/>
  <c r="N745" i="23"/>
  <c r="J745" i="23"/>
  <c r="U744" i="23"/>
  <c r="T744" i="23"/>
  <c r="S744" i="23"/>
  <c r="Q744" i="23"/>
  <c r="P744" i="23"/>
  <c r="O744" i="23"/>
  <c r="M744" i="23"/>
  <c r="L744" i="23"/>
  <c r="K744" i="23"/>
  <c r="N744" i="23" s="1"/>
  <c r="I744" i="23"/>
  <c r="H744" i="23"/>
  <c r="G744" i="23"/>
  <c r="V743" i="23"/>
  <c r="R743" i="23"/>
  <c r="N743" i="23"/>
  <c r="J743" i="23"/>
  <c r="V742" i="23"/>
  <c r="R742" i="23"/>
  <c r="N742" i="23"/>
  <c r="J742" i="23"/>
  <c r="E742" i="23"/>
  <c r="V741" i="23"/>
  <c r="R741" i="23"/>
  <c r="N741" i="23"/>
  <c r="J741" i="23"/>
  <c r="E741" i="23" s="1"/>
  <c r="V740" i="23"/>
  <c r="R740" i="23"/>
  <c r="N740" i="23"/>
  <c r="J740" i="23"/>
  <c r="V739" i="23"/>
  <c r="R739" i="23"/>
  <c r="N739" i="23"/>
  <c r="J739" i="23"/>
  <c r="E739" i="23" s="1"/>
  <c r="V738" i="23"/>
  <c r="R738" i="23"/>
  <c r="N738" i="23"/>
  <c r="J738" i="23"/>
  <c r="E738" i="23" s="1"/>
  <c r="U737" i="23"/>
  <c r="T737" i="23"/>
  <c r="S737" i="23"/>
  <c r="V737" i="23" s="1"/>
  <c r="Q737" i="23"/>
  <c r="P737" i="23"/>
  <c r="O737" i="23"/>
  <c r="M737" i="23"/>
  <c r="L737" i="23"/>
  <c r="K737" i="23"/>
  <c r="I737" i="23"/>
  <c r="H737" i="23"/>
  <c r="G737" i="23"/>
  <c r="V736" i="23"/>
  <c r="R736" i="23"/>
  <c r="N736" i="23"/>
  <c r="E736" i="23" s="1"/>
  <c r="J736" i="23"/>
  <c r="V735" i="23"/>
  <c r="R735" i="23"/>
  <c r="N735" i="23"/>
  <c r="J735" i="23"/>
  <c r="V734" i="23"/>
  <c r="R734" i="23"/>
  <c r="N734" i="23"/>
  <c r="J734" i="23"/>
  <c r="V733" i="23"/>
  <c r="R733" i="23"/>
  <c r="N733" i="23"/>
  <c r="J733" i="23"/>
  <c r="V732" i="23"/>
  <c r="R732" i="23"/>
  <c r="N732" i="23"/>
  <c r="J732" i="23"/>
  <c r="V731" i="23"/>
  <c r="R731" i="23"/>
  <c r="N731" i="23"/>
  <c r="J731" i="23"/>
  <c r="U730" i="23"/>
  <c r="T730" i="23"/>
  <c r="S730" i="23"/>
  <c r="V730" i="23" s="1"/>
  <c r="Q730" i="23"/>
  <c r="P730" i="23"/>
  <c r="O730" i="23"/>
  <c r="M730" i="23"/>
  <c r="L730" i="23"/>
  <c r="K730" i="23"/>
  <c r="I730" i="23"/>
  <c r="H730" i="23"/>
  <c r="G730" i="23"/>
  <c r="J730" i="23" s="1"/>
  <c r="V729" i="23"/>
  <c r="R729" i="23"/>
  <c r="N729" i="23"/>
  <c r="J729" i="23"/>
  <c r="V728" i="23"/>
  <c r="R728" i="23"/>
  <c r="N728" i="23"/>
  <c r="J728" i="23"/>
  <c r="V727" i="23"/>
  <c r="R727" i="23"/>
  <c r="N727" i="23"/>
  <c r="J727" i="23"/>
  <c r="V726" i="23"/>
  <c r="R726" i="23"/>
  <c r="N726" i="23"/>
  <c r="J726" i="23"/>
  <c r="E726" i="23"/>
  <c r="V725" i="23"/>
  <c r="R725" i="23"/>
  <c r="N725" i="23"/>
  <c r="J725" i="23"/>
  <c r="E725" i="23" s="1"/>
  <c r="V724" i="23"/>
  <c r="R724" i="23"/>
  <c r="N724" i="23"/>
  <c r="J724" i="23"/>
  <c r="U723" i="23"/>
  <c r="T723" i="23"/>
  <c r="S723" i="23"/>
  <c r="V723" i="23" s="1"/>
  <c r="Q723" i="23"/>
  <c r="P723" i="23"/>
  <c r="O723" i="23"/>
  <c r="M723" i="23"/>
  <c r="L723" i="23"/>
  <c r="K723" i="23"/>
  <c r="I723" i="23"/>
  <c r="H723" i="23"/>
  <c r="G723" i="23"/>
  <c r="J723" i="23" s="1"/>
  <c r="V722" i="23"/>
  <c r="R722" i="23"/>
  <c r="N722" i="23"/>
  <c r="J722" i="23"/>
  <c r="E722" i="23" s="1"/>
  <c r="V721" i="23"/>
  <c r="R721" i="23"/>
  <c r="N721" i="23"/>
  <c r="J721" i="23"/>
  <c r="V720" i="23"/>
  <c r="R720" i="23"/>
  <c r="N720" i="23"/>
  <c r="E720" i="23" s="1"/>
  <c r="J720" i="23"/>
  <c r="V719" i="23"/>
  <c r="R719" i="23"/>
  <c r="N719" i="23"/>
  <c r="J719" i="23"/>
  <c r="V718" i="23"/>
  <c r="R718" i="23"/>
  <c r="N718" i="23"/>
  <c r="J718" i="23"/>
  <c r="V717" i="23"/>
  <c r="R717" i="23"/>
  <c r="N717" i="23"/>
  <c r="J717" i="23"/>
  <c r="U716" i="23"/>
  <c r="T716" i="23"/>
  <c r="V716" i="23" s="1"/>
  <c r="S716" i="23"/>
  <c r="Q716" i="23"/>
  <c r="P716" i="23"/>
  <c r="O716" i="23"/>
  <c r="M716" i="23"/>
  <c r="L716" i="23"/>
  <c r="K716" i="23"/>
  <c r="I716" i="23"/>
  <c r="H716" i="23"/>
  <c r="G716" i="23"/>
  <c r="V715" i="23"/>
  <c r="R715" i="23"/>
  <c r="N715" i="23"/>
  <c r="J715" i="23"/>
  <c r="V714" i="23"/>
  <c r="R714" i="23"/>
  <c r="N714" i="23"/>
  <c r="J714" i="23"/>
  <c r="V713" i="23"/>
  <c r="R713" i="23"/>
  <c r="N713" i="23"/>
  <c r="J713" i="23"/>
  <c r="V712" i="23"/>
  <c r="R712" i="23"/>
  <c r="N712" i="23"/>
  <c r="J712" i="23"/>
  <c r="V711" i="23"/>
  <c r="R711" i="23"/>
  <c r="N711" i="23"/>
  <c r="J711" i="23"/>
  <c r="V710" i="23"/>
  <c r="E710" i="23" s="1"/>
  <c r="R710" i="23"/>
  <c r="N710" i="23"/>
  <c r="J710" i="23"/>
  <c r="U709" i="23"/>
  <c r="T709" i="23"/>
  <c r="S709" i="23"/>
  <c r="Q709" i="23"/>
  <c r="P709" i="23"/>
  <c r="O709" i="23"/>
  <c r="M709" i="23"/>
  <c r="L709" i="23"/>
  <c r="K709" i="23"/>
  <c r="N709" i="23" s="1"/>
  <c r="I709" i="23"/>
  <c r="H709" i="23"/>
  <c r="G709" i="23"/>
  <c r="V708" i="23"/>
  <c r="R708" i="23"/>
  <c r="N708" i="23"/>
  <c r="J708" i="23"/>
  <c r="V707" i="23"/>
  <c r="R707" i="23"/>
  <c r="N707" i="23"/>
  <c r="J707" i="23"/>
  <c r="V706" i="23"/>
  <c r="R706" i="23"/>
  <c r="N706" i="23"/>
  <c r="J706" i="23"/>
  <c r="E706" i="23"/>
  <c r="V705" i="23"/>
  <c r="R705" i="23"/>
  <c r="N705" i="23"/>
  <c r="J705" i="23"/>
  <c r="E705" i="23" s="1"/>
  <c r="V704" i="23"/>
  <c r="R704" i="23"/>
  <c r="N704" i="23"/>
  <c r="J704" i="23"/>
  <c r="V703" i="23"/>
  <c r="R703" i="23"/>
  <c r="N703" i="23"/>
  <c r="J703" i="23"/>
  <c r="U702" i="23"/>
  <c r="T702" i="23"/>
  <c r="S702" i="23"/>
  <c r="V702" i="23" s="1"/>
  <c r="Q702" i="23"/>
  <c r="P702" i="23"/>
  <c r="O702" i="23"/>
  <c r="R702" i="23" s="1"/>
  <c r="M702" i="23"/>
  <c r="L702" i="23"/>
  <c r="K702" i="23"/>
  <c r="N702" i="23" s="1"/>
  <c r="I702" i="23"/>
  <c r="H702" i="23"/>
  <c r="G702" i="23"/>
  <c r="J702" i="23" s="1"/>
  <c r="V701" i="23"/>
  <c r="R701" i="23"/>
  <c r="N701" i="23"/>
  <c r="J701" i="23"/>
  <c r="E701" i="23" s="1"/>
  <c r="V700" i="23"/>
  <c r="R700" i="23"/>
  <c r="N700" i="23"/>
  <c r="J700" i="23"/>
  <c r="V699" i="23"/>
  <c r="R699" i="23"/>
  <c r="N699" i="23"/>
  <c r="J699" i="23"/>
  <c r="V698" i="23"/>
  <c r="R698" i="23"/>
  <c r="N698" i="23"/>
  <c r="J698" i="23"/>
  <c r="E698" i="23" s="1"/>
  <c r="V697" i="23"/>
  <c r="R697" i="23"/>
  <c r="N697" i="23"/>
  <c r="J697" i="23"/>
  <c r="V696" i="23"/>
  <c r="R696" i="23"/>
  <c r="N696" i="23"/>
  <c r="E696" i="23" s="1"/>
  <c r="J696" i="23"/>
  <c r="U695" i="23"/>
  <c r="T695" i="23"/>
  <c r="S695" i="23"/>
  <c r="Q695" i="23"/>
  <c r="P695" i="23"/>
  <c r="O695" i="23"/>
  <c r="M695" i="23"/>
  <c r="L695" i="23"/>
  <c r="K695" i="23"/>
  <c r="I695" i="23"/>
  <c r="H695" i="23"/>
  <c r="G695" i="23"/>
  <c r="V694" i="23"/>
  <c r="R694" i="23"/>
  <c r="N694" i="23"/>
  <c r="J694" i="23"/>
  <c r="E694" i="23" s="1"/>
  <c r="V693" i="23"/>
  <c r="R693" i="23"/>
  <c r="N693" i="23"/>
  <c r="J693" i="23"/>
  <c r="V692" i="23"/>
  <c r="R692" i="23"/>
  <c r="N692" i="23"/>
  <c r="J692" i="23"/>
  <c r="V691" i="23"/>
  <c r="R691" i="23"/>
  <c r="N691" i="23"/>
  <c r="J691" i="23"/>
  <c r="V690" i="23"/>
  <c r="R690" i="23"/>
  <c r="N690" i="23"/>
  <c r="J690" i="23"/>
  <c r="E690" i="23" s="1"/>
  <c r="V689" i="23"/>
  <c r="R689" i="23"/>
  <c r="N689" i="23"/>
  <c r="J689" i="23"/>
  <c r="U688" i="23"/>
  <c r="T688" i="23"/>
  <c r="S688" i="23"/>
  <c r="Q688" i="23"/>
  <c r="P688" i="23"/>
  <c r="R688" i="23" s="1"/>
  <c r="O688" i="23"/>
  <c r="M688" i="23"/>
  <c r="L688" i="23"/>
  <c r="K688" i="23"/>
  <c r="I688" i="23"/>
  <c r="H688" i="23"/>
  <c r="G688" i="23"/>
  <c r="V687" i="23"/>
  <c r="R687" i="23"/>
  <c r="N687" i="23"/>
  <c r="J687" i="23"/>
  <c r="V686" i="23"/>
  <c r="R686" i="23"/>
  <c r="N686" i="23"/>
  <c r="J686" i="23"/>
  <c r="E686" i="23"/>
  <c r="V685" i="23"/>
  <c r="R685" i="23"/>
  <c r="N685" i="23"/>
  <c r="J685" i="23"/>
  <c r="E685" i="23" s="1"/>
  <c r="V684" i="23"/>
  <c r="R684" i="23"/>
  <c r="N684" i="23"/>
  <c r="J684" i="23"/>
  <c r="V683" i="23"/>
  <c r="R683" i="23"/>
  <c r="N683" i="23"/>
  <c r="J683" i="23"/>
  <c r="V682" i="23"/>
  <c r="R682" i="23"/>
  <c r="N682" i="23"/>
  <c r="J682" i="23"/>
  <c r="E682" i="23" s="1"/>
  <c r="U681" i="23"/>
  <c r="T681" i="23"/>
  <c r="S681" i="23"/>
  <c r="V681" i="23" s="1"/>
  <c r="Q681" i="23"/>
  <c r="P681" i="23"/>
  <c r="O681" i="23"/>
  <c r="M681" i="23"/>
  <c r="L681" i="23"/>
  <c r="K681" i="23"/>
  <c r="I681" i="23"/>
  <c r="H681" i="23"/>
  <c r="G681" i="23"/>
  <c r="V680" i="23"/>
  <c r="R680" i="23"/>
  <c r="N680" i="23"/>
  <c r="E680" i="23" s="1"/>
  <c r="J680" i="23"/>
  <c r="V679" i="23"/>
  <c r="R679" i="23"/>
  <c r="N679" i="23"/>
  <c r="J679" i="23"/>
  <c r="V678" i="23"/>
  <c r="R678" i="23"/>
  <c r="N678" i="23"/>
  <c r="J678" i="23"/>
  <c r="E678" i="23" s="1"/>
  <c r="V677" i="23"/>
  <c r="R677" i="23"/>
  <c r="N677" i="23"/>
  <c r="J677" i="23"/>
  <c r="V676" i="23"/>
  <c r="R676" i="23"/>
  <c r="N676" i="23"/>
  <c r="J676" i="23"/>
  <c r="V675" i="23"/>
  <c r="R675" i="23"/>
  <c r="N675" i="23"/>
  <c r="J675" i="23"/>
  <c r="U674" i="23"/>
  <c r="T674" i="23"/>
  <c r="S674" i="23"/>
  <c r="V674" i="23" s="1"/>
  <c r="Q674" i="23"/>
  <c r="P674" i="23"/>
  <c r="O674" i="23"/>
  <c r="M674" i="23"/>
  <c r="L674" i="23"/>
  <c r="K674" i="23"/>
  <c r="I674" i="23"/>
  <c r="H674" i="23"/>
  <c r="G674" i="23"/>
  <c r="J674" i="23" s="1"/>
  <c r="V673" i="23"/>
  <c r="R673" i="23"/>
  <c r="N673" i="23"/>
  <c r="J673" i="23"/>
  <c r="V672" i="23"/>
  <c r="R672" i="23"/>
  <c r="N672" i="23"/>
  <c r="J672" i="23"/>
  <c r="V671" i="23"/>
  <c r="R671" i="23"/>
  <c r="N671" i="23"/>
  <c r="J671" i="23"/>
  <c r="V670" i="23"/>
  <c r="R670" i="23"/>
  <c r="N670" i="23"/>
  <c r="J670" i="23"/>
  <c r="E670" i="23" s="1"/>
  <c r="V669" i="23"/>
  <c r="R669" i="23"/>
  <c r="N669" i="23"/>
  <c r="J669" i="23"/>
  <c r="V668" i="23"/>
  <c r="R668" i="23"/>
  <c r="N668" i="23"/>
  <c r="J668" i="23"/>
  <c r="U667" i="23"/>
  <c r="T667" i="23"/>
  <c r="S667" i="23"/>
  <c r="Q667" i="23"/>
  <c r="P667" i="23"/>
  <c r="O667" i="23"/>
  <c r="M667" i="23"/>
  <c r="L667" i="23"/>
  <c r="K667" i="23"/>
  <c r="N667" i="23" s="1"/>
  <c r="I667" i="23"/>
  <c r="H667" i="23"/>
  <c r="G667" i="23"/>
  <c r="V666" i="23"/>
  <c r="R666" i="23"/>
  <c r="N666" i="23"/>
  <c r="J666" i="23"/>
  <c r="E666" i="23"/>
  <c r="V665" i="23"/>
  <c r="R665" i="23"/>
  <c r="N665" i="23"/>
  <c r="J665" i="23"/>
  <c r="E665" i="23" s="1"/>
  <c r="V664" i="23"/>
  <c r="R664" i="23"/>
  <c r="N664" i="23"/>
  <c r="J664" i="23"/>
  <c r="V663" i="23"/>
  <c r="R663" i="23"/>
  <c r="N663" i="23"/>
  <c r="J663" i="23"/>
  <c r="E663" i="23" s="1"/>
  <c r="V662" i="23"/>
  <c r="R662" i="23"/>
  <c r="N662" i="23"/>
  <c r="J662" i="23"/>
  <c r="E662" i="23" s="1"/>
  <c r="V661" i="23"/>
  <c r="R661" i="23"/>
  <c r="N661" i="23"/>
  <c r="J661" i="23"/>
  <c r="U660" i="23"/>
  <c r="T660" i="23"/>
  <c r="S660" i="23"/>
  <c r="Q660" i="23"/>
  <c r="P660" i="23"/>
  <c r="O660" i="23"/>
  <c r="M660" i="23"/>
  <c r="L660" i="23"/>
  <c r="K660" i="23"/>
  <c r="I660" i="23"/>
  <c r="H660" i="23"/>
  <c r="J660" i="23" s="1"/>
  <c r="G660" i="23"/>
  <c r="V659" i="23"/>
  <c r="R659" i="23"/>
  <c r="N659" i="23"/>
  <c r="J659" i="23"/>
  <c r="V658" i="23"/>
  <c r="R658" i="23"/>
  <c r="N658" i="23"/>
  <c r="J658" i="23"/>
  <c r="V657" i="23"/>
  <c r="R657" i="23"/>
  <c r="N657" i="23"/>
  <c r="J657" i="23"/>
  <c r="V656" i="23"/>
  <c r="R656" i="23"/>
  <c r="N656" i="23"/>
  <c r="J656" i="23"/>
  <c r="V655" i="23"/>
  <c r="R655" i="23"/>
  <c r="N655" i="23"/>
  <c r="J655" i="23"/>
  <c r="V654" i="23"/>
  <c r="R654" i="23"/>
  <c r="N654" i="23"/>
  <c r="E654" i="23" s="1"/>
  <c r="J654" i="23"/>
  <c r="U653" i="23"/>
  <c r="T653" i="23"/>
  <c r="S653" i="23"/>
  <c r="Q653" i="23"/>
  <c r="P653" i="23"/>
  <c r="O653" i="23"/>
  <c r="M653" i="23"/>
  <c r="L653" i="23"/>
  <c r="K653" i="23"/>
  <c r="N653" i="23" s="1"/>
  <c r="I653" i="23"/>
  <c r="H653" i="23"/>
  <c r="G653" i="23"/>
  <c r="V652" i="23"/>
  <c r="R652" i="23"/>
  <c r="N652" i="23"/>
  <c r="J652" i="23"/>
  <c r="V651" i="23"/>
  <c r="R651" i="23"/>
  <c r="N651" i="23"/>
  <c r="J651" i="23"/>
  <c r="V650" i="23"/>
  <c r="R650" i="23"/>
  <c r="N650" i="23"/>
  <c r="J650" i="23"/>
  <c r="E650" i="23"/>
  <c r="V649" i="23"/>
  <c r="R649" i="23"/>
  <c r="N649" i="23"/>
  <c r="J649" i="23"/>
  <c r="E649" i="23" s="1"/>
  <c r="V648" i="23"/>
  <c r="R648" i="23"/>
  <c r="N648" i="23"/>
  <c r="J648" i="23"/>
  <c r="V647" i="23"/>
  <c r="R647" i="23"/>
  <c r="N647" i="23"/>
  <c r="J647" i="23"/>
  <c r="E647" i="23" s="1"/>
  <c r="U646" i="23"/>
  <c r="T646" i="23"/>
  <c r="S646" i="23"/>
  <c r="V646" i="23" s="1"/>
  <c r="Q646" i="23"/>
  <c r="P646" i="23"/>
  <c r="O646" i="23"/>
  <c r="R646" i="23" s="1"/>
  <c r="M646" i="23"/>
  <c r="L646" i="23"/>
  <c r="K646" i="23"/>
  <c r="N646" i="23" s="1"/>
  <c r="I646" i="23"/>
  <c r="H646" i="23"/>
  <c r="G646" i="23"/>
  <c r="J646" i="23" s="1"/>
  <c r="V645" i="23"/>
  <c r="R645" i="23"/>
  <c r="N645" i="23"/>
  <c r="J645" i="23"/>
  <c r="E645" i="23" s="1"/>
  <c r="V644" i="23"/>
  <c r="R644" i="23"/>
  <c r="N644" i="23"/>
  <c r="J644" i="23"/>
  <c r="V643" i="23"/>
  <c r="R643" i="23"/>
  <c r="N643" i="23"/>
  <c r="J643" i="23"/>
  <c r="E643" i="23" s="1"/>
  <c r="V642" i="23"/>
  <c r="R642" i="23"/>
  <c r="N642" i="23"/>
  <c r="J642" i="23"/>
  <c r="E642" i="23" s="1"/>
  <c r="V641" i="23"/>
  <c r="R641" i="23"/>
  <c r="N641" i="23"/>
  <c r="J641" i="23"/>
  <c r="V640" i="23"/>
  <c r="R640" i="23"/>
  <c r="N640" i="23"/>
  <c r="E640" i="23" s="1"/>
  <c r="J640" i="23"/>
  <c r="U639" i="23"/>
  <c r="T639" i="23"/>
  <c r="S639" i="23"/>
  <c r="V639" i="23" s="1"/>
  <c r="Q639" i="23"/>
  <c r="P639" i="23"/>
  <c r="O639" i="23"/>
  <c r="M639" i="23"/>
  <c r="L639" i="23"/>
  <c r="K639" i="23"/>
  <c r="I639" i="23"/>
  <c r="H639" i="23"/>
  <c r="G639" i="23"/>
  <c r="V638" i="23"/>
  <c r="R638" i="23"/>
  <c r="N638" i="23"/>
  <c r="J638" i="23"/>
  <c r="V637" i="23"/>
  <c r="R637" i="23"/>
  <c r="N637" i="23"/>
  <c r="J637" i="23"/>
  <c r="V636" i="23"/>
  <c r="R636" i="23"/>
  <c r="N636" i="23"/>
  <c r="J636" i="23"/>
  <c r="V635" i="23"/>
  <c r="R635" i="23"/>
  <c r="N635" i="23"/>
  <c r="J635" i="23"/>
  <c r="V634" i="23"/>
  <c r="R634" i="23"/>
  <c r="N634" i="23"/>
  <c r="J634" i="23"/>
  <c r="V633" i="23"/>
  <c r="R633" i="23"/>
  <c r="N633" i="23"/>
  <c r="J633" i="23"/>
  <c r="U632" i="23"/>
  <c r="T632" i="23"/>
  <c r="S632" i="23"/>
  <c r="Q632" i="23"/>
  <c r="P632" i="23"/>
  <c r="R632" i="23" s="1"/>
  <c r="O632" i="23"/>
  <c r="M632" i="23"/>
  <c r="L632" i="23"/>
  <c r="K632" i="23"/>
  <c r="I632" i="23"/>
  <c r="H632" i="23"/>
  <c r="G632" i="23"/>
  <c r="V631" i="23"/>
  <c r="R631" i="23"/>
  <c r="N631" i="23"/>
  <c r="J631" i="23"/>
  <c r="V630" i="23"/>
  <c r="R630" i="23"/>
  <c r="N630" i="23"/>
  <c r="J630" i="23"/>
  <c r="E630" i="23"/>
  <c r="V629" i="23"/>
  <c r="R629" i="23"/>
  <c r="N629" i="23"/>
  <c r="J629" i="23"/>
  <c r="E629" i="23" s="1"/>
  <c r="V628" i="23"/>
  <c r="R628" i="23"/>
  <c r="N628" i="23"/>
  <c r="J628" i="23"/>
  <c r="V627" i="23"/>
  <c r="R627" i="23"/>
  <c r="N627" i="23"/>
  <c r="J627" i="23"/>
  <c r="E627" i="23" s="1"/>
  <c r="V626" i="23"/>
  <c r="R626" i="23"/>
  <c r="N626" i="23"/>
  <c r="J626" i="23"/>
  <c r="E626" i="23" s="1"/>
  <c r="U625" i="23"/>
  <c r="T625" i="23"/>
  <c r="S625" i="23"/>
  <c r="V625" i="23" s="1"/>
  <c r="Q625" i="23"/>
  <c r="P625" i="23"/>
  <c r="O625" i="23"/>
  <c r="R625" i="23" s="1"/>
  <c r="M625" i="23"/>
  <c r="L625" i="23"/>
  <c r="K625" i="23"/>
  <c r="I625" i="23"/>
  <c r="H625" i="23"/>
  <c r="G625" i="23"/>
  <c r="V624" i="23"/>
  <c r="R624" i="23"/>
  <c r="N624" i="23"/>
  <c r="E624" i="23" s="1"/>
  <c r="J624" i="23"/>
  <c r="V623" i="23"/>
  <c r="R623" i="23"/>
  <c r="N623" i="23"/>
  <c r="J623" i="23"/>
  <c r="V622" i="23"/>
  <c r="R622" i="23"/>
  <c r="N622" i="23"/>
  <c r="J622" i="23"/>
  <c r="E622" i="23" s="1"/>
  <c r="V621" i="23"/>
  <c r="R621" i="23"/>
  <c r="N621" i="23"/>
  <c r="J621" i="23"/>
  <c r="V620" i="23"/>
  <c r="R620" i="23"/>
  <c r="N620" i="23"/>
  <c r="J620" i="23"/>
  <c r="V619" i="23"/>
  <c r="R619" i="23"/>
  <c r="N619" i="23"/>
  <c r="J619" i="23"/>
  <c r="U618" i="23"/>
  <c r="T618" i="23"/>
  <c r="S618" i="23"/>
  <c r="Q618" i="23"/>
  <c r="P618" i="23"/>
  <c r="O618" i="23"/>
  <c r="M618" i="23"/>
  <c r="L618" i="23"/>
  <c r="K618" i="23"/>
  <c r="N618" i="23" s="1"/>
  <c r="I618" i="23"/>
  <c r="H618" i="23"/>
  <c r="G618" i="23"/>
  <c r="J618" i="23" s="1"/>
  <c r="V617" i="23"/>
  <c r="R617" i="23"/>
  <c r="N617" i="23"/>
  <c r="J617" i="23"/>
  <c r="V616" i="23"/>
  <c r="R616" i="23"/>
  <c r="N616" i="23"/>
  <c r="J616" i="23"/>
  <c r="V615" i="23"/>
  <c r="R615" i="23"/>
  <c r="N615" i="23"/>
  <c r="J615" i="23"/>
  <c r="V614" i="23"/>
  <c r="R614" i="23"/>
  <c r="N614" i="23"/>
  <c r="J614" i="23"/>
  <c r="E614" i="23" s="1"/>
  <c r="V613" i="23"/>
  <c r="R613" i="23"/>
  <c r="N613" i="23"/>
  <c r="J613" i="23"/>
  <c r="V612" i="23"/>
  <c r="R612" i="23"/>
  <c r="N612" i="23"/>
  <c r="J612" i="23"/>
  <c r="U611" i="23"/>
  <c r="T611" i="23"/>
  <c r="S611" i="23"/>
  <c r="Q611" i="23"/>
  <c r="P611" i="23"/>
  <c r="O611" i="23"/>
  <c r="M611" i="23"/>
  <c r="L611" i="23"/>
  <c r="K611" i="23"/>
  <c r="I611" i="23"/>
  <c r="H611" i="23"/>
  <c r="G611" i="23"/>
  <c r="V610" i="23"/>
  <c r="R610" i="23"/>
  <c r="N610" i="23"/>
  <c r="J610" i="23"/>
  <c r="E610" i="23"/>
  <c r="V609" i="23"/>
  <c r="R609" i="23"/>
  <c r="N609" i="23"/>
  <c r="J609" i="23"/>
  <c r="E609" i="23" s="1"/>
  <c r="V608" i="23"/>
  <c r="R608" i="23"/>
  <c r="N608" i="23"/>
  <c r="J608" i="23"/>
  <c r="V607" i="23"/>
  <c r="R607" i="23"/>
  <c r="N607" i="23"/>
  <c r="J607" i="23"/>
  <c r="V606" i="23"/>
  <c r="R606" i="23"/>
  <c r="N606" i="23"/>
  <c r="J606" i="23"/>
  <c r="E606" i="23" s="1"/>
  <c r="V605" i="23"/>
  <c r="R605" i="23"/>
  <c r="N605" i="23"/>
  <c r="J605" i="23"/>
  <c r="U604" i="23"/>
  <c r="T604" i="23"/>
  <c r="S604" i="23"/>
  <c r="Q604" i="23"/>
  <c r="P604" i="23"/>
  <c r="O604" i="23"/>
  <c r="M604" i="23"/>
  <c r="L604" i="23"/>
  <c r="K604" i="23"/>
  <c r="I604" i="23"/>
  <c r="H604" i="23"/>
  <c r="J604" i="23" s="1"/>
  <c r="G604" i="23"/>
  <c r="V603" i="23"/>
  <c r="R603" i="23"/>
  <c r="N603" i="23"/>
  <c r="J603" i="23"/>
  <c r="V602" i="23"/>
  <c r="R602" i="23"/>
  <c r="N602" i="23"/>
  <c r="J602" i="23"/>
  <c r="E602" i="23" s="1"/>
  <c r="V601" i="23"/>
  <c r="R601" i="23"/>
  <c r="N601" i="23"/>
  <c r="J601" i="23"/>
  <c r="V600" i="23"/>
  <c r="R600" i="23"/>
  <c r="N600" i="23"/>
  <c r="J600" i="23"/>
  <c r="V599" i="23"/>
  <c r="R599" i="23"/>
  <c r="N599" i="23"/>
  <c r="J599" i="23"/>
  <c r="V598" i="23"/>
  <c r="R598" i="23"/>
  <c r="N598" i="23"/>
  <c r="J598" i="23"/>
  <c r="E598" i="23" s="1"/>
  <c r="U597" i="23"/>
  <c r="T597" i="23"/>
  <c r="S597" i="23"/>
  <c r="Q597" i="23"/>
  <c r="P597" i="23"/>
  <c r="O597" i="23"/>
  <c r="M597" i="23"/>
  <c r="L597" i="23"/>
  <c r="K597" i="23"/>
  <c r="N597" i="23" s="1"/>
  <c r="I597" i="23"/>
  <c r="H597" i="23"/>
  <c r="G597" i="23"/>
  <c r="V596" i="23"/>
  <c r="R596" i="23"/>
  <c r="N596" i="23"/>
  <c r="J596" i="23"/>
  <c r="V595" i="23"/>
  <c r="R595" i="23"/>
  <c r="N595" i="23"/>
  <c r="J595" i="23"/>
  <c r="V594" i="23"/>
  <c r="R594" i="23"/>
  <c r="N594" i="23"/>
  <c r="J594" i="23"/>
  <c r="E594" i="23"/>
  <c r="V593" i="23"/>
  <c r="R593" i="23"/>
  <c r="N593" i="23"/>
  <c r="J593" i="23"/>
  <c r="E593" i="23" s="1"/>
  <c r="V592" i="23"/>
  <c r="R592" i="23"/>
  <c r="N592" i="23"/>
  <c r="J592" i="23"/>
  <c r="V591" i="23"/>
  <c r="R591" i="23"/>
  <c r="N591" i="23"/>
  <c r="J591" i="23"/>
  <c r="U590" i="23"/>
  <c r="T590" i="23"/>
  <c r="S590" i="23"/>
  <c r="V590" i="23" s="1"/>
  <c r="Q590" i="23"/>
  <c r="P590" i="23"/>
  <c r="O590" i="23"/>
  <c r="M590" i="23"/>
  <c r="L590" i="23"/>
  <c r="K590" i="23"/>
  <c r="I590" i="23"/>
  <c r="H590" i="23"/>
  <c r="G590" i="23"/>
  <c r="V589" i="23"/>
  <c r="R589" i="23"/>
  <c r="N589" i="23"/>
  <c r="J589" i="23"/>
  <c r="E589" i="23" s="1"/>
  <c r="V588" i="23"/>
  <c r="R588" i="23"/>
  <c r="N588" i="23"/>
  <c r="J588" i="23"/>
  <c r="V587" i="23"/>
  <c r="R587" i="23"/>
  <c r="N587" i="23"/>
  <c r="J587" i="23"/>
  <c r="V586" i="23"/>
  <c r="R586" i="23"/>
  <c r="N586" i="23"/>
  <c r="J586" i="23"/>
  <c r="E586" i="23" s="1"/>
  <c r="V585" i="23"/>
  <c r="R585" i="23"/>
  <c r="N585" i="23"/>
  <c r="J585" i="23"/>
  <c r="U584" i="23"/>
  <c r="T584" i="23"/>
  <c r="S584" i="23"/>
  <c r="S583" i="23" s="1"/>
  <c r="Q584" i="23"/>
  <c r="P584" i="23"/>
  <c r="M584" i="23"/>
  <c r="M583" i="23" s="1"/>
  <c r="L584" i="23"/>
  <c r="I584" i="23"/>
  <c r="H584" i="23"/>
  <c r="U583" i="23"/>
  <c r="Q583" i="23"/>
  <c r="I583" i="23"/>
  <c r="V582" i="23"/>
  <c r="R582" i="23"/>
  <c r="N582" i="23"/>
  <c r="J582" i="23"/>
  <c r="V581" i="23"/>
  <c r="R581" i="23"/>
  <c r="N581" i="23"/>
  <c r="J581" i="23"/>
  <c r="V580" i="23"/>
  <c r="R580" i="23"/>
  <c r="N580" i="23"/>
  <c r="J580" i="23"/>
  <c r="V579" i="23"/>
  <c r="R579" i="23"/>
  <c r="N579" i="23"/>
  <c r="J579" i="23"/>
  <c r="V578" i="23"/>
  <c r="R578" i="23"/>
  <c r="N578" i="23"/>
  <c r="J578" i="23"/>
  <c r="E578" i="23" s="1"/>
  <c r="V577" i="23"/>
  <c r="R577" i="23"/>
  <c r="N577" i="23"/>
  <c r="J577" i="23"/>
  <c r="U576" i="23"/>
  <c r="T576" i="23"/>
  <c r="S576" i="23"/>
  <c r="Q576" i="23"/>
  <c r="P576" i="23"/>
  <c r="R576" i="23" s="1"/>
  <c r="O576" i="23"/>
  <c r="M576" i="23"/>
  <c r="L576" i="23"/>
  <c r="K576" i="23"/>
  <c r="I576" i="23"/>
  <c r="H576" i="23"/>
  <c r="G576" i="23"/>
  <c r="V575" i="23"/>
  <c r="R575" i="23"/>
  <c r="N575" i="23"/>
  <c r="J575" i="23"/>
  <c r="V574" i="23"/>
  <c r="R574" i="23"/>
  <c r="N574" i="23"/>
  <c r="J574" i="23"/>
  <c r="E574" i="23"/>
  <c r="V573" i="23"/>
  <c r="R573" i="23"/>
  <c r="N573" i="23"/>
  <c r="J573" i="23"/>
  <c r="E573" i="23" s="1"/>
  <c r="V572" i="23"/>
  <c r="R572" i="23"/>
  <c r="N572" i="23"/>
  <c r="J572" i="23"/>
  <c r="V571" i="23"/>
  <c r="R571" i="23"/>
  <c r="N571" i="23"/>
  <c r="J571" i="23"/>
  <c r="V570" i="23"/>
  <c r="R570" i="23"/>
  <c r="N570" i="23"/>
  <c r="J570" i="23"/>
  <c r="E570" i="23" s="1"/>
  <c r="U569" i="23"/>
  <c r="T569" i="23"/>
  <c r="S569" i="23"/>
  <c r="V569" i="23" s="1"/>
  <c r="Q569" i="23"/>
  <c r="P569" i="23"/>
  <c r="O569" i="23"/>
  <c r="M569" i="23"/>
  <c r="L569" i="23"/>
  <c r="K569" i="23"/>
  <c r="I569" i="23"/>
  <c r="H569" i="23"/>
  <c r="G569" i="23"/>
  <c r="V568" i="23"/>
  <c r="R568" i="23"/>
  <c r="N568" i="23"/>
  <c r="E568" i="23" s="1"/>
  <c r="J568" i="23"/>
  <c r="V567" i="23"/>
  <c r="R567" i="23"/>
  <c r="N567" i="23"/>
  <c r="J567" i="23"/>
  <c r="V566" i="23"/>
  <c r="R566" i="23"/>
  <c r="N566" i="23"/>
  <c r="J566" i="23"/>
  <c r="V565" i="23"/>
  <c r="R565" i="23"/>
  <c r="N565" i="23"/>
  <c r="J565" i="23"/>
  <c r="V564" i="23"/>
  <c r="R564" i="23"/>
  <c r="N564" i="23"/>
  <c r="J564" i="23"/>
  <c r="V563" i="23"/>
  <c r="R563" i="23"/>
  <c r="N563" i="23"/>
  <c r="J563" i="23"/>
  <c r="U562" i="23"/>
  <c r="T562" i="23"/>
  <c r="S562" i="23"/>
  <c r="V562" i="23" s="1"/>
  <c r="Q562" i="23"/>
  <c r="P562" i="23"/>
  <c r="O562" i="23"/>
  <c r="R562" i="23" s="1"/>
  <c r="M562" i="23"/>
  <c r="L562" i="23"/>
  <c r="K562" i="23"/>
  <c r="I562" i="23"/>
  <c r="H562" i="23"/>
  <c r="G562" i="23"/>
  <c r="V561" i="23"/>
  <c r="R561" i="23"/>
  <c r="N561" i="23"/>
  <c r="J561" i="23"/>
  <c r="V560" i="23"/>
  <c r="R560" i="23"/>
  <c r="N560" i="23"/>
  <c r="J560" i="23"/>
  <c r="V559" i="23"/>
  <c r="R559" i="23"/>
  <c r="N559" i="23"/>
  <c r="J559" i="23"/>
  <c r="V558" i="23"/>
  <c r="R558" i="23"/>
  <c r="N558" i="23"/>
  <c r="J558" i="23"/>
  <c r="V557" i="23"/>
  <c r="R557" i="23"/>
  <c r="N557" i="23"/>
  <c r="J557" i="23"/>
  <c r="V556" i="23"/>
  <c r="R556" i="23"/>
  <c r="N556" i="23"/>
  <c r="J556" i="23"/>
  <c r="U555" i="23"/>
  <c r="T555" i="23"/>
  <c r="S555" i="23"/>
  <c r="Q555" i="23"/>
  <c r="P555" i="23"/>
  <c r="O555" i="23"/>
  <c r="M555" i="23"/>
  <c r="L555" i="23"/>
  <c r="K555" i="23"/>
  <c r="N555" i="23" s="1"/>
  <c r="I555" i="23"/>
  <c r="H555" i="23"/>
  <c r="G555" i="23"/>
  <c r="V554" i="23"/>
  <c r="R554" i="23"/>
  <c r="N554" i="23"/>
  <c r="J554" i="23"/>
  <c r="E554" i="23"/>
  <c r="V553" i="23"/>
  <c r="R553" i="23"/>
  <c r="N553" i="23"/>
  <c r="J553" i="23"/>
  <c r="E553" i="23" s="1"/>
  <c r="V552" i="23"/>
  <c r="R552" i="23"/>
  <c r="N552" i="23"/>
  <c r="J552" i="23"/>
  <c r="V551" i="23"/>
  <c r="R551" i="23"/>
  <c r="N551" i="23"/>
  <c r="J551" i="23"/>
  <c r="E551" i="23" s="1"/>
  <c r="V550" i="23"/>
  <c r="R550" i="23"/>
  <c r="N550" i="23"/>
  <c r="J550" i="23"/>
  <c r="E550" i="23" s="1"/>
  <c r="V549" i="23"/>
  <c r="R549" i="23"/>
  <c r="N549" i="23"/>
  <c r="J549" i="23"/>
  <c r="U548" i="23"/>
  <c r="T548" i="23"/>
  <c r="S548" i="23"/>
  <c r="V548" i="23" s="1"/>
  <c r="Q548" i="23"/>
  <c r="P548" i="23"/>
  <c r="O548" i="23"/>
  <c r="M548" i="23"/>
  <c r="L548" i="23"/>
  <c r="K548" i="23"/>
  <c r="I548" i="23"/>
  <c r="H548" i="23"/>
  <c r="G548" i="23"/>
  <c r="V547" i="23"/>
  <c r="R547" i="23"/>
  <c r="N547" i="23"/>
  <c r="E547" i="23" s="1"/>
  <c r="J547" i="23"/>
  <c r="V546" i="23"/>
  <c r="R546" i="23"/>
  <c r="N546" i="23"/>
  <c r="J546" i="23"/>
  <c r="V545" i="23"/>
  <c r="R545" i="23"/>
  <c r="N545" i="23"/>
  <c r="J545" i="23"/>
  <c r="E545" i="23" s="1"/>
  <c r="V544" i="23"/>
  <c r="R544" i="23"/>
  <c r="N544" i="23"/>
  <c r="J544" i="23"/>
  <c r="V543" i="23"/>
  <c r="R543" i="23"/>
  <c r="N543" i="23"/>
  <c r="J543" i="23"/>
  <c r="V542" i="23"/>
  <c r="R542" i="23"/>
  <c r="N542" i="23"/>
  <c r="J542" i="23"/>
  <c r="U541" i="23"/>
  <c r="T541" i="23"/>
  <c r="S541" i="23"/>
  <c r="Q541" i="23"/>
  <c r="P541" i="23"/>
  <c r="O541" i="23"/>
  <c r="M541" i="23"/>
  <c r="L541" i="23"/>
  <c r="K541" i="23"/>
  <c r="N541" i="23" s="1"/>
  <c r="I541" i="23"/>
  <c r="H541" i="23"/>
  <c r="G541" i="23"/>
  <c r="J541" i="23" s="1"/>
  <c r="V540" i="23"/>
  <c r="R540" i="23"/>
  <c r="N540" i="23"/>
  <c r="J540" i="23"/>
  <c r="V539" i="23"/>
  <c r="R539" i="23"/>
  <c r="N539" i="23"/>
  <c r="J539" i="23"/>
  <c r="V538" i="23"/>
  <c r="R538" i="23"/>
  <c r="N538" i="23"/>
  <c r="J538" i="23"/>
  <c r="V537" i="23"/>
  <c r="R537" i="23"/>
  <c r="N537" i="23"/>
  <c r="J537" i="23"/>
  <c r="V536" i="23"/>
  <c r="R536" i="23"/>
  <c r="N536" i="23"/>
  <c r="J536" i="23"/>
  <c r="V535" i="23"/>
  <c r="R535" i="23"/>
  <c r="N535" i="23"/>
  <c r="J535" i="23"/>
  <c r="U534" i="23"/>
  <c r="T534" i="23"/>
  <c r="S534" i="23"/>
  <c r="Q534" i="23"/>
  <c r="P534" i="23"/>
  <c r="O534" i="23"/>
  <c r="M534" i="23"/>
  <c r="L534" i="23"/>
  <c r="K534" i="23"/>
  <c r="I534" i="23"/>
  <c r="H534" i="23"/>
  <c r="G534" i="23"/>
  <c r="V532" i="23"/>
  <c r="R532" i="23"/>
  <c r="N532" i="23"/>
  <c r="J532" i="23"/>
  <c r="E532" i="23"/>
  <c r="V531" i="23"/>
  <c r="R531" i="23"/>
  <c r="N531" i="23"/>
  <c r="J531" i="23"/>
  <c r="E531" i="23" s="1"/>
  <c r="V530" i="23"/>
  <c r="R530" i="23"/>
  <c r="N530" i="23"/>
  <c r="J530" i="23"/>
  <c r="V529" i="23"/>
  <c r="R529" i="23"/>
  <c r="N529" i="23"/>
  <c r="J529" i="23"/>
  <c r="V528" i="23"/>
  <c r="R528" i="23"/>
  <c r="N528" i="23"/>
  <c r="J528" i="23"/>
  <c r="E528" i="23" s="1"/>
  <c r="V527" i="23"/>
  <c r="R527" i="23"/>
  <c r="N527" i="23"/>
  <c r="J527" i="23"/>
  <c r="U526" i="23"/>
  <c r="T526" i="23"/>
  <c r="S526" i="23"/>
  <c r="Q526" i="23"/>
  <c r="P526" i="23"/>
  <c r="O526" i="23"/>
  <c r="M526" i="23"/>
  <c r="L526" i="23"/>
  <c r="K526" i="23"/>
  <c r="I526" i="23"/>
  <c r="H526" i="23"/>
  <c r="J526" i="23" s="1"/>
  <c r="G526" i="23"/>
  <c r="V525" i="23"/>
  <c r="R525" i="23"/>
  <c r="N525" i="23"/>
  <c r="J525" i="23"/>
  <c r="V524" i="23"/>
  <c r="R524" i="23"/>
  <c r="N524" i="23"/>
  <c r="J524" i="23"/>
  <c r="E524" i="23" s="1"/>
  <c r="V523" i="23"/>
  <c r="R523" i="23"/>
  <c r="N523" i="23"/>
  <c r="J523" i="23"/>
  <c r="V522" i="23"/>
  <c r="R522" i="23"/>
  <c r="N522" i="23"/>
  <c r="J522" i="23"/>
  <c r="V521" i="23"/>
  <c r="R521" i="23"/>
  <c r="N521" i="23"/>
  <c r="J521" i="23"/>
  <c r="V520" i="23"/>
  <c r="R520" i="23"/>
  <c r="N520" i="23"/>
  <c r="J520" i="23"/>
  <c r="E520" i="23" s="1"/>
  <c r="U519" i="23"/>
  <c r="T519" i="23"/>
  <c r="S519" i="23"/>
  <c r="Q519" i="23"/>
  <c r="P519" i="23"/>
  <c r="O519" i="23"/>
  <c r="M519" i="23"/>
  <c r="L519" i="23"/>
  <c r="K519" i="23"/>
  <c r="N519" i="23" s="1"/>
  <c r="I519" i="23"/>
  <c r="H519" i="23"/>
  <c r="G519" i="23"/>
  <c r="V508" i="23"/>
  <c r="U508" i="23"/>
  <c r="T508" i="23"/>
  <c r="S508" i="23"/>
  <c r="Q508" i="23"/>
  <c r="P508" i="23"/>
  <c r="O508" i="23"/>
  <c r="N508" i="23"/>
  <c r="M508" i="23"/>
  <c r="L508" i="23"/>
  <c r="K508" i="23"/>
  <c r="I508" i="23"/>
  <c r="H508" i="23"/>
  <c r="G508" i="23"/>
  <c r="V506" i="23"/>
  <c r="R506" i="23"/>
  <c r="N506" i="23"/>
  <c r="J506" i="23"/>
  <c r="V505" i="23"/>
  <c r="R505" i="23"/>
  <c r="N505" i="23"/>
  <c r="J505" i="23"/>
  <c r="V504" i="23"/>
  <c r="R504" i="23"/>
  <c r="R508" i="23" s="1"/>
  <c r="N504" i="23"/>
  <c r="J504" i="23"/>
  <c r="V493" i="23"/>
  <c r="R493" i="23"/>
  <c r="N493" i="23"/>
  <c r="J493" i="23"/>
  <c r="V492" i="23"/>
  <c r="R492" i="23"/>
  <c r="N492" i="23"/>
  <c r="J492" i="23"/>
  <c r="V491" i="23"/>
  <c r="R491" i="23"/>
  <c r="N491" i="23"/>
  <c r="J491" i="23"/>
  <c r="E491" i="23" s="1"/>
  <c r="V490" i="23"/>
  <c r="R490" i="23"/>
  <c r="N490" i="23"/>
  <c r="J490" i="23"/>
  <c r="V489" i="23"/>
  <c r="R489" i="23"/>
  <c r="N489" i="23"/>
  <c r="J489" i="23"/>
  <c r="V488" i="23"/>
  <c r="R488" i="23"/>
  <c r="N488" i="23"/>
  <c r="J488" i="23"/>
  <c r="V487" i="23"/>
  <c r="R487" i="23"/>
  <c r="N487" i="23"/>
  <c r="J487" i="23"/>
  <c r="V486" i="23"/>
  <c r="R486" i="23"/>
  <c r="N486" i="23"/>
  <c r="J486" i="23"/>
  <c r="V485" i="23"/>
  <c r="R485" i="23"/>
  <c r="N485" i="23"/>
  <c r="J485" i="23"/>
  <c r="V484" i="23"/>
  <c r="R484" i="23"/>
  <c r="N484" i="23"/>
  <c r="J484" i="23"/>
  <c r="V483" i="23"/>
  <c r="V481" i="23" s="1"/>
  <c r="R483" i="23"/>
  <c r="N483" i="23"/>
  <c r="J483" i="23"/>
  <c r="E483" i="23"/>
  <c r="V482" i="23"/>
  <c r="R482" i="23"/>
  <c r="N482" i="23"/>
  <c r="J482" i="23"/>
  <c r="U481" i="23"/>
  <c r="T481" i="23"/>
  <c r="S481" i="23"/>
  <c r="Q481" i="23"/>
  <c r="Q468" i="23" s="1"/>
  <c r="P481" i="23"/>
  <c r="O481" i="23"/>
  <c r="M481" i="23"/>
  <c r="L481" i="23"/>
  <c r="K481" i="23"/>
  <c r="I481" i="23"/>
  <c r="H481" i="23"/>
  <c r="G481" i="23"/>
  <c r="G468" i="23" s="1"/>
  <c r="V480" i="23"/>
  <c r="R480" i="23"/>
  <c r="N480" i="23"/>
  <c r="J480" i="23"/>
  <c r="E480" i="23" s="1"/>
  <c r="V479" i="23"/>
  <c r="R479" i="23"/>
  <c r="N479" i="23"/>
  <c r="J479" i="23"/>
  <c r="E479" i="23" s="1"/>
  <c r="V478" i="23"/>
  <c r="R478" i="23"/>
  <c r="N478" i="23"/>
  <c r="J478" i="23"/>
  <c r="V477" i="23"/>
  <c r="R477" i="23"/>
  <c r="N477" i="23"/>
  <c r="E477" i="23" s="1"/>
  <c r="J477" i="23"/>
  <c r="V476" i="23"/>
  <c r="R476" i="23"/>
  <c r="N476" i="23"/>
  <c r="J476" i="23"/>
  <c r="V475" i="23"/>
  <c r="R475" i="23"/>
  <c r="N475" i="23"/>
  <c r="J475" i="23"/>
  <c r="V474" i="23"/>
  <c r="R474" i="23"/>
  <c r="N474" i="23"/>
  <c r="J474" i="23"/>
  <c r="V473" i="23"/>
  <c r="R473" i="23"/>
  <c r="N473" i="23"/>
  <c r="J473" i="23"/>
  <c r="V472" i="23"/>
  <c r="R472" i="23"/>
  <c r="N472" i="23"/>
  <c r="J472" i="23"/>
  <c r="V471" i="23"/>
  <c r="R471" i="23"/>
  <c r="N471" i="23"/>
  <c r="J471" i="23"/>
  <c r="E471" i="23" s="1"/>
  <c r="V470" i="23"/>
  <c r="R470" i="23"/>
  <c r="N470" i="23"/>
  <c r="J470" i="23"/>
  <c r="U469" i="23"/>
  <c r="T469" i="23"/>
  <c r="T468" i="23" s="1"/>
  <c r="S469" i="23"/>
  <c r="Q469" i="23"/>
  <c r="P469" i="23"/>
  <c r="O469" i="23"/>
  <c r="O468" i="23" s="1"/>
  <c r="M469" i="23"/>
  <c r="L469" i="23"/>
  <c r="K469" i="23"/>
  <c r="K468" i="23" s="1"/>
  <c r="I469" i="23"/>
  <c r="I468" i="23" s="1"/>
  <c r="H469" i="23"/>
  <c r="G469" i="23"/>
  <c r="U468" i="23"/>
  <c r="S468" i="23"/>
  <c r="M468" i="23"/>
  <c r="V467" i="23"/>
  <c r="R467" i="23"/>
  <c r="N467" i="23"/>
  <c r="J467" i="23"/>
  <c r="E467" i="23"/>
  <c r="V466" i="23"/>
  <c r="R466" i="23"/>
  <c r="N466" i="23"/>
  <c r="J466" i="23"/>
  <c r="E466" i="23" s="1"/>
  <c r="V465" i="23"/>
  <c r="R465" i="23"/>
  <c r="N465" i="23"/>
  <c r="J465" i="23"/>
  <c r="V464" i="23"/>
  <c r="R464" i="23"/>
  <c r="N464" i="23"/>
  <c r="J464" i="23"/>
  <c r="E464" i="23" s="1"/>
  <c r="V463" i="23"/>
  <c r="R463" i="23"/>
  <c r="N463" i="23"/>
  <c r="J463" i="23"/>
  <c r="V462" i="23"/>
  <c r="R462" i="23"/>
  <c r="N462" i="23"/>
  <c r="J462" i="23"/>
  <c r="E462" i="23" s="1"/>
  <c r="V461" i="23"/>
  <c r="R461" i="23"/>
  <c r="N461" i="23"/>
  <c r="J461" i="23"/>
  <c r="J460" i="23" s="1"/>
  <c r="U460" i="23"/>
  <c r="T460" i="23"/>
  <c r="S460" i="23"/>
  <c r="Q460" i="23"/>
  <c r="P460" i="23"/>
  <c r="O460" i="23"/>
  <c r="M460" i="23"/>
  <c r="L460" i="23"/>
  <c r="L451" i="23" s="1"/>
  <c r="K460" i="23"/>
  <c r="I460" i="23"/>
  <c r="H460" i="23"/>
  <c r="G460" i="23"/>
  <c r="V459" i="23"/>
  <c r="R459" i="23"/>
  <c r="N459" i="23"/>
  <c r="J459" i="23"/>
  <c r="E459" i="23" s="1"/>
  <c r="V458" i="23"/>
  <c r="R458" i="23"/>
  <c r="N458" i="23"/>
  <c r="J458" i="23"/>
  <c r="V457" i="23"/>
  <c r="R457" i="23"/>
  <c r="N457" i="23"/>
  <c r="E457" i="23" s="1"/>
  <c r="J457" i="23"/>
  <c r="V456" i="23"/>
  <c r="R456" i="23"/>
  <c r="N456" i="23"/>
  <c r="J456" i="23"/>
  <c r="V455" i="23"/>
  <c r="R455" i="23"/>
  <c r="N455" i="23"/>
  <c r="J455" i="23"/>
  <c r="V454" i="23"/>
  <c r="R454" i="23"/>
  <c r="N454" i="23"/>
  <c r="J454" i="23"/>
  <c r="V453" i="23"/>
  <c r="R453" i="23"/>
  <c r="N453" i="23"/>
  <c r="J453" i="23"/>
  <c r="U452" i="23"/>
  <c r="U451" i="23" s="1"/>
  <c r="T452" i="23"/>
  <c r="T451" i="23" s="1"/>
  <c r="S452" i="23"/>
  <c r="S451" i="23" s="1"/>
  <c r="Q452" i="23"/>
  <c r="P452" i="23"/>
  <c r="O452" i="23"/>
  <c r="O451" i="23" s="1"/>
  <c r="M452" i="23"/>
  <c r="L452" i="23"/>
  <c r="K452" i="23"/>
  <c r="K451" i="23" s="1"/>
  <c r="I452" i="23"/>
  <c r="I451" i="23" s="1"/>
  <c r="H452" i="23"/>
  <c r="H451" i="23" s="1"/>
  <c r="G452" i="23"/>
  <c r="P451" i="23"/>
  <c r="V450" i="23"/>
  <c r="R450" i="23"/>
  <c r="N450" i="23"/>
  <c r="J450" i="23"/>
  <c r="V449" i="23"/>
  <c r="R449" i="23"/>
  <c r="N449" i="23"/>
  <c r="J449" i="23"/>
  <c r="V448" i="23"/>
  <c r="R448" i="23"/>
  <c r="N448" i="23"/>
  <c r="J448" i="23"/>
  <c r="V447" i="23"/>
  <c r="R447" i="23"/>
  <c r="N447" i="23"/>
  <c r="J447" i="23"/>
  <c r="V446" i="23"/>
  <c r="R446" i="23"/>
  <c r="N446" i="23"/>
  <c r="J446" i="23"/>
  <c r="V445" i="23"/>
  <c r="R445" i="23"/>
  <c r="N445" i="23"/>
  <c r="J445" i="23"/>
  <c r="V444" i="23"/>
  <c r="R444" i="23"/>
  <c r="N444" i="23"/>
  <c r="J444" i="23"/>
  <c r="V443" i="23"/>
  <c r="R443" i="23"/>
  <c r="N443" i="23"/>
  <c r="J443" i="23"/>
  <c r="E443" i="23"/>
  <c r="U442" i="23"/>
  <c r="T442" i="23"/>
  <c r="S442" i="23"/>
  <c r="Q442" i="23"/>
  <c r="Q432" i="23" s="1"/>
  <c r="P442" i="23"/>
  <c r="O442" i="23"/>
  <c r="M442" i="23"/>
  <c r="L442" i="23"/>
  <c r="K442" i="23"/>
  <c r="I442" i="23"/>
  <c r="H442" i="23"/>
  <c r="G442" i="23"/>
  <c r="G432" i="23" s="1"/>
  <c r="V441" i="23"/>
  <c r="R441" i="23"/>
  <c r="N441" i="23"/>
  <c r="J441" i="23"/>
  <c r="V440" i="23"/>
  <c r="R440" i="23"/>
  <c r="N440" i="23"/>
  <c r="J440" i="23"/>
  <c r="V439" i="23"/>
  <c r="R439" i="23"/>
  <c r="N439" i="23"/>
  <c r="J439" i="23"/>
  <c r="E439" i="23" s="1"/>
  <c r="V438" i="23"/>
  <c r="R438" i="23"/>
  <c r="N438" i="23"/>
  <c r="J438" i="23"/>
  <c r="V437" i="23"/>
  <c r="R437" i="23"/>
  <c r="N437" i="23"/>
  <c r="E437" i="23" s="1"/>
  <c r="J437" i="23"/>
  <c r="V436" i="23"/>
  <c r="R436" i="23"/>
  <c r="N436" i="23"/>
  <c r="J436" i="23"/>
  <c r="V435" i="23"/>
  <c r="R435" i="23"/>
  <c r="N435" i="23"/>
  <c r="J435" i="23"/>
  <c r="E435" i="23" s="1"/>
  <c r="V434" i="23"/>
  <c r="R434" i="23"/>
  <c r="N434" i="23"/>
  <c r="J434" i="23"/>
  <c r="U433" i="23"/>
  <c r="T433" i="23"/>
  <c r="T432" i="23" s="1"/>
  <c r="S433" i="23"/>
  <c r="Q433" i="23"/>
  <c r="P433" i="23"/>
  <c r="P432" i="23" s="1"/>
  <c r="O433" i="23"/>
  <c r="O432" i="23" s="1"/>
  <c r="M433" i="23"/>
  <c r="M432" i="23" s="1"/>
  <c r="L433" i="23"/>
  <c r="K433" i="23"/>
  <c r="J433" i="23"/>
  <c r="I433" i="23"/>
  <c r="H433" i="23"/>
  <c r="H432" i="23" s="1"/>
  <c r="G433" i="23"/>
  <c r="U432" i="23"/>
  <c r="K432" i="23"/>
  <c r="I432" i="23"/>
  <c r="V430" i="23"/>
  <c r="R430" i="23"/>
  <c r="N430" i="23"/>
  <c r="J430" i="23"/>
  <c r="V429" i="23"/>
  <c r="R429" i="23"/>
  <c r="N429" i="23"/>
  <c r="J429" i="23"/>
  <c r="V428" i="23"/>
  <c r="R428" i="23"/>
  <c r="N428" i="23"/>
  <c r="J428" i="23"/>
  <c r="V427" i="23"/>
  <c r="R427" i="23"/>
  <c r="N427" i="23"/>
  <c r="J427" i="23"/>
  <c r="V426" i="23"/>
  <c r="R426" i="23"/>
  <c r="N426" i="23"/>
  <c r="J426" i="23"/>
  <c r="V425" i="23"/>
  <c r="R425" i="23"/>
  <c r="N425" i="23"/>
  <c r="J425" i="23"/>
  <c r="V424" i="23"/>
  <c r="E424" i="23" s="1"/>
  <c r="R424" i="23"/>
  <c r="N424" i="23"/>
  <c r="J424" i="23"/>
  <c r="V423" i="23"/>
  <c r="R423" i="23"/>
  <c r="N423" i="23"/>
  <c r="J423" i="23"/>
  <c r="E423" i="23" s="1"/>
  <c r="V422" i="23"/>
  <c r="R422" i="23"/>
  <c r="N422" i="23"/>
  <c r="J422" i="23"/>
  <c r="U421" i="23"/>
  <c r="V421" i="23" s="1"/>
  <c r="T421" i="23"/>
  <c r="S421" i="23"/>
  <c r="Q421" i="23"/>
  <c r="R421" i="23" s="1"/>
  <c r="P421" i="23"/>
  <c r="O421" i="23"/>
  <c r="M421" i="23"/>
  <c r="L421" i="23"/>
  <c r="L410" i="23" s="1"/>
  <c r="K421" i="23"/>
  <c r="I421" i="23"/>
  <c r="H421" i="23"/>
  <c r="G421" i="23"/>
  <c r="V420" i="23"/>
  <c r="R420" i="23"/>
  <c r="N420" i="23"/>
  <c r="J420" i="23"/>
  <c r="E420" i="23" s="1"/>
  <c r="V419" i="23"/>
  <c r="R419" i="23"/>
  <c r="N419" i="23"/>
  <c r="J419" i="23"/>
  <c r="V418" i="23"/>
  <c r="R418" i="23"/>
  <c r="N418" i="23"/>
  <c r="J418" i="23"/>
  <c r="E418" i="23" s="1"/>
  <c r="V417" i="23"/>
  <c r="R417" i="23"/>
  <c r="N417" i="23"/>
  <c r="J417" i="23"/>
  <c r="V416" i="23"/>
  <c r="R416" i="23"/>
  <c r="N416" i="23"/>
  <c r="J416" i="23"/>
  <c r="V415" i="23"/>
  <c r="R415" i="23"/>
  <c r="N415" i="23"/>
  <c r="J415" i="23"/>
  <c r="V414" i="23"/>
  <c r="R414" i="23"/>
  <c r="E414" i="23" s="1"/>
  <c r="N414" i="23"/>
  <c r="J414" i="23"/>
  <c r="V413" i="23"/>
  <c r="R413" i="23"/>
  <c r="N413" i="23"/>
  <c r="J413" i="23"/>
  <c r="E413" i="23" s="1"/>
  <c r="V412" i="23"/>
  <c r="R412" i="23"/>
  <c r="N412" i="23"/>
  <c r="J412" i="23"/>
  <c r="U411" i="23"/>
  <c r="T411" i="23"/>
  <c r="S411" i="23"/>
  <c r="Q411" i="23"/>
  <c r="P411" i="23"/>
  <c r="P410" i="23" s="1"/>
  <c r="O411" i="23"/>
  <c r="M411" i="23"/>
  <c r="M410" i="23" s="1"/>
  <c r="L411" i="23"/>
  <c r="K411" i="23"/>
  <c r="I411" i="23"/>
  <c r="H411" i="23"/>
  <c r="H410" i="23" s="1"/>
  <c r="G411" i="23"/>
  <c r="U410" i="23"/>
  <c r="T410" i="23"/>
  <c r="I410" i="23"/>
  <c r="V408" i="23"/>
  <c r="R408" i="23"/>
  <c r="N408" i="23"/>
  <c r="J408" i="23"/>
  <c r="V407" i="23"/>
  <c r="R407" i="23"/>
  <c r="N407" i="23"/>
  <c r="J407" i="23"/>
  <c r="E407" i="23" s="1"/>
  <c r="V406" i="23"/>
  <c r="R406" i="23"/>
  <c r="N406" i="23"/>
  <c r="J406" i="23"/>
  <c r="V405" i="23"/>
  <c r="R405" i="23"/>
  <c r="N405" i="23"/>
  <c r="E405" i="23" s="1"/>
  <c r="J405" i="23"/>
  <c r="V404" i="23"/>
  <c r="R404" i="23"/>
  <c r="N404" i="23"/>
  <c r="J404" i="23"/>
  <c r="V403" i="23"/>
  <c r="R403" i="23"/>
  <c r="N403" i="23"/>
  <c r="J403" i="23"/>
  <c r="E403" i="23" s="1"/>
  <c r="V402" i="23"/>
  <c r="R402" i="23"/>
  <c r="N402" i="23"/>
  <c r="J402" i="23"/>
  <c r="V401" i="23"/>
  <c r="R401" i="23"/>
  <c r="N401" i="23"/>
  <c r="J401" i="23"/>
  <c r="V400" i="23"/>
  <c r="R400" i="23"/>
  <c r="N400" i="23"/>
  <c r="J400" i="23"/>
  <c r="V399" i="23"/>
  <c r="R399" i="23"/>
  <c r="N399" i="23"/>
  <c r="J399" i="23"/>
  <c r="V398" i="23"/>
  <c r="R398" i="23"/>
  <c r="N398" i="23"/>
  <c r="J398" i="23"/>
  <c r="V397" i="23"/>
  <c r="R397" i="23"/>
  <c r="N397" i="23"/>
  <c r="J397" i="23"/>
  <c r="V396" i="23"/>
  <c r="R396" i="23"/>
  <c r="N396" i="23"/>
  <c r="J396" i="23"/>
  <c r="E396" i="23"/>
  <c r="V395" i="23"/>
  <c r="R395" i="23"/>
  <c r="N395" i="23"/>
  <c r="J395" i="23"/>
  <c r="V394" i="23"/>
  <c r="R394" i="23"/>
  <c r="N394" i="23"/>
  <c r="J394" i="23"/>
  <c r="U393" i="23"/>
  <c r="T393" i="23"/>
  <c r="S393" i="23"/>
  <c r="Q393" i="23"/>
  <c r="P393" i="23"/>
  <c r="O393" i="23"/>
  <c r="M393" i="23"/>
  <c r="L393" i="23"/>
  <c r="K393" i="23"/>
  <c r="I393" i="23"/>
  <c r="H393" i="23"/>
  <c r="G393" i="23"/>
  <c r="V392" i="23"/>
  <c r="R392" i="23"/>
  <c r="N392" i="23"/>
  <c r="J392" i="23"/>
  <c r="V391" i="23"/>
  <c r="R391" i="23"/>
  <c r="N391" i="23"/>
  <c r="J391" i="23"/>
  <c r="E391" i="23" s="1"/>
  <c r="V390" i="23"/>
  <c r="R390" i="23"/>
  <c r="N390" i="23"/>
  <c r="J390" i="23"/>
  <c r="V389" i="23"/>
  <c r="R389" i="23"/>
  <c r="N389" i="23"/>
  <c r="E389" i="23" s="1"/>
  <c r="J389" i="23"/>
  <c r="V388" i="23"/>
  <c r="R388" i="23"/>
  <c r="N388" i="23"/>
  <c r="J388" i="23"/>
  <c r="V387" i="23"/>
  <c r="R387" i="23"/>
  <c r="N387" i="23"/>
  <c r="J387" i="23"/>
  <c r="E387" i="23" s="1"/>
  <c r="V386" i="23"/>
  <c r="R386" i="23"/>
  <c r="N386" i="23"/>
  <c r="J386" i="23"/>
  <c r="V385" i="23"/>
  <c r="R385" i="23"/>
  <c r="N385" i="23"/>
  <c r="J385" i="23"/>
  <c r="E385" i="23" s="1"/>
  <c r="V384" i="23"/>
  <c r="R384" i="23"/>
  <c r="N384" i="23"/>
  <c r="J384" i="23"/>
  <c r="V383" i="23"/>
  <c r="R383" i="23"/>
  <c r="N383" i="23"/>
  <c r="J383" i="23"/>
  <c r="V382" i="23"/>
  <c r="R382" i="23"/>
  <c r="N382" i="23"/>
  <c r="J382" i="23"/>
  <c r="V381" i="23"/>
  <c r="R381" i="23"/>
  <c r="N381" i="23"/>
  <c r="J381" i="23"/>
  <c r="V380" i="23"/>
  <c r="R380" i="23"/>
  <c r="N380" i="23"/>
  <c r="J380" i="23"/>
  <c r="E380" i="23"/>
  <c r="V379" i="23"/>
  <c r="R379" i="23"/>
  <c r="N379" i="23"/>
  <c r="J379" i="23"/>
  <c r="E379" i="23" s="1"/>
  <c r="V378" i="23"/>
  <c r="R378" i="23"/>
  <c r="N378" i="23"/>
  <c r="J378" i="23"/>
  <c r="U377" i="23"/>
  <c r="T377" i="23"/>
  <c r="S377" i="23"/>
  <c r="Q377" i="23"/>
  <c r="P377" i="23"/>
  <c r="O377" i="23"/>
  <c r="M377" i="23"/>
  <c r="M376" i="23" s="1"/>
  <c r="L377" i="23"/>
  <c r="K377" i="23"/>
  <c r="I377" i="23"/>
  <c r="I376" i="23" s="1"/>
  <c r="H377" i="23"/>
  <c r="G377" i="23"/>
  <c r="U376" i="23"/>
  <c r="S376" i="23"/>
  <c r="O376" i="23"/>
  <c r="K376" i="23"/>
  <c r="V375" i="23"/>
  <c r="R375" i="23"/>
  <c r="N375" i="23"/>
  <c r="E375" i="23" s="1"/>
  <c r="J375" i="23"/>
  <c r="V374" i="23"/>
  <c r="R374" i="23"/>
  <c r="N374" i="23"/>
  <c r="J374" i="23"/>
  <c r="V373" i="23"/>
  <c r="R373" i="23"/>
  <c r="N373" i="23"/>
  <c r="J373" i="23"/>
  <c r="V372" i="23"/>
  <c r="R372" i="23"/>
  <c r="N372" i="23"/>
  <c r="J372" i="23"/>
  <c r="V371" i="23"/>
  <c r="R371" i="23"/>
  <c r="N371" i="23"/>
  <c r="J371" i="23"/>
  <c r="E371" i="23"/>
  <c r="V370" i="23"/>
  <c r="R370" i="23"/>
  <c r="N370" i="23"/>
  <c r="J370" i="23"/>
  <c r="E370" i="23" s="1"/>
  <c r="V369" i="23"/>
  <c r="R369" i="23"/>
  <c r="N369" i="23"/>
  <c r="J369" i="23"/>
  <c r="E369" i="23" s="1"/>
  <c r="V368" i="23"/>
  <c r="R368" i="23"/>
  <c r="N368" i="23"/>
  <c r="J368" i="23"/>
  <c r="V367" i="23"/>
  <c r="R367" i="23"/>
  <c r="N367" i="23"/>
  <c r="E367" i="23" s="1"/>
  <c r="J367" i="23"/>
  <c r="V366" i="23"/>
  <c r="R366" i="23"/>
  <c r="N366" i="23"/>
  <c r="J366" i="23"/>
  <c r="V365" i="23"/>
  <c r="R365" i="23"/>
  <c r="N365" i="23"/>
  <c r="J365" i="23"/>
  <c r="V364" i="23"/>
  <c r="R364" i="23"/>
  <c r="N364" i="23"/>
  <c r="J364" i="23"/>
  <c r="V363" i="23"/>
  <c r="R363" i="23"/>
  <c r="N363" i="23"/>
  <c r="J363" i="23"/>
  <c r="V362" i="23"/>
  <c r="R362" i="23"/>
  <c r="N362" i="23"/>
  <c r="N361" i="23" s="1"/>
  <c r="J362" i="23"/>
  <c r="U361" i="23"/>
  <c r="T361" i="23"/>
  <c r="S361" i="23"/>
  <c r="Q361" i="23"/>
  <c r="P361" i="23"/>
  <c r="O361" i="23"/>
  <c r="M361" i="23"/>
  <c r="M347" i="23" s="1"/>
  <c r="L361" i="23"/>
  <c r="K361" i="23"/>
  <c r="I361" i="23"/>
  <c r="H361" i="23"/>
  <c r="H347" i="23" s="1"/>
  <c r="G361" i="23"/>
  <c r="V360" i="23"/>
  <c r="R360" i="23"/>
  <c r="N360" i="23"/>
  <c r="J360" i="23"/>
  <c r="V359" i="23"/>
  <c r="R359" i="23"/>
  <c r="N359" i="23"/>
  <c r="N348" i="23" s="1"/>
  <c r="J359" i="23"/>
  <c r="V358" i="23"/>
  <c r="R358" i="23"/>
  <c r="N358" i="23"/>
  <c r="J358" i="23"/>
  <c r="V357" i="23"/>
  <c r="R357" i="23"/>
  <c r="N357" i="23"/>
  <c r="J357" i="23"/>
  <c r="V356" i="23"/>
  <c r="R356" i="23"/>
  <c r="E356" i="23" s="1"/>
  <c r="N356" i="23"/>
  <c r="J356" i="23"/>
  <c r="V355" i="23"/>
  <c r="R355" i="23"/>
  <c r="R348" i="23" s="1"/>
  <c r="N355" i="23"/>
  <c r="J355" i="23"/>
  <c r="V354" i="23"/>
  <c r="R354" i="23"/>
  <c r="N354" i="23"/>
  <c r="J354" i="23"/>
  <c r="V353" i="23"/>
  <c r="V348" i="23" s="1"/>
  <c r="R353" i="23"/>
  <c r="N353" i="23"/>
  <c r="J353" i="23"/>
  <c r="E353" i="23"/>
  <c r="V352" i="23"/>
  <c r="R352" i="23"/>
  <c r="N352" i="23"/>
  <c r="J352" i="23"/>
  <c r="E352" i="23" s="1"/>
  <c r="V351" i="23"/>
  <c r="R351" i="23"/>
  <c r="N351" i="23"/>
  <c r="J351" i="23"/>
  <c r="V350" i="23"/>
  <c r="R350" i="23"/>
  <c r="N350" i="23"/>
  <c r="J350" i="23"/>
  <c r="V349" i="23"/>
  <c r="R349" i="23"/>
  <c r="N349" i="23"/>
  <c r="J349" i="23"/>
  <c r="J348" i="23" s="1"/>
  <c r="U348" i="23"/>
  <c r="T348" i="23"/>
  <c r="S348" i="23"/>
  <c r="Q348" i="23"/>
  <c r="P348" i="23"/>
  <c r="O348" i="23"/>
  <c r="O347" i="23" s="1"/>
  <c r="M348" i="23"/>
  <c r="L348" i="23"/>
  <c r="K348" i="23"/>
  <c r="K347" i="23" s="1"/>
  <c r="I348" i="23"/>
  <c r="H348" i="23"/>
  <c r="G348" i="23"/>
  <c r="G347" i="23"/>
  <c r="V346" i="23"/>
  <c r="R346" i="23"/>
  <c r="N346" i="23"/>
  <c r="J346" i="23"/>
  <c r="V345" i="23"/>
  <c r="R345" i="23"/>
  <c r="N345" i="23"/>
  <c r="J345" i="23"/>
  <c r="V344" i="23"/>
  <c r="R344" i="23"/>
  <c r="N344" i="23"/>
  <c r="J344" i="23"/>
  <c r="E344" i="23" s="1"/>
  <c r="V343" i="23"/>
  <c r="R343" i="23"/>
  <c r="N343" i="23"/>
  <c r="J343" i="23"/>
  <c r="V342" i="23"/>
  <c r="R342" i="23"/>
  <c r="N342" i="23"/>
  <c r="E342" i="23" s="1"/>
  <c r="J342" i="23"/>
  <c r="V339" i="23"/>
  <c r="R339" i="23"/>
  <c r="N339" i="23"/>
  <c r="J339" i="23"/>
  <c r="E339" i="23" s="1"/>
  <c r="V338" i="23"/>
  <c r="R338" i="23"/>
  <c r="N338" i="23"/>
  <c r="J338" i="23"/>
  <c r="V337" i="23"/>
  <c r="R337" i="23"/>
  <c r="N337" i="23"/>
  <c r="J337" i="23"/>
  <c r="V336" i="23"/>
  <c r="R336" i="23"/>
  <c r="E336" i="23" s="1"/>
  <c r="N336" i="23"/>
  <c r="J336" i="23"/>
  <c r="V335" i="23"/>
  <c r="R335" i="23"/>
  <c r="N335" i="23"/>
  <c r="J335" i="23"/>
  <c r="E335" i="23" s="1"/>
  <c r="V334" i="23"/>
  <c r="R334" i="23"/>
  <c r="N334" i="23"/>
  <c r="J334" i="23"/>
  <c r="V333" i="23"/>
  <c r="R333" i="23"/>
  <c r="N333" i="23"/>
  <c r="J333" i="23"/>
  <c r="V332" i="23"/>
  <c r="R332" i="23"/>
  <c r="N332" i="23"/>
  <c r="J332" i="23"/>
  <c r="V331" i="23"/>
  <c r="R331" i="23"/>
  <c r="N331" i="23"/>
  <c r="J331" i="23"/>
  <c r="E331" i="23"/>
  <c r="V330" i="23"/>
  <c r="R330" i="23"/>
  <c r="N330" i="23"/>
  <c r="J330" i="23"/>
  <c r="E330" i="23" s="1"/>
  <c r="V329" i="23"/>
  <c r="R329" i="23"/>
  <c r="N329" i="23"/>
  <c r="J329" i="23"/>
  <c r="U328" i="23"/>
  <c r="T328" i="23"/>
  <c r="S328" i="23"/>
  <c r="Q328" i="23"/>
  <c r="P328" i="23"/>
  <c r="O328" i="23"/>
  <c r="M328" i="23"/>
  <c r="L328" i="23"/>
  <c r="L314" i="23" s="1"/>
  <c r="K328" i="23"/>
  <c r="I328" i="23"/>
  <c r="H328" i="23"/>
  <c r="G328" i="23"/>
  <c r="V327" i="23"/>
  <c r="R327" i="23"/>
  <c r="N327" i="23"/>
  <c r="J327" i="23"/>
  <c r="E327" i="23" s="1"/>
  <c r="V326" i="23"/>
  <c r="R326" i="23"/>
  <c r="N326" i="23"/>
  <c r="J326" i="23"/>
  <c r="V325" i="23"/>
  <c r="R325" i="23"/>
  <c r="N325" i="23"/>
  <c r="E325" i="23" s="1"/>
  <c r="J325" i="23"/>
  <c r="V324" i="23"/>
  <c r="R324" i="23"/>
  <c r="N324" i="23"/>
  <c r="J324" i="23"/>
  <c r="V323" i="23"/>
  <c r="R323" i="23"/>
  <c r="N323" i="23"/>
  <c r="N315" i="23" s="1"/>
  <c r="J323" i="23"/>
  <c r="V322" i="23"/>
  <c r="R322" i="23"/>
  <c r="N322" i="23"/>
  <c r="J322" i="23"/>
  <c r="V321" i="23"/>
  <c r="R321" i="23"/>
  <c r="N321" i="23"/>
  <c r="J321" i="23"/>
  <c r="V320" i="23"/>
  <c r="R320" i="23"/>
  <c r="E320" i="23" s="1"/>
  <c r="N320" i="23"/>
  <c r="J320" i="23"/>
  <c r="V319" i="23"/>
  <c r="R319" i="23"/>
  <c r="R315" i="23" s="1"/>
  <c r="N319" i="23"/>
  <c r="E319" i="23" s="1"/>
  <c r="J319" i="23"/>
  <c r="V318" i="23"/>
  <c r="R318" i="23"/>
  <c r="N318" i="23"/>
  <c r="J318" i="23"/>
  <c r="V317" i="23"/>
  <c r="R317" i="23"/>
  <c r="N317" i="23"/>
  <c r="J317" i="23"/>
  <c r="V316" i="23"/>
  <c r="R316" i="23"/>
  <c r="N316" i="23"/>
  <c r="J316" i="23"/>
  <c r="V315" i="23"/>
  <c r="U315" i="23"/>
  <c r="T315" i="23"/>
  <c r="S315" i="23"/>
  <c r="Q315" i="23"/>
  <c r="P315" i="23"/>
  <c r="O315" i="23"/>
  <c r="M315" i="23"/>
  <c r="L315" i="23"/>
  <c r="K315" i="23"/>
  <c r="I315" i="23"/>
  <c r="H315" i="23"/>
  <c r="G315" i="23"/>
  <c r="T314" i="23"/>
  <c r="S314" i="23"/>
  <c r="P314" i="23"/>
  <c r="O314" i="23"/>
  <c r="K314" i="23"/>
  <c r="H314" i="23"/>
  <c r="G314" i="23"/>
  <c r="V312" i="23"/>
  <c r="R312" i="23"/>
  <c r="N312" i="23"/>
  <c r="J312" i="23"/>
  <c r="V311" i="23"/>
  <c r="R311" i="23"/>
  <c r="N311" i="23"/>
  <c r="J311" i="23"/>
  <c r="V310" i="23"/>
  <c r="R310" i="23"/>
  <c r="N310" i="23"/>
  <c r="J310" i="23"/>
  <c r="E310" i="23" s="1"/>
  <c r="V309" i="23"/>
  <c r="R309" i="23"/>
  <c r="N309" i="23"/>
  <c r="J309" i="23"/>
  <c r="V308" i="23"/>
  <c r="R308" i="23"/>
  <c r="N308" i="23"/>
  <c r="E308" i="23" s="1"/>
  <c r="J308" i="23"/>
  <c r="V307" i="23"/>
  <c r="R307" i="23"/>
  <c r="N307" i="23"/>
  <c r="J307" i="23"/>
  <c r="V306" i="23"/>
  <c r="R306" i="23"/>
  <c r="N306" i="23"/>
  <c r="J306" i="23"/>
  <c r="V305" i="23"/>
  <c r="R305" i="23"/>
  <c r="N305" i="23"/>
  <c r="J305" i="23"/>
  <c r="V304" i="23"/>
  <c r="R304" i="23"/>
  <c r="N304" i="23"/>
  <c r="J304" i="23"/>
  <c r="V303" i="23"/>
  <c r="R303" i="23"/>
  <c r="E303" i="23" s="1"/>
  <c r="N303" i="23"/>
  <c r="J303" i="23"/>
  <c r="V302" i="23"/>
  <c r="R302" i="23"/>
  <c r="N302" i="23"/>
  <c r="J302" i="23"/>
  <c r="E302" i="23" s="1"/>
  <c r="U301" i="23"/>
  <c r="U287" i="23" s="1"/>
  <c r="T301" i="23"/>
  <c r="S301" i="23"/>
  <c r="Q301" i="23"/>
  <c r="P301" i="23"/>
  <c r="O301" i="23"/>
  <c r="M301" i="23"/>
  <c r="L301" i="23"/>
  <c r="K301" i="23"/>
  <c r="I301" i="23"/>
  <c r="H301" i="23"/>
  <c r="G301" i="23"/>
  <c r="V300" i="23"/>
  <c r="R300" i="23"/>
  <c r="N300" i="23"/>
  <c r="J300" i="23"/>
  <c r="V299" i="23"/>
  <c r="R299" i="23"/>
  <c r="N299" i="23"/>
  <c r="J299" i="23"/>
  <c r="V298" i="23"/>
  <c r="R298" i="23"/>
  <c r="N298" i="23"/>
  <c r="J298" i="23"/>
  <c r="E298" i="23"/>
  <c r="V297" i="23"/>
  <c r="R297" i="23"/>
  <c r="N297" i="23"/>
  <c r="J297" i="23"/>
  <c r="E297" i="23" s="1"/>
  <c r="V296" i="23"/>
  <c r="R296" i="23"/>
  <c r="N296" i="23"/>
  <c r="J296" i="23"/>
  <c r="V295" i="23"/>
  <c r="R295" i="23"/>
  <c r="N295" i="23"/>
  <c r="J295" i="23"/>
  <c r="V294" i="23"/>
  <c r="R294" i="23"/>
  <c r="N294" i="23"/>
  <c r="J294" i="23"/>
  <c r="E294" i="23" s="1"/>
  <c r="V293" i="23"/>
  <c r="R293" i="23"/>
  <c r="N293" i="23"/>
  <c r="J293" i="23"/>
  <c r="V292" i="23"/>
  <c r="R292" i="23"/>
  <c r="N292" i="23"/>
  <c r="E292" i="23" s="1"/>
  <c r="J292" i="23"/>
  <c r="V291" i="23"/>
  <c r="R291" i="23"/>
  <c r="N291" i="23"/>
  <c r="J291" i="23"/>
  <c r="V290" i="23"/>
  <c r="R290" i="23"/>
  <c r="N290" i="23"/>
  <c r="J290" i="23"/>
  <c r="V289" i="23"/>
  <c r="R289" i="23"/>
  <c r="N289" i="23"/>
  <c r="J289" i="23"/>
  <c r="U288" i="23"/>
  <c r="T288" i="23"/>
  <c r="T287" i="23" s="1"/>
  <c r="T259" i="23" s="1"/>
  <c r="S288" i="23"/>
  <c r="Q288" i="23"/>
  <c r="P288" i="23"/>
  <c r="O288" i="23"/>
  <c r="M288" i="23"/>
  <c r="L288" i="23"/>
  <c r="L287" i="23" s="1"/>
  <c r="K288" i="23"/>
  <c r="I288" i="23"/>
  <c r="I287" i="23" s="1"/>
  <c r="H288" i="23"/>
  <c r="H287" i="23" s="1"/>
  <c r="G288" i="23"/>
  <c r="Q287" i="23"/>
  <c r="M287" i="23"/>
  <c r="V285" i="23"/>
  <c r="R285" i="23"/>
  <c r="N285" i="23"/>
  <c r="E285" i="23" s="1"/>
  <c r="J285" i="23"/>
  <c r="V284" i="23"/>
  <c r="R284" i="23"/>
  <c r="N284" i="23"/>
  <c r="J284" i="23"/>
  <c r="V283" i="23"/>
  <c r="R283" i="23"/>
  <c r="N283" i="23"/>
  <c r="J283" i="23"/>
  <c r="V282" i="23"/>
  <c r="R282" i="23"/>
  <c r="N282" i="23"/>
  <c r="J282" i="23"/>
  <c r="V281" i="23"/>
  <c r="V273" i="23" s="1"/>
  <c r="R281" i="23"/>
  <c r="N281" i="23"/>
  <c r="J281" i="23"/>
  <c r="E281" i="23"/>
  <c r="V280" i="23"/>
  <c r="R280" i="23"/>
  <c r="N280" i="23"/>
  <c r="J280" i="23"/>
  <c r="E280" i="23" s="1"/>
  <c r="V279" i="23"/>
  <c r="R279" i="23"/>
  <c r="N279" i="23"/>
  <c r="J279" i="23"/>
  <c r="V278" i="23"/>
  <c r="R278" i="23"/>
  <c r="N278" i="23"/>
  <c r="J278" i="23"/>
  <c r="V277" i="23"/>
  <c r="R277" i="23"/>
  <c r="N277" i="23"/>
  <c r="J277" i="23"/>
  <c r="E277" i="23" s="1"/>
  <c r="V276" i="23"/>
  <c r="R276" i="23"/>
  <c r="N276" i="23"/>
  <c r="J276" i="23"/>
  <c r="V275" i="23"/>
  <c r="R275" i="23"/>
  <c r="N275" i="23"/>
  <c r="E275" i="23" s="1"/>
  <c r="J275" i="23"/>
  <c r="V274" i="23"/>
  <c r="R274" i="23"/>
  <c r="N274" i="23"/>
  <c r="J274" i="23"/>
  <c r="U273" i="23"/>
  <c r="T273" i="23"/>
  <c r="S273" i="23"/>
  <c r="S260" i="23" s="1"/>
  <c r="R273" i="23"/>
  <c r="Q273" i="23"/>
  <c r="P273" i="23"/>
  <c r="O273" i="23"/>
  <c r="O260" i="23" s="1"/>
  <c r="M273" i="23"/>
  <c r="L273" i="23"/>
  <c r="K273" i="23"/>
  <c r="I273" i="23"/>
  <c r="I260" i="23" s="1"/>
  <c r="H273" i="23"/>
  <c r="G273" i="23"/>
  <c r="V272" i="23"/>
  <c r="R272" i="23"/>
  <c r="N272" i="23"/>
  <c r="J272" i="23"/>
  <c r="V271" i="23"/>
  <c r="R271" i="23"/>
  <c r="N271" i="23"/>
  <c r="J271" i="23"/>
  <c r="V270" i="23"/>
  <c r="R270" i="23"/>
  <c r="E270" i="23" s="1"/>
  <c r="N270" i="23"/>
  <c r="J270" i="23"/>
  <c r="V269" i="23"/>
  <c r="R269" i="23"/>
  <c r="N269" i="23"/>
  <c r="J269" i="23"/>
  <c r="V268" i="23"/>
  <c r="R268" i="23"/>
  <c r="N268" i="23"/>
  <c r="J268" i="23"/>
  <c r="V267" i="23"/>
  <c r="R267" i="23"/>
  <c r="N267" i="23"/>
  <c r="J267" i="23"/>
  <c r="V266" i="23"/>
  <c r="R266" i="23"/>
  <c r="N266" i="23"/>
  <c r="J266" i="23"/>
  <c r="V265" i="23"/>
  <c r="V261" i="23" s="1"/>
  <c r="R265" i="23"/>
  <c r="N265" i="23"/>
  <c r="J265" i="23"/>
  <c r="E265" i="23"/>
  <c r="V264" i="23"/>
  <c r="R264" i="23"/>
  <c r="N264" i="23"/>
  <c r="J264" i="23"/>
  <c r="E264" i="23" s="1"/>
  <c r="V263" i="23"/>
  <c r="R263" i="23"/>
  <c r="N263" i="23"/>
  <c r="J263" i="23"/>
  <c r="V262" i="23"/>
  <c r="R262" i="23"/>
  <c r="N262" i="23"/>
  <c r="J262" i="23"/>
  <c r="U261" i="23"/>
  <c r="T261" i="23"/>
  <c r="S261" i="23"/>
  <c r="Q261" i="23"/>
  <c r="Q260" i="23" s="1"/>
  <c r="P261" i="23"/>
  <c r="O261" i="23"/>
  <c r="M261" i="23"/>
  <c r="L261" i="23"/>
  <c r="K261" i="23"/>
  <c r="I261" i="23"/>
  <c r="H261" i="23"/>
  <c r="G261" i="23"/>
  <c r="U260" i="23"/>
  <c r="T260" i="23"/>
  <c r="P260" i="23"/>
  <c r="M260" i="23"/>
  <c r="L260" i="23"/>
  <c r="L259" i="23" s="1"/>
  <c r="K260" i="23"/>
  <c r="H260" i="23"/>
  <c r="G260" i="23"/>
  <c r="H259" i="23"/>
  <c r="V253" i="23"/>
  <c r="R253" i="23"/>
  <c r="N253" i="23"/>
  <c r="J253" i="23"/>
  <c r="V252" i="23"/>
  <c r="R252" i="23"/>
  <c r="N252" i="23"/>
  <c r="J252" i="23"/>
  <c r="V251" i="23"/>
  <c r="R251" i="23"/>
  <c r="N251" i="23"/>
  <c r="J251" i="23"/>
  <c r="V250" i="23"/>
  <c r="R250" i="23"/>
  <c r="N250" i="23"/>
  <c r="J250" i="23"/>
  <c r="E250" i="23"/>
  <c r="V249" i="23"/>
  <c r="R249" i="23"/>
  <c r="N249" i="23"/>
  <c r="J249" i="23"/>
  <c r="E249" i="23" s="1"/>
  <c r="V248" i="23"/>
  <c r="R248" i="23"/>
  <c r="N248" i="23"/>
  <c r="J248" i="23"/>
  <c r="V247" i="23"/>
  <c r="R247" i="23"/>
  <c r="N247" i="23"/>
  <c r="J247" i="23"/>
  <c r="V246" i="23"/>
  <c r="R246" i="23"/>
  <c r="N246" i="23"/>
  <c r="J246" i="23"/>
  <c r="E246" i="23" s="1"/>
  <c r="V245" i="23"/>
  <c r="R245" i="23"/>
  <c r="N245" i="23"/>
  <c r="J245" i="23"/>
  <c r="V244" i="23"/>
  <c r="R244" i="23"/>
  <c r="N244" i="23"/>
  <c r="E244" i="23" s="1"/>
  <c r="J244" i="23"/>
  <c r="V243" i="23"/>
  <c r="R243" i="23"/>
  <c r="N243" i="23"/>
  <c r="J243" i="23"/>
  <c r="V242" i="23"/>
  <c r="R242" i="23"/>
  <c r="N242" i="23"/>
  <c r="J242" i="23"/>
  <c r="V241" i="23"/>
  <c r="R241" i="23"/>
  <c r="N241" i="23"/>
  <c r="J241" i="23"/>
  <c r="V240" i="23"/>
  <c r="R240" i="23"/>
  <c r="N240" i="23"/>
  <c r="J240" i="23"/>
  <c r="V239" i="23"/>
  <c r="R239" i="23"/>
  <c r="E239" i="23" s="1"/>
  <c r="N239" i="23"/>
  <c r="J239" i="23"/>
  <c r="U238" i="23"/>
  <c r="T238" i="23"/>
  <c r="T222" i="23" s="1"/>
  <c r="S238" i="23"/>
  <c r="Q238" i="23"/>
  <c r="P238" i="23"/>
  <c r="O238" i="23"/>
  <c r="O222" i="23" s="1"/>
  <c r="M238" i="23"/>
  <c r="L238" i="23"/>
  <c r="K238" i="23"/>
  <c r="I238" i="23"/>
  <c r="H238" i="23"/>
  <c r="G238" i="23"/>
  <c r="V237" i="23"/>
  <c r="R237" i="23"/>
  <c r="N237" i="23"/>
  <c r="J237" i="23"/>
  <c r="V236" i="23"/>
  <c r="R236" i="23"/>
  <c r="N236" i="23"/>
  <c r="J236" i="23"/>
  <c r="V235" i="23"/>
  <c r="R235" i="23"/>
  <c r="E235" i="23" s="1"/>
  <c r="N235" i="23"/>
  <c r="J235" i="23"/>
  <c r="V234" i="23"/>
  <c r="R234" i="23"/>
  <c r="N234" i="23"/>
  <c r="J234" i="23"/>
  <c r="V233" i="23"/>
  <c r="R233" i="23"/>
  <c r="N233" i="23"/>
  <c r="J233" i="23"/>
  <c r="V232" i="23"/>
  <c r="R232" i="23"/>
  <c r="N232" i="23"/>
  <c r="J232" i="23"/>
  <c r="V231" i="23"/>
  <c r="R231" i="23"/>
  <c r="N231" i="23"/>
  <c r="J231" i="23"/>
  <c r="V230" i="23"/>
  <c r="R230" i="23"/>
  <c r="N230" i="23"/>
  <c r="J230" i="23"/>
  <c r="E230" i="23"/>
  <c r="V229" i="23"/>
  <c r="R229" i="23"/>
  <c r="N229" i="23"/>
  <c r="J229" i="23"/>
  <c r="E229" i="23" s="1"/>
  <c r="V228" i="23"/>
  <c r="R228" i="23"/>
  <c r="N228" i="23"/>
  <c r="J228" i="23"/>
  <c r="V227" i="23"/>
  <c r="R227" i="23"/>
  <c r="N227" i="23"/>
  <c r="J227" i="23"/>
  <c r="V226" i="23"/>
  <c r="R226" i="23"/>
  <c r="N226" i="23"/>
  <c r="J226" i="23"/>
  <c r="E226" i="23"/>
  <c r="V225" i="23"/>
  <c r="R225" i="23"/>
  <c r="N225" i="23"/>
  <c r="J225" i="23"/>
  <c r="V224" i="23"/>
  <c r="R224" i="23"/>
  <c r="N224" i="23"/>
  <c r="J224" i="23"/>
  <c r="U223" i="23"/>
  <c r="U222" i="23" s="1"/>
  <c r="T223" i="23"/>
  <c r="S223" i="23"/>
  <c r="S222" i="23" s="1"/>
  <c r="Q223" i="23"/>
  <c r="Q222" i="23" s="1"/>
  <c r="P223" i="23"/>
  <c r="O223" i="23"/>
  <c r="M223" i="23"/>
  <c r="M222" i="23" s="1"/>
  <c r="L223" i="23"/>
  <c r="L222" i="23" s="1"/>
  <c r="K223" i="23"/>
  <c r="I223" i="23"/>
  <c r="H223" i="23"/>
  <c r="G223" i="23"/>
  <c r="G222" i="23" s="1"/>
  <c r="P222" i="23"/>
  <c r="K222" i="23"/>
  <c r="H222" i="23"/>
  <c r="V209" i="23"/>
  <c r="R209" i="23"/>
  <c r="N209" i="23"/>
  <c r="J209" i="23"/>
  <c r="V208" i="23"/>
  <c r="R208" i="23"/>
  <c r="N208" i="23"/>
  <c r="J208" i="23"/>
  <c r="V207" i="23"/>
  <c r="R207" i="23"/>
  <c r="N207" i="23"/>
  <c r="J207" i="23"/>
  <c r="V206" i="23"/>
  <c r="R206" i="23"/>
  <c r="N206" i="23"/>
  <c r="J206" i="23"/>
  <c r="E206" i="23" s="1"/>
  <c r="V205" i="23"/>
  <c r="R205" i="23"/>
  <c r="N205" i="23"/>
  <c r="J205" i="23"/>
  <c r="V204" i="23"/>
  <c r="R204" i="23"/>
  <c r="N204" i="23"/>
  <c r="J204" i="23"/>
  <c r="V203" i="23"/>
  <c r="R203" i="23"/>
  <c r="N203" i="23"/>
  <c r="J203" i="23"/>
  <c r="V202" i="23"/>
  <c r="V198" i="23" s="1"/>
  <c r="R202" i="23"/>
  <c r="N202" i="23"/>
  <c r="J202" i="23"/>
  <c r="E202" i="23"/>
  <c r="V201" i="23"/>
  <c r="R201" i="23"/>
  <c r="N201" i="23"/>
  <c r="J201" i="23"/>
  <c r="E201" i="23" s="1"/>
  <c r="V200" i="23"/>
  <c r="R200" i="23"/>
  <c r="N200" i="23"/>
  <c r="J200" i="23"/>
  <c r="V199" i="23"/>
  <c r="R199" i="23"/>
  <c r="N199" i="23"/>
  <c r="J199" i="23"/>
  <c r="E199" i="23" s="1"/>
  <c r="U198" i="23"/>
  <c r="T198" i="23"/>
  <c r="S198" i="23"/>
  <c r="R198" i="23"/>
  <c r="Q198" i="23"/>
  <c r="P198" i="23"/>
  <c r="O198" i="23"/>
  <c r="M198" i="23"/>
  <c r="L198" i="23"/>
  <c r="K198" i="23"/>
  <c r="I198" i="23"/>
  <c r="H198" i="23"/>
  <c r="G198" i="23"/>
  <c r="V196" i="23"/>
  <c r="R196" i="23"/>
  <c r="N196" i="23"/>
  <c r="E196" i="23" s="1"/>
  <c r="J196" i="23"/>
  <c r="V195" i="23"/>
  <c r="R195" i="23"/>
  <c r="N195" i="23"/>
  <c r="J195" i="23"/>
  <c r="V194" i="23"/>
  <c r="R194" i="23"/>
  <c r="N194" i="23"/>
  <c r="J194" i="23"/>
  <c r="E194" i="23" s="1"/>
  <c r="V193" i="23"/>
  <c r="R193" i="23"/>
  <c r="N193" i="23"/>
  <c r="J193" i="23"/>
  <c r="V192" i="23"/>
  <c r="R192" i="23"/>
  <c r="N192" i="23"/>
  <c r="J192" i="23"/>
  <c r="V191" i="23"/>
  <c r="R191" i="23"/>
  <c r="N191" i="23"/>
  <c r="J191" i="23"/>
  <c r="V190" i="23"/>
  <c r="R190" i="23"/>
  <c r="N190" i="23"/>
  <c r="J190" i="23"/>
  <c r="V189" i="23"/>
  <c r="R189" i="23"/>
  <c r="N189" i="23"/>
  <c r="J189" i="23"/>
  <c r="V188" i="23"/>
  <c r="R188" i="23"/>
  <c r="N188" i="23"/>
  <c r="J188" i="23"/>
  <c r="V187" i="23"/>
  <c r="R187" i="23"/>
  <c r="N187" i="23"/>
  <c r="J187" i="23"/>
  <c r="V186" i="23"/>
  <c r="R186" i="23"/>
  <c r="N186" i="23"/>
  <c r="J186" i="23"/>
  <c r="E186" i="23" s="1"/>
  <c r="U185" i="23"/>
  <c r="T185" i="23"/>
  <c r="S185" i="23"/>
  <c r="Q185" i="23"/>
  <c r="P185" i="23"/>
  <c r="O185" i="23"/>
  <c r="M185" i="23"/>
  <c r="L185" i="23"/>
  <c r="K185" i="23"/>
  <c r="I185" i="23"/>
  <c r="H185" i="23"/>
  <c r="G185" i="23"/>
  <c r="V184" i="23"/>
  <c r="V183" i="23" s="1"/>
  <c r="R184" i="23"/>
  <c r="R183" i="23" s="1"/>
  <c r="N184" i="23"/>
  <c r="J184" i="23"/>
  <c r="J183" i="23" s="1"/>
  <c r="U183" i="23"/>
  <c r="U173" i="23" s="1"/>
  <c r="U172" i="23" s="1"/>
  <c r="T183" i="23"/>
  <c r="S183" i="23"/>
  <c r="Q183" i="23"/>
  <c r="Q173" i="23" s="1"/>
  <c r="Q172" i="23" s="1"/>
  <c r="P183" i="23"/>
  <c r="P173" i="23" s="1"/>
  <c r="P172" i="23" s="1"/>
  <c r="O183" i="23"/>
  <c r="M183" i="23"/>
  <c r="M173" i="23" s="1"/>
  <c r="M172" i="23" s="1"/>
  <c r="L183" i="23"/>
  <c r="K183" i="23"/>
  <c r="I183" i="23"/>
  <c r="I173" i="23" s="1"/>
  <c r="H183" i="23"/>
  <c r="G183" i="23"/>
  <c r="G173" i="23" s="1"/>
  <c r="G172" i="23" s="1"/>
  <c r="V182" i="23"/>
  <c r="R182" i="23"/>
  <c r="N182" i="23"/>
  <c r="J182" i="23"/>
  <c r="E182" i="23" s="1"/>
  <c r="V181" i="23"/>
  <c r="R181" i="23"/>
  <c r="N181" i="23"/>
  <c r="J181" i="23"/>
  <c r="V180" i="23"/>
  <c r="R180" i="23"/>
  <c r="N180" i="23"/>
  <c r="E180" i="23" s="1"/>
  <c r="J180" i="23"/>
  <c r="V179" i="23"/>
  <c r="R179" i="23"/>
  <c r="N179" i="23"/>
  <c r="J179" i="23"/>
  <c r="V178" i="23"/>
  <c r="R178" i="23"/>
  <c r="N178" i="23"/>
  <c r="J178" i="23"/>
  <c r="E178" i="23" s="1"/>
  <c r="V177" i="23"/>
  <c r="R177" i="23"/>
  <c r="N177" i="23"/>
  <c r="J177" i="23"/>
  <c r="V176" i="23"/>
  <c r="R176" i="23"/>
  <c r="N176" i="23"/>
  <c r="J176" i="23"/>
  <c r="V175" i="23"/>
  <c r="R175" i="23"/>
  <c r="N175" i="23"/>
  <c r="J175" i="23"/>
  <c r="V174" i="23"/>
  <c r="R174" i="23"/>
  <c r="N174" i="23"/>
  <c r="J174" i="23"/>
  <c r="E174" i="23" s="1"/>
  <c r="T173" i="23"/>
  <c r="S173" i="23"/>
  <c r="O173" i="23"/>
  <c r="L173" i="23"/>
  <c r="L172" i="23" s="1"/>
  <c r="K173" i="23"/>
  <c r="H173" i="23"/>
  <c r="T172" i="23"/>
  <c r="H172" i="23"/>
  <c r="V171" i="23"/>
  <c r="R171" i="23"/>
  <c r="N171" i="23"/>
  <c r="J171" i="23"/>
  <c r="V170" i="23"/>
  <c r="R170" i="23"/>
  <c r="N170" i="23"/>
  <c r="J170" i="23"/>
  <c r="E170" i="23"/>
  <c r="V169" i="23"/>
  <c r="R169" i="23"/>
  <c r="N169" i="23"/>
  <c r="J169" i="23"/>
  <c r="E169" i="23" s="1"/>
  <c r="V168" i="23"/>
  <c r="R168" i="23"/>
  <c r="N168" i="23"/>
  <c r="J168" i="23"/>
  <c r="V167" i="23"/>
  <c r="R167" i="23"/>
  <c r="N167" i="23"/>
  <c r="J167" i="23"/>
  <c r="V166" i="23"/>
  <c r="R166" i="23"/>
  <c r="N166" i="23"/>
  <c r="J166" i="23"/>
  <c r="E166" i="23" s="1"/>
  <c r="V165" i="23"/>
  <c r="R165" i="23"/>
  <c r="N165" i="23"/>
  <c r="J165" i="23"/>
  <c r="V164" i="23"/>
  <c r="R164" i="23"/>
  <c r="N164" i="23"/>
  <c r="J164" i="23"/>
  <c r="V163" i="23"/>
  <c r="R163" i="23"/>
  <c r="N163" i="23"/>
  <c r="J163" i="23"/>
  <c r="V162" i="23"/>
  <c r="R162" i="23"/>
  <c r="N162" i="23"/>
  <c r="J162" i="23"/>
  <c r="E162" i="23" s="1"/>
  <c r="V161" i="23"/>
  <c r="R161" i="23"/>
  <c r="N161" i="23"/>
  <c r="J161" i="23"/>
  <c r="U160" i="23"/>
  <c r="T160" i="23"/>
  <c r="S160" i="23"/>
  <c r="Q160" i="23"/>
  <c r="P160" i="23"/>
  <c r="O160" i="23"/>
  <c r="O146" i="23" s="1"/>
  <c r="M160" i="23"/>
  <c r="L160" i="23"/>
  <c r="K160" i="23"/>
  <c r="I160" i="23"/>
  <c r="H160" i="23"/>
  <c r="G160" i="23"/>
  <c r="V159" i="23"/>
  <c r="R159" i="23"/>
  <c r="N159" i="23"/>
  <c r="J159" i="23"/>
  <c r="U158" i="23"/>
  <c r="U147" i="23" s="1"/>
  <c r="U146" i="23" s="1"/>
  <c r="T158" i="23"/>
  <c r="T147" i="23" s="1"/>
  <c r="S158" i="23"/>
  <c r="V158" i="23" s="1"/>
  <c r="Q158" i="23"/>
  <c r="P158" i="23"/>
  <c r="O158" i="23"/>
  <c r="R158" i="23" s="1"/>
  <c r="M158" i="23"/>
  <c r="M147" i="23" s="1"/>
  <c r="M146" i="23" s="1"/>
  <c r="L158" i="23"/>
  <c r="K158" i="23"/>
  <c r="N158" i="23" s="1"/>
  <c r="I158" i="23"/>
  <c r="I147" i="23" s="1"/>
  <c r="I146" i="23" s="1"/>
  <c r="H158" i="23"/>
  <c r="H147" i="23" s="1"/>
  <c r="G158" i="23"/>
  <c r="J158" i="23" s="1"/>
  <c r="V157" i="23"/>
  <c r="R157" i="23"/>
  <c r="N157" i="23"/>
  <c r="J157" i="23"/>
  <c r="V156" i="23"/>
  <c r="R156" i="23"/>
  <c r="N156" i="23"/>
  <c r="J156" i="23"/>
  <c r="V155" i="23"/>
  <c r="R155" i="23"/>
  <c r="N155" i="23"/>
  <c r="J155" i="23"/>
  <c r="V154" i="23"/>
  <c r="R154" i="23"/>
  <c r="N154" i="23"/>
  <c r="J154" i="23"/>
  <c r="E154" i="23" s="1"/>
  <c r="V153" i="23"/>
  <c r="R153" i="23"/>
  <c r="N153" i="23"/>
  <c r="J153" i="23"/>
  <c r="V152" i="23"/>
  <c r="R152" i="23"/>
  <c r="N152" i="23"/>
  <c r="J152" i="23"/>
  <c r="V151" i="23"/>
  <c r="R151" i="23"/>
  <c r="N151" i="23"/>
  <c r="J151" i="23"/>
  <c r="V150" i="23"/>
  <c r="R150" i="23"/>
  <c r="N150" i="23"/>
  <c r="J150" i="23"/>
  <c r="E150" i="23"/>
  <c r="V149" i="23"/>
  <c r="R149" i="23"/>
  <c r="N149" i="23"/>
  <c r="J149" i="23"/>
  <c r="E149" i="23" s="1"/>
  <c r="V148" i="23"/>
  <c r="R148" i="23"/>
  <c r="N148" i="23"/>
  <c r="J148" i="23"/>
  <c r="S147" i="23"/>
  <c r="Q147" i="23"/>
  <c r="Q146" i="23" s="1"/>
  <c r="P147" i="23"/>
  <c r="O147" i="23"/>
  <c r="L147" i="23"/>
  <c r="K147" i="23"/>
  <c r="G147" i="23"/>
  <c r="G146" i="23" s="1"/>
  <c r="S146" i="23"/>
  <c r="K146" i="23"/>
  <c r="U145" i="23"/>
  <c r="T145" i="23"/>
  <c r="S145" i="23"/>
  <c r="V145" i="23" s="1"/>
  <c r="Q145" i="23"/>
  <c r="P145" i="23"/>
  <c r="O145" i="23"/>
  <c r="R145" i="23" s="1"/>
  <c r="M145" i="23"/>
  <c r="L145" i="23"/>
  <c r="K145" i="23"/>
  <c r="N145" i="23" s="1"/>
  <c r="I145" i="23"/>
  <c r="H145" i="23"/>
  <c r="G145" i="23"/>
  <c r="J145" i="23" s="1"/>
  <c r="U144" i="23"/>
  <c r="T144" i="23"/>
  <c r="S144" i="23"/>
  <c r="V144" i="23" s="1"/>
  <c r="Q144" i="23"/>
  <c r="P144" i="23"/>
  <c r="O144" i="23"/>
  <c r="R144" i="23" s="1"/>
  <c r="M144" i="23"/>
  <c r="L144" i="23"/>
  <c r="K144" i="23"/>
  <c r="N144" i="23" s="1"/>
  <c r="I144" i="23"/>
  <c r="H144" i="23"/>
  <c r="G144" i="23"/>
  <c r="J144" i="23" s="1"/>
  <c r="U143" i="23"/>
  <c r="T143" i="23"/>
  <c r="S143" i="23"/>
  <c r="V143" i="23" s="1"/>
  <c r="Q143" i="23"/>
  <c r="P143" i="23"/>
  <c r="O143" i="23"/>
  <c r="R143" i="23" s="1"/>
  <c r="M143" i="23"/>
  <c r="L143" i="23"/>
  <c r="K143" i="23"/>
  <c r="N143" i="23" s="1"/>
  <c r="I143" i="23"/>
  <c r="H143" i="23"/>
  <c r="G143" i="23"/>
  <c r="J143" i="23" s="1"/>
  <c r="V142" i="23"/>
  <c r="U142" i="23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E142" i="23"/>
  <c r="U141" i="23"/>
  <c r="T141" i="23"/>
  <c r="S141" i="23"/>
  <c r="V141" i="23" s="1"/>
  <c r="Q141" i="23"/>
  <c r="P141" i="23"/>
  <c r="O141" i="23"/>
  <c r="R141" i="23" s="1"/>
  <c r="M141" i="23"/>
  <c r="L141" i="23"/>
  <c r="K141" i="23"/>
  <c r="N141" i="23" s="1"/>
  <c r="I141" i="23"/>
  <c r="H141" i="23"/>
  <c r="G141" i="23"/>
  <c r="J141" i="23" s="1"/>
  <c r="V140" i="23"/>
  <c r="U140" i="23"/>
  <c r="T140" i="23"/>
  <c r="S140" i="23"/>
  <c r="Q140" i="23"/>
  <c r="P140" i="23"/>
  <c r="O140" i="23"/>
  <c r="R140" i="23" s="1"/>
  <c r="M140" i="23"/>
  <c r="L140" i="23"/>
  <c r="K140" i="23"/>
  <c r="N140" i="23" s="1"/>
  <c r="I140" i="23"/>
  <c r="H140" i="23"/>
  <c r="G140" i="23"/>
  <c r="J140" i="23" s="1"/>
  <c r="U139" i="23"/>
  <c r="T139" i="23"/>
  <c r="S139" i="23"/>
  <c r="V139" i="23" s="1"/>
  <c r="Q139" i="23"/>
  <c r="P139" i="23"/>
  <c r="O139" i="23"/>
  <c r="R139" i="23" s="1"/>
  <c r="M139" i="23"/>
  <c r="L139" i="23"/>
  <c r="K139" i="23"/>
  <c r="N139" i="23" s="1"/>
  <c r="I139" i="23"/>
  <c r="H139" i="23"/>
  <c r="G139" i="23"/>
  <c r="J139" i="23" s="1"/>
  <c r="U138" i="23"/>
  <c r="T138" i="23"/>
  <c r="S138" i="23"/>
  <c r="V138" i="23" s="1"/>
  <c r="Q138" i="23"/>
  <c r="P138" i="23"/>
  <c r="O138" i="23"/>
  <c r="R138" i="23" s="1"/>
  <c r="M138" i="23"/>
  <c r="L138" i="23"/>
  <c r="K138" i="23"/>
  <c r="N138" i="23" s="1"/>
  <c r="I138" i="23"/>
  <c r="H138" i="23"/>
  <c r="G138" i="23"/>
  <c r="J138" i="23" s="1"/>
  <c r="U137" i="23"/>
  <c r="T137" i="23"/>
  <c r="S137" i="23"/>
  <c r="V137" i="23" s="1"/>
  <c r="Q137" i="23"/>
  <c r="P137" i="23"/>
  <c r="O137" i="23"/>
  <c r="R137" i="23" s="1"/>
  <c r="M137" i="23"/>
  <c r="L137" i="23"/>
  <c r="K137" i="23"/>
  <c r="N137" i="23" s="1"/>
  <c r="I137" i="23"/>
  <c r="H137" i="23"/>
  <c r="G137" i="23"/>
  <c r="J137" i="23" s="1"/>
  <c r="V136" i="23"/>
  <c r="U136" i="23"/>
  <c r="T136" i="23"/>
  <c r="S136" i="23"/>
  <c r="R136" i="23"/>
  <c r="Q136" i="23"/>
  <c r="P136" i="23"/>
  <c r="O136" i="23"/>
  <c r="M136" i="23"/>
  <c r="L136" i="23"/>
  <c r="K136" i="23"/>
  <c r="N136" i="23" s="1"/>
  <c r="I136" i="23"/>
  <c r="H136" i="23"/>
  <c r="G136" i="23"/>
  <c r="J136" i="23" s="1"/>
  <c r="V135" i="23"/>
  <c r="U135" i="23"/>
  <c r="T135" i="23"/>
  <c r="S135" i="23"/>
  <c r="Q135" i="23"/>
  <c r="P135" i="23"/>
  <c r="O135" i="23"/>
  <c r="R135" i="23" s="1"/>
  <c r="M135" i="23"/>
  <c r="L135" i="23"/>
  <c r="K135" i="23"/>
  <c r="N135" i="23" s="1"/>
  <c r="I135" i="23"/>
  <c r="H135" i="23"/>
  <c r="G135" i="23"/>
  <c r="J135" i="23" s="1"/>
  <c r="U134" i="23"/>
  <c r="T134" i="23"/>
  <c r="S134" i="23"/>
  <c r="V134" i="23" s="1"/>
  <c r="Q134" i="23"/>
  <c r="Q133" i="23" s="1"/>
  <c r="P134" i="23"/>
  <c r="P133" i="23" s="1"/>
  <c r="O134" i="23"/>
  <c r="R134" i="23" s="1"/>
  <c r="M134" i="23"/>
  <c r="L134" i="23"/>
  <c r="L133" i="23" s="1"/>
  <c r="K134" i="23"/>
  <c r="N134" i="23" s="1"/>
  <c r="I134" i="23"/>
  <c r="H134" i="23"/>
  <c r="H133" i="23" s="1"/>
  <c r="G134" i="23"/>
  <c r="J134" i="23" s="1"/>
  <c r="U133" i="23"/>
  <c r="T133" i="23"/>
  <c r="S133" i="23"/>
  <c r="V133" i="23" s="1"/>
  <c r="M133" i="23"/>
  <c r="I133" i="23"/>
  <c r="V132" i="23"/>
  <c r="R132" i="23"/>
  <c r="N132" i="23"/>
  <c r="U131" i="23"/>
  <c r="T131" i="23"/>
  <c r="T120" i="23" s="1"/>
  <c r="T119" i="23" s="1"/>
  <c r="S131" i="23"/>
  <c r="S120" i="23" s="1"/>
  <c r="Q131" i="23"/>
  <c r="P131" i="23"/>
  <c r="P120" i="23" s="1"/>
  <c r="O131" i="23"/>
  <c r="R131" i="23" s="1"/>
  <c r="M131" i="23"/>
  <c r="M120" i="23" s="1"/>
  <c r="L131" i="23"/>
  <c r="L120" i="23" s="1"/>
  <c r="K131" i="23"/>
  <c r="I131" i="23"/>
  <c r="H131" i="23"/>
  <c r="H120" i="23" s="1"/>
  <c r="G131" i="23"/>
  <c r="V130" i="23"/>
  <c r="R130" i="23"/>
  <c r="N130" i="23"/>
  <c r="J130" i="23"/>
  <c r="V129" i="23"/>
  <c r="R129" i="23"/>
  <c r="N129" i="23"/>
  <c r="J129" i="23"/>
  <c r="E129" i="23" s="1"/>
  <c r="V128" i="23"/>
  <c r="R128" i="23"/>
  <c r="N128" i="23"/>
  <c r="J128" i="23"/>
  <c r="V127" i="23"/>
  <c r="R127" i="23"/>
  <c r="N127" i="23"/>
  <c r="J127" i="23"/>
  <c r="V126" i="23"/>
  <c r="R126" i="23"/>
  <c r="N126" i="23"/>
  <c r="J126" i="23"/>
  <c r="V125" i="23"/>
  <c r="E125" i="23" s="1"/>
  <c r="R125" i="23"/>
  <c r="N125" i="23"/>
  <c r="J125" i="23"/>
  <c r="V124" i="23"/>
  <c r="R124" i="23"/>
  <c r="N124" i="23"/>
  <c r="J124" i="23"/>
  <c r="E124" i="23" s="1"/>
  <c r="V123" i="23"/>
  <c r="R123" i="23"/>
  <c r="N123" i="23"/>
  <c r="J123" i="23"/>
  <c r="E123" i="23" s="1"/>
  <c r="V122" i="23"/>
  <c r="R122" i="23"/>
  <c r="N122" i="23"/>
  <c r="J122" i="23"/>
  <c r="E122" i="23" s="1"/>
  <c r="V121" i="23"/>
  <c r="R121" i="23"/>
  <c r="N121" i="23"/>
  <c r="J121" i="23"/>
  <c r="E121" i="23" s="1"/>
  <c r="U120" i="23"/>
  <c r="U119" i="23" s="1"/>
  <c r="Q120" i="23"/>
  <c r="K120" i="23"/>
  <c r="I120" i="23"/>
  <c r="I119" i="23" s="1"/>
  <c r="G120" i="23"/>
  <c r="V118" i="23"/>
  <c r="R118" i="23"/>
  <c r="N118" i="23"/>
  <c r="J118" i="23"/>
  <c r="V117" i="23"/>
  <c r="R117" i="23"/>
  <c r="N117" i="23"/>
  <c r="J117" i="23"/>
  <c r="E117" i="23" s="1"/>
  <c r="V116" i="23"/>
  <c r="R116" i="23"/>
  <c r="N116" i="23"/>
  <c r="J116" i="23"/>
  <c r="V115" i="23"/>
  <c r="R115" i="23"/>
  <c r="N115" i="23"/>
  <c r="J115" i="23"/>
  <c r="V114" i="23"/>
  <c r="R114" i="23"/>
  <c r="R111" i="23" s="1"/>
  <c r="N114" i="23"/>
  <c r="J114" i="23"/>
  <c r="V113" i="23"/>
  <c r="R113" i="23"/>
  <c r="N113" i="23"/>
  <c r="J113" i="23"/>
  <c r="V112" i="23"/>
  <c r="R112" i="23"/>
  <c r="N112" i="23"/>
  <c r="J112" i="23"/>
  <c r="U111" i="23"/>
  <c r="T111" i="23"/>
  <c r="S111" i="23"/>
  <c r="S102" i="23" s="1"/>
  <c r="Q111" i="23"/>
  <c r="P111" i="23"/>
  <c r="O111" i="23"/>
  <c r="M111" i="23"/>
  <c r="L111" i="23"/>
  <c r="K111" i="23"/>
  <c r="I111" i="23"/>
  <c r="I102" i="23" s="1"/>
  <c r="H111" i="23"/>
  <c r="G111" i="23"/>
  <c r="V110" i="23"/>
  <c r="R110" i="23"/>
  <c r="N110" i="23"/>
  <c r="J110" i="23"/>
  <c r="V109" i="23"/>
  <c r="R109" i="23"/>
  <c r="N109" i="23"/>
  <c r="J109" i="23"/>
  <c r="E109" i="23" s="1"/>
  <c r="V108" i="23"/>
  <c r="R108" i="23"/>
  <c r="N108" i="23"/>
  <c r="J108" i="23"/>
  <c r="V107" i="23"/>
  <c r="R107" i="23"/>
  <c r="N107" i="23"/>
  <c r="J107" i="23"/>
  <c r="V106" i="23"/>
  <c r="R106" i="23"/>
  <c r="N106" i="23"/>
  <c r="J106" i="23"/>
  <c r="V105" i="23"/>
  <c r="V103" i="23" s="1"/>
  <c r="R105" i="23"/>
  <c r="N105" i="23"/>
  <c r="J105" i="23"/>
  <c r="E105" i="23"/>
  <c r="V104" i="23"/>
  <c r="R104" i="23"/>
  <c r="N104" i="23"/>
  <c r="J104" i="23"/>
  <c r="E104" i="23" s="1"/>
  <c r="U103" i="23"/>
  <c r="T103" i="23"/>
  <c r="S103" i="23"/>
  <c r="Q103" i="23"/>
  <c r="Q102" i="23" s="1"/>
  <c r="P103" i="23"/>
  <c r="P102" i="23" s="1"/>
  <c r="O103" i="23"/>
  <c r="M103" i="23"/>
  <c r="L103" i="23"/>
  <c r="L102" i="23" s="1"/>
  <c r="K103" i="23"/>
  <c r="K102" i="23" s="1"/>
  <c r="N102" i="23" s="1"/>
  <c r="I103" i="23"/>
  <c r="H103" i="23"/>
  <c r="G103" i="23"/>
  <c r="U102" i="23"/>
  <c r="O102" i="23"/>
  <c r="M102" i="23"/>
  <c r="G102" i="23"/>
  <c r="V101" i="23"/>
  <c r="R101" i="23"/>
  <c r="N101" i="23"/>
  <c r="J101" i="23"/>
  <c r="E101" i="23" s="1"/>
  <c r="V100" i="23"/>
  <c r="R100" i="23"/>
  <c r="N100" i="23"/>
  <c r="J100" i="23"/>
  <c r="V99" i="23"/>
  <c r="R99" i="23"/>
  <c r="N99" i="23"/>
  <c r="E99" i="23" s="1"/>
  <c r="J99" i="23"/>
  <c r="V98" i="23"/>
  <c r="R98" i="23"/>
  <c r="N98" i="23"/>
  <c r="J98" i="23"/>
  <c r="V97" i="23"/>
  <c r="R97" i="23"/>
  <c r="N97" i="23"/>
  <c r="J97" i="23"/>
  <c r="E97" i="23" s="1"/>
  <c r="V96" i="23"/>
  <c r="R96" i="23"/>
  <c r="N96" i="23"/>
  <c r="J96" i="23"/>
  <c r="V95" i="23"/>
  <c r="R95" i="23"/>
  <c r="N95" i="23"/>
  <c r="J95" i="23"/>
  <c r="V94" i="23"/>
  <c r="R94" i="23"/>
  <c r="N94" i="23"/>
  <c r="J94" i="23"/>
  <c r="V93" i="23"/>
  <c r="R93" i="23"/>
  <c r="N93" i="23"/>
  <c r="J93" i="23"/>
  <c r="E93" i="23" s="1"/>
  <c r="V92" i="23"/>
  <c r="R92" i="23"/>
  <c r="N92" i="23"/>
  <c r="J92" i="23"/>
  <c r="V91" i="23"/>
  <c r="V90" i="23" s="1"/>
  <c r="R91" i="23"/>
  <c r="N91" i="23"/>
  <c r="J91" i="23"/>
  <c r="U90" i="23"/>
  <c r="T90" i="23"/>
  <c r="T77" i="23" s="1"/>
  <c r="S90" i="23"/>
  <c r="Q90" i="23"/>
  <c r="P90" i="23"/>
  <c r="P77" i="23" s="1"/>
  <c r="O90" i="23"/>
  <c r="M90" i="23"/>
  <c r="L90" i="23"/>
  <c r="K90" i="23"/>
  <c r="I90" i="23"/>
  <c r="H90" i="23"/>
  <c r="G90" i="23"/>
  <c r="V89" i="23"/>
  <c r="R89" i="23"/>
  <c r="N89" i="23"/>
  <c r="J89" i="23"/>
  <c r="E89" i="23"/>
  <c r="V88" i="23"/>
  <c r="R88" i="23"/>
  <c r="N88" i="23"/>
  <c r="J88" i="23"/>
  <c r="E88" i="23" s="1"/>
  <c r="V87" i="23"/>
  <c r="R87" i="23"/>
  <c r="N87" i="23"/>
  <c r="J87" i="23"/>
  <c r="V86" i="23"/>
  <c r="R86" i="23"/>
  <c r="N86" i="23"/>
  <c r="J86" i="23"/>
  <c r="E86" i="23" s="1"/>
  <c r="V85" i="23"/>
  <c r="R85" i="23"/>
  <c r="N85" i="23"/>
  <c r="J85" i="23"/>
  <c r="E85" i="23" s="1"/>
  <c r="V84" i="23"/>
  <c r="R84" i="23"/>
  <c r="N84" i="23"/>
  <c r="J84" i="23"/>
  <c r="V83" i="23"/>
  <c r="R83" i="23"/>
  <c r="N83" i="23"/>
  <c r="E83" i="23" s="1"/>
  <c r="J83" i="23"/>
  <c r="V82" i="23"/>
  <c r="R82" i="23"/>
  <c r="N82" i="23"/>
  <c r="J82" i="23"/>
  <c r="V81" i="23"/>
  <c r="R81" i="23"/>
  <c r="N81" i="23"/>
  <c r="J81" i="23"/>
  <c r="V80" i="23"/>
  <c r="R80" i="23"/>
  <c r="N80" i="23"/>
  <c r="J80" i="23"/>
  <c r="V79" i="23"/>
  <c r="R79" i="23"/>
  <c r="N79" i="23"/>
  <c r="E79" i="23" s="1"/>
  <c r="J79" i="23"/>
  <c r="U78" i="23"/>
  <c r="T78" i="23"/>
  <c r="S78" i="23"/>
  <c r="S77" i="23" s="1"/>
  <c r="Q78" i="23"/>
  <c r="Q77" i="23" s="1"/>
  <c r="P78" i="23"/>
  <c r="O78" i="23"/>
  <c r="M78" i="23"/>
  <c r="M77" i="23" s="1"/>
  <c r="L78" i="23"/>
  <c r="K78" i="23"/>
  <c r="I78" i="23"/>
  <c r="H78" i="23"/>
  <c r="H77" i="23" s="1"/>
  <c r="G78" i="23"/>
  <c r="G77" i="23" s="1"/>
  <c r="L77" i="23"/>
  <c r="V76" i="23"/>
  <c r="R76" i="23"/>
  <c r="N76" i="23"/>
  <c r="J76" i="23"/>
  <c r="V75" i="23"/>
  <c r="R75" i="23"/>
  <c r="N75" i="23"/>
  <c r="E75" i="23" s="1"/>
  <c r="J75" i="23"/>
  <c r="V74" i="23"/>
  <c r="R74" i="23"/>
  <c r="N74" i="23"/>
  <c r="J74" i="23"/>
  <c r="U73" i="23"/>
  <c r="T73" i="23"/>
  <c r="S73" i="23"/>
  <c r="S502" i="23" s="1"/>
  <c r="Q73" i="23"/>
  <c r="P73" i="23"/>
  <c r="O73" i="23"/>
  <c r="R73" i="23" s="1"/>
  <c r="M73" i="23"/>
  <c r="L73" i="23"/>
  <c r="K73" i="23"/>
  <c r="K502" i="23" s="1"/>
  <c r="I73" i="23"/>
  <c r="H73" i="23"/>
  <c r="G73" i="23"/>
  <c r="J73" i="23" s="1"/>
  <c r="V72" i="23"/>
  <c r="R72" i="23"/>
  <c r="N72" i="23"/>
  <c r="J72" i="23"/>
  <c r="V71" i="23"/>
  <c r="R71" i="23"/>
  <c r="N71" i="23"/>
  <c r="E71" i="23" s="1"/>
  <c r="J71" i="23"/>
  <c r="V70" i="23"/>
  <c r="R70" i="23"/>
  <c r="N70" i="23"/>
  <c r="J70" i="23"/>
  <c r="V69" i="23"/>
  <c r="R69" i="23"/>
  <c r="N69" i="23"/>
  <c r="J69" i="23"/>
  <c r="E69" i="23" s="1"/>
  <c r="V68" i="23"/>
  <c r="R68" i="23"/>
  <c r="N68" i="23"/>
  <c r="J68" i="23"/>
  <c r="V67" i="23"/>
  <c r="R67" i="23"/>
  <c r="N67" i="23"/>
  <c r="J67" i="23"/>
  <c r="V60" i="23"/>
  <c r="R60" i="23"/>
  <c r="N60" i="23"/>
  <c r="J60" i="23"/>
  <c r="V59" i="23"/>
  <c r="R59" i="23"/>
  <c r="N59" i="23"/>
  <c r="J59" i="23"/>
  <c r="V58" i="23"/>
  <c r="R58" i="23"/>
  <c r="N58" i="23"/>
  <c r="J58" i="23"/>
  <c r="V57" i="23"/>
  <c r="R57" i="23"/>
  <c r="N57" i="23"/>
  <c r="J57" i="23"/>
  <c r="U56" i="23"/>
  <c r="T56" i="23"/>
  <c r="S56" i="23"/>
  <c r="Q56" i="23"/>
  <c r="P56" i="23"/>
  <c r="O56" i="23"/>
  <c r="M56" i="23"/>
  <c r="L56" i="23"/>
  <c r="K56" i="23"/>
  <c r="I56" i="23"/>
  <c r="H56" i="23"/>
  <c r="G56" i="23"/>
  <c r="V48" i="23"/>
  <c r="R48" i="23"/>
  <c r="N48" i="23"/>
  <c r="J48" i="23"/>
  <c r="V46" i="23"/>
  <c r="R46" i="23"/>
  <c r="N46" i="23"/>
  <c r="J46" i="23"/>
  <c r="V45" i="23"/>
  <c r="R45" i="23"/>
  <c r="N45" i="23"/>
  <c r="J45" i="23"/>
  <c r="E45" i="23" s="1"/>
  <c r="V44" i="23"/>
  <c r="R44" i="23"/>
  <c r="N44" i="23"/>
  <c r="J44" i="23"/>
  <c r="V43" i="23"/>
  <c r="R43" i="23"/>
  <c r="N43" i="23"/>
  <c r="J43" i="23"/>
  <c r="V42" i="23"/>
  <c r="R42" i="23"/>
  <c r="N42" i="23"/>
  <c r="J42" i="23"/>
  <c r="V41" i="23"/>
  <c r="V39" i="23" s="1"/>
  <c r="R41" i="23"/>
  <c r="N41" i="23"/>
  <c r="J41" i="23"/>
  <c r="E41" i="23"/>
  <c r="V40" i="23"/>
  <c r="R40" i="23"/>
  <c r="N40" i="23"/>
  <c r="J40" i="23"/>
  <c r="U39" i="23"/>
  <c r="T39" i="23"/>
  <c r="S39" i="23"/>
  <c r="Q39" i="23"/>
  <c r="P39" i="23"/>
  <c r="O39" i="23"/>
  <c r="M39" i="23"/>
  <c r="L39" i="23"/>
  <c r="K39" i="23"/>
  <c r="I39" i="23"/>
  <c r="H39" i="23"/>
  <c r="G39" i="23"/>
  <c r="V35" i="23"/>
  <c r="R35" i="23"/>
  <c r="N35" i="23"/>
  <c r="J35" i="23"/>
  <c r="E35" i="23" s="1"/>
  <c r="V34" i="23"/>
  <c r="R34" i="23"/>
  <c r="N34" i="23"/>
  <c r="J34" i="23"/>
  <c r="V33" i="23"/>
  <c r="V32" i="23" s="1"/>
  <c r="R33" i="23"/>
  <c r="N33" i="23"/>
  <c r="J33" i="23"/>
  <c r="U32" i="23"/>
  <c r="T32" i="23"/>
  <c r="S32" i="23"/>
  <c r="Q32" i="23"/>
  <c r="P32" i="23"/>
  <c r="O32" i="23"/>
  <c r="M32" i="23"/>
  <c r="L32" i="23"/>
  <c r="K32" i="23"/>
  <c r="I32" i="23"/>
  <c r="H32" i="23"/>
  <c r="G32" i="23"/>
  <c r="V30" i="23"/>
  <c r="V28" i="23" s="1"/>
  <c r="R30" i="23"/>
  <c r="N30" i="23"/>
  <c r="J30" i="23"/>
  <c r="E30" i="23"/>
  <c r="V29" i="23"/>
  <c r="R29" i="23"/>
  <c r="N29" i="23"/>
  <c r="J29" i="23"/>
  <c r="U28" i="23"/>
  <c r="T28" i="23"/>
  <c r="S28" i="23"/>
  <c r="R28" i="23"/>
  <c r="Q28" i="23"/>
  <c r="Q37" i="23" s="1"/>
  <c r="P28" i="23"/>
  <c r="O28" i="23"/>
  <c r="N28" i="23"/>
  <c r="M28" i="23"/>
  <c r="L28" i="23"/>
  <c r="K28" i="23"/>
  <c r="I28" i="23"/>
  <c r="H28" i="23"/>
  <c r="G28" i="23"/>
  <c r="V26" i="23"/>
  <c r="R26" i="23"/>
  <c r="N26" i="23"/>
  <c r="J26" i="23"/>
  <c r="V25" i="23"/>
  <c r="R25" i="23"/>
  <c r="N25" i="23"/>
  <c r="N23" i="23" s="1"/>
  <c r="J25" i="23"/>
  <c r="V24" i="23"/>
  <c r="R24" i="23"/>
  <c r="N24" i="23"/>
  <c r="J24" i="23"/>
  <c r="U23" i="23"/>
  <c r="T23" i="23"/>
  <c r="S23" i="23"/>
  <c r="S37" i="23" s="1"/>
  <c r="S50" i="23" s="1"/>
  <c r="Q23" i="23"/>
  <c r="P23" i="23"/>
  <c r="P37" i="23" s="1"/>
  <c r="O23" i="23"/>
  <c r="O37" i="23" s="1"/>
  <c r="O50" i="23" s="1"/>
  <c r="M23" i="23"/>
  <c r="L23" i="23"/>
  <c r="L37" i="23" s="1"/>
  <c r="K23" i="23"/>
  <c r="I23" i="23"/>
  <c r="I37" i="23" s="1"/>
  <c r="H23" i="23"/>
  <c r="G23" i="23"/>
  <c r="G37" i="23" s="1"/>
  <c r="G50" i="23" s="1"/>
  <c r="U21" i="23"/>
  <c r="V20" i="23"/>
  <c r="R20" i="23"/>
  <c r="N20" i="23"/>
  <c r="G20" i="23"/>
  <c r="V19" i="23"/>
  <c r="R19" i="23"/>
  <c r="N19" i="23"/>
  <c r="J19" i="23"/>
  <c r="V18" i="23"/>
  <c r="R18" i="23"/>
  <c r="N18" i="23"/>
  <c r="J18" i="23"/>
  <c r="E18" i="23" s="1"/>
  <c r="V17" i="23"/>
  <c r="V15" i="23" s="1"/>
  <c r="R17" i="23"/>
  <c r="N17" i="23"/>
  <c r="J17" i="23"/>
  <c r="E17" i="23" s="1"/>
  <c r="V16" i="23"/>
  <c r="R16" i="23"/>
  <c r="N16" i="23"/>
  <c r="J16" i="23"/>
  <c r="U15" i="23"/>
  <c r="T15" i="23"/>
  <c r="S15" i="23"/>
  <c r="Q15" i="23"/>
  <c r="P15" i="23"/>
  <c r="O15" i="23"/>
  <c r="M15" i="23"/>
  <c r="L15" i="23"/>
  <c r="K15" i="23"/>
  <c r="I15" i="23"/>
  <c r="H15" i="23"/>
  <c r="G15" i="23"/>
  <c r="V13" i="23"/>
  <c r="R13" i="23"/>
  <c r="N13" i="23"/>
  <c r="J13" i="23"/>
  <c r="V12" i="23"/>
  <c r="V11" i="23" s="1"/>
  <c r="R12" i="23"/>
  <c r="N12" i="23"/>
  <c r="N11" i="23" s="1"/>
  <c r="J12" i="23"/>
  <c r="E12" i="23" s="1"/>
  <c r="U11" i="23"/>
  <c r="T11" i="23"/>
  <c r="S11" i="23"/>
  <c r="Q11" i="23"/>
  <c r="P11" i="23"/>
  <c r="O11" i="23"/>
  <c r="M11" i="23"/>
  <c r="L11" i="23"/>
  <c r="K11" i="23"/>
  <c r="J11" i="23"/>
  <c r="I11" i="23"/>
  <c r="H11" i="23"/>
  <c r="G11" i="23"/>
  <c r="V9" i="23"/>
  <c r="R9" i="23"/>
  <c r="N9" i="23"/>
  <c r="J9" i="23"/>
  <c r="V8" i="23"/>
  <c r="R8" i="23"/>
  <c r="N8" i="23"/>
  <c r="J8" i="23"/>
  <c r="E8" i="23" s="1"/>
  <c r="V7" i="23"/>
  <c r="V6" i="23" s="1"/>
  <c r="R7" i="23"/>
  <c r="N7" i="23"/>
  <c r="N6" i="23" s="1"/>
  <c r="J7" i="23"/>
  <c r="E7" i="23" s="1"/>
  <c r="U6" i="23"/>
  <c r="T6" i="23"/>
  <c r="S6" i="23"/>
  <c r="S21" i="23" s="1"/>
  <c r="S52" i="23" s="1"/>
  <c r="Q6" i="23"/>
  <c r="Q21" i="23" s="1"/>
  <c r="P6" i="23"/>
  <c r="P21" i="23" s="1"/>
  <c r="O6" i="23"/>
  <c r="M6" i="23"/>
  <c r="M21" i="23" s="1"/>
  <c r="L6" i="23"/>
  <c r="L21" i="23" s="1"/>
  <c r="K6" i="23"/>
  <c r="I6" i="23"/>
  <c r="I21" i="23" s="1"/>
  <c r="H6" i="23"/>
  <c r="G6" i="23"/>
  <c r="U3" i="23"/>
  <c r="T3" i="23"/>
  <c r="S3" i="23"/>
  <c r="V3" i="23" s="1"/>
  <c r="Q3" i="23"/>
  <c r="P3" i="23"/>
  <c r="O3" i="23"/>
  <c r="R3" i="23" s="1"/>
  <c r="M3" i="23"/>
  <c r="L3" i="23"/>
  <c r="K3" i="23"/>
  <c r="N3" i="23" s="1"/>
  <c r="I3" i="23"/>
  <c r="H3" i="23"/>
  <c r="G3" i="23"/>
  <c r="J3" i="23" s="1"/>
  <c r="P119" i="23" l="1"/>
  <c r="O133" i="23"/>
  <c r="R133" i="23" s="1"/>
  <c r="L119" i="23"/>
  <c r="Q119" i="23"/>
  <c r="G133" i="23"/>
  <c r="J133" i="23" s="1"/>
  <c r="H119" i="23"/>
  <c r="M119" i="23"/>
  <c r="K133" i="23"/>
  <c r="N133" i="23" s="1"/>
  <c r="E134" i="23"/>
  <c r="E133" i="23" s="1"/>
  <c r="E138" i="23"/>
  <c r="V146" i="23"/>
  <c r="R173" i="23"/>
  <c r="J6" i="23"/>
  <c r="T21" i="23"/>
  <c r="E9" i="23"/>
  <c r="R11" i="23"/>
  <c r="H37" i="23"/>
  <c r="E25" i="23"/>
  <c r="V23" i="23"/>
  <c r="E44" i="23"/>
  <c r="V56" i="23"/>
  <c r="M502" i="23"/>
  <c r="Q502" i="23"/>
  <c r="U502" i="23"/>
  <c r="I77" i="23"/>
  <c r="O77" i="23"/>
  <c r="R77" i="23" s="1"/>
  <c r="R78" i="23"/>
  <c r="E87" i="23"/>
  <c r="J90" i="23"/>
  <c r="E92" i="23"/>
  <c r="H102" i="23"/>
  <c r="E106" i="23"/>
  <c r="E108" i="23"/>
  <c r="E113" i="23"/>
  <c r="E126" i="23"/>
  <c r="E127" i="23"/>
  <c r="E128" i="23"/>
  <c r="N131" i="23"/>
  <c r="E148" i="23"/>
  <c r="E153" i="23"/>
  <c r="P146" i="23"/>
  <c r="R146" i="23" s="1"/>
  <c r="E168" i="23"/>
  <c r="E171" i="23"/>
  <c r="O172" i="23"/>
  <c r="E190" i="23"/>
  <c r="N198" i="23"/>
  <c r="E203" i="23"/>
  <c r="E204" i="23"/>
  <c r="E205" i="23"/>
  <c r="V260" i="23"/>
  <c r="E401" i="23"/>
  <c r="E430" i="23"/>
  <c r="R452" i="23"/>
  <c r="R469" i="23"/>
  <c r="E487" i="23"/>
  <c r="R56" i="23"/>
  <c r="J102" i="23"/>
  <c r="T146" i="23"/>
  <c r="R6" i="23"/>
  <c r="R15" i="23"/>
  <c r="M37" i="23"/>
  <c r="M50" i="23" s="1"/>
  <c r="M52" i="23" s="1"/>
  <c r="E46" i="23"/>
  <c r="E57" i="23"/>
  <c r="E59" i="23"/>
  <c r="E68" i="23"/>
  <c r="N73" i="23"/>
  <c r="V73" i="23"/>
  <c r="K77" i="23"/>
  <c r="U77" i="23"/>
  <c r="V78" i="23"/>
  <c r="E81" i="23"/>
  <c r="E91" i="23"/>
  <c r="E94" i="23"/>
  <c r="E96" i="23"/>
  <c r="T102" i="23"/>
  <c r="E107" i="23"/>
  <c r="E110" i="23"/>
  <c r="E103" i="23" s="1"/>
  <c r="E112" i="23"/>
  <c r="E114" i="23"/>
  <c r="E116" i="23"/>
  <c r="E130" i="23"/>
  <c r="E120" i="23" s="1"/>
  <c r="J131" i="23"/>
  <c r="E132" i="23"/>
  <c r="E131" i="23" s="1"/>
  <c r="R147" i="23"/>
  <c r="E152" i="23"/>
  <c r="E147" i="23" s="1"/>
  <c r="E155" i="23"/>
  <c r="E157" i="23"/>
  <c r="E159" i="23"/>
  <c r="E158" i="23" s="1"/>
  <c r="L146" i="23"/>
  <c r="N146" i="23" s="1"/>
  <c r="V160" i="23"/>
  <c r="E175" i="23"/>
  <c r="I172" i="23"/>
  <c r="E187" i="23"/>
  <c r="E185" i="23" s="1"/>
  <c r="E193" i="23"/>
  <c r="E209" i="23"/>
  <c r="E234" i="23"/>
  <c r="E242" i="23"/>
  <c r="E269" i="23"/>
  <c r="E290" i="23"/>
  <c r="J315" i="23"/>
  <c r="S347" i="23"/>
  <c r="E355" i="23"/>
  <c r="E359" i="23"/>
  <c r="E447" i="23"/>
  <c r="R23" i="23"/>
  <c r="R37" i="23" s="1"/>
  <c r="U37" i="23"/>
  <c r="U50" i="23" s="1"/>
  <c r="U52" i="23" s="1"/>
  <c r="R102" i="23"/>
  <c r="K37" i="23"/>
  <c r="K50" i="23" s="1"/>
  <c r="R32" i="23"/>
  <c r="R39" i="23"/>
  <c r="E48" i="23"/>
  <c r="E60" i="23"/>
  <c r="E67" i="23"/>
  <c r="E70" i="23"/>
  <c r="E72" i="23"/>
  <c r="G502" i="23"/>
  <c r="O502" i="23"/>
  <c r="E74" i="23"/>
  <c r="E76" i="23"/>
  <c r="E80" i="23"/>
  <c r="E82" i="23"/>
  <c r="E84" i="23"/>
  <c r="R90" i="23"/>
  <c r="E95" i="23"/>
  <c r="E98" i="23"/>
  <c r="E100" i="23"/>
  <c r="R103" i="23"/>
  <c r="E115" i="23"/>
  <c r="E118" i="23"/>
  <c r="J120" i="23"/>
  <c r="O120" i="23"/>
  <c r="R120" i="23" s="1"/>
  <c r="V131" i="23"/>
  <c r="N147" i="23"/>
  <c r="E156" i="23"/>
  <c r="H146" i="23"/>
  <c r="J146" i="23" s="1"/>
  <c r="E165" i="23"/>
  <c r="E181" i="23"/>
  <c r="E192" i="23"/>
  <c r="E306" i="23"/>
  <c r="E323" i="23"/>
  <c r="G376" i="23"/>
  <c r="Q376" i="23"/>
  <c r="E455" i="23"/>
  <c r="E475" i="23"/>
  <c r="I222" i="23"/>
  <c r="E228" i="23"/>
  <c r="E233" i="23"/>
  <c r="E243" i="23"/>
  <c r="E248" i="23"/>
  <c r="E253" i="23"/>
  <c r="E263" i="23"/>
  <c r="E268" i="23"/>
  <c r="E274" i="23"/>
  <c r="E273" i="23" s="1"/>
  <c r="E279" i="23"/>
  <c r="E284" i="23"/>
  <c r="P287" i="23"/>
  <c r="P259" i="23" s="1"/>
  <c r="E296" i="23"/>
  <c r="E307" i="23"/>
  <c r="E312" i="23"/>
  <c r="E318" i="23"/>
  <c r="E324" i="23"/>
  <c r="E329" i="23"/>
  <c r="E334" i="23"/>
  <c r="E346" i="23"/>
  <c r="E351" i="23"/>
  <c r="E354" i="23"/>
  <c r="E360" i="23"/>
  <c r="I347" i="23"/>
  <c r="J347" i="23" s="1"/>
  <c r="T347" i="23"/>
  <c r="R361" i="23"/>
  <c r="E365" i="23"/>
  <c r="E374" i="23"/>
  <c r="E384" i="23"/>
  <c r="E388" i="23"/>
  <c r="N393" i="23"/>
  <c r="E400" i="23"/>
  <c r="E404" i="23"/>
  <c r="E412" i="23"/>
  <c r="N421" i="23"/>
  <c r="E422" i="23"/>
  <c r="E429" i="23"/>
  <c r="R433" i="23"/>
  <c r="S432" i="23"/>
  <c r="J442" i="23"/>
  <c r="E446" i="23"/>
  <c r="V452" i="23"/>
  <c r="E465" i="23"/>
  <c r="E486" i="23"/>
  <c r="E537" i="23"/>
  <c r="N562" i="23"/>
  <c r="R590" i="23"/>
  <c r="O584" i="23"/>
  <c r="O583" i="23" s="1"/>
  <c r="R730" i="23"/>
  <c r="E232" i="23"/>
  <c r="E237" i="23"/>
  <c r="E241" i="23"/>
  <c r="E247" i="23"/>
  <c r="E252" i="23"/>
  <c r="E262" i="23"/>
  <c r="E267" i="23"/>
  <c r="E272" i="23"/>
  <c r="E278" i="23"/>
  <c r="E283" i="23"/>
  <c r="E295" i="23"/>
  <c r="E300" i="23"/>
  <c r="E305" i="23"/>
  <c r="E311" i="23"/>
  <c r="E317" i="23"/>
  <c r="E322" i="23"/>
  <c r="E333" i="23"/>
  <c r="E338" i="23"/>
  <c r="E345" i="23"/>
  <c r="E349" i="23"/>
  <c r="E358" i="23"/>
  <c r="P347" i="23"/>
  <c r="U347" i="23"/>
  <c r="U341" i="23" s="1"/>
  <c r="V361" i="23"/>
  <c r="E373" i="23"/>
  <c r="E383" i="23"/>
  <c r="E386" i="23"/>
  <c r="E392" i="23"/>
  <c r="R393" i="23"/>
  <c r="E399" i="23"/>
  <c r="E402" i="23"/>
  <c r="E408" i="23"/>
  <c r="E417" i="23"/>
  <c r="J421" i="23"/>
  <c r="E426" i="23"/>
  <c r="E428" i="23"/>
  <c r="L432" i="23"/>
  <c r="E434" i="23"/>
  <c r="V433" i="23"/>
  <c r="N442" i="23"/>
  <c r="E445" i="23"/>
  <c r="E448" i="23"/>
  <c r="E450" i="23"/>
  <c r="G451" i="23"/>
  <c r="J452" i="23"/>
  <c r="E454" i="23"/>
  <c r="R460" i="23"/>
  <c r="E474" i="23"/>
  <c r="E490" i="23"/>
  <c r="E505" i="23"/>
  <c r="V541" i="23"/>
  <c r="J562" i="23"/>
  <c r="E566" i="23"/>
  <c r="N590" i="23"/>
  <c r="K584" i="23"/>
  <c r="K583" i="23" s="1"/>
  <c r="V618" i="23"/>
  <c r="E638" i="23"/>
  <c r="R674" i="23"/>
  <c r="E714" i="23"/>
  <c r="E718" i="23"/>
  <c r="N730" i="23"/>
  <c r="E231" i="23"/>
  <c r="E236" i="23"/>
  <c r="E240" i="23"/>
  <c r="E245" i="23"/>
  <c r="V238" i="23"/>
  <c r="E251" i="23"/>
  <c r="E266" i="23"/>
  <c r="E271" i="23"/>
  <c r="E276" i="23"/>
  <c r="E282" i="23"/>
  <c r="E293" i="23"/>
  <c r="E299" i="23"/>
  <c r="E304" i="23"/>
  <c r="E309" i="23"/>
  <c r="E316" i="23"/>
  <c r="E321" i="23"/>
  <c r="E326" i="23"/>
  <c r="E332" i="23"/>
  <c r="E328" i="23" s="1"/>
  <c r="E337" i="23"/>
  <c r="E343" i="23"/>
  <c r="E357" i="23"/>
  <c r="L347" i="23"/>
  <c r="Q347" i="23"/>
  <c r="E368" i="23"/>
  <c r="E372" i="23"/>
  <c r="E381" i="23"/>
  <c r="E390" i="23"/>
  <c r="E397" i="23"/>
  <c r="E406" i="23"/>
  <c r="E416" i="23"/>
  <c r="E419" i="23"/>
  <c r="E425" i="23"/>
  <c r="E438" i="23"/>
  <c r="R442" i="23"/>
  <c r="E449" i="23"/>
  <c r="E458" i="23"/>
  <c r="E463" i="23"/>
  <c r="E476" i="23"/>
  <c r="E478" i="23"/>
  <c r="R481" i="23"/>
  <c r="E489" i="23"/>
  <c r="E492" i="23"/>
  <c r="R541" i="23"/>
  <c r="E558" i="23"/>
  <c r="E582" i="23"/>
  <c r="J590" i="23"/>
  <c r="G584" i="23"/>
  <c r="G583" i="23" s="1"/>
  <c r="R618" i="23"/>
  <c r="E634" i="23"/>
  <c r="E658" i="23"/>
  <c r="N674" i="23"/>
  <c r="E734" i="23"/>
  <c r="E493" i="23"/>
  <c r="J519" i="23"/>
  <c r="V526" i="23"/>
  <c r="E530" i="23"/>
  <c r="R548" i="23"/>
  <c r="E552" i="23"/>
  <c r="E557" i="23"/>
  <c r="R569" i="23"/>
  <c r="E572" i="23"/>
  <c r="N576" i="23"/>
  <c r="E577" i="23"/>
  <c r="E588" i="23"/>
  <c r="E592" i="23"/>
  <c r="E595" i="23"/>
  <c r="J597" i="23"/>
  <c r="V604" i="23"/>
  <c r="E608" i="23"/>
  <c r="J611" i="23"/>
  <c r="E613" i="23"/>
  <c r="E628" i="23"/>
  <c r="E631" i="23"/>
  <c r="E625" i="23" s="1"/>
  <c r="N632" i="23"/>
  <c r="E633" i="23"/>
  <c r="R639" i="23"/>
  <c r="E644" i="23"/>
  <c r="E648" i="23"/>
  <c r="J653" i="23"/>
  <c r="V660" i="23"/>
  <c r="E664" i="23"/>
  <c r="E669" i="23"/>
  <c r="R681" i="23"/>
  <c r="E684" i="23"/>
  <c r="N688" i="23"/>
  <c r="E689" i="23"/>
  <c r="E700" i="23"/>
  <c r="E704" i="23"/>
  <c r="E707" i="23"/>
  <c r="J709" i="23"/>
  <c r="E711" i="23"/>
  <c r="E713" i="23"/>
  <c r="R716" i="23"/>
  <c r="E724" i="23"/>
  <c r="E727" i="23"/>
  <c r="E729" i="23"/>
  <c r="E730" i="23"/>
  <c r="R737" i="23"/>
  <c r="E740" i="23"/>
  <c r="E743" i="23"/>
  <c r="E745" i="23"/>
  <c r="R751" i="23"/>
  <c r="E504" i="23"/>
  <c r="E508" i="23" s="1"/>
  <c r="E506" i="23"/>
  <c r="V519" i="23"/>
  <c r="E521" i="23"/>
  <c r="E523" i="23"/>
  <c r="R526" i="23"/>
  <c r="E538" i="23"/>
  <c r="E540" i="23"/>
  <c r="E542" i="23"/>
  <c r="E544" i="23"/>
  <c r="N548" i="23"/>
  <c r="E556" i="23"/>
  <c r="E561" i="23"/>
  <c r="E563" i="23"/>
  <c r="E565" i="23"/>
  <c r="N569" i="23"/>
  <c r="J576" i="23"/>
  <c r="E579" i="23"/>
  <c r="E581" i="23"/>
  <c r="E596" i="23"/>
  <c r="V597" i="23"/>
  <c r="E599" i="23"/>
  <c r="E601" i="23"/>
  <c r="R604" i="23"/>
  <c r="V611" i="23"/>
  <c r="E612" i="23"/>
  <c r="E615" i="23"/>
  <c r="E611" i="23" s="1"/>
  <c r="E617" i="23"/>
  <c r="E621" i="23"/>
  <c r="N625" i="23"/>
  <c r="J632" i="23"/>
  <c r="E637" i="23"/>
  <c r="E652" i="23"/>
  <c r="V653" i="23"/>
  <c r="E657" i="23"/>
  <c r="R660" i="23"/>
  <c r="E668" i="23"/>
  <c r="E673" i="23"/>
  <c r="E675" i="23"/>
  <c r="E677" i="23"/>
  <c r="N681" i="23"/>
  <c r="J688" i="23"/>
  <c r="E691" i="23"/>
  <c r="E688" i="23" s="1"/>
  <c r="E693" i="23"/>
  <c r="N695" i="23"/>
  <c r="E708" i="23"/>
  <c r="V709" i="23"/>
  <c r="E712" i="23"/>
  <c r="N716" i="23"/>
  <c r="E717" i="23"/>
  <c r="E728" i="23"/>
  <c r="E723" i="23" s="1"/>
  <c r="E733" i="23"/>
  <c r="N737" i="23"/>
  <c r="V744" i="23"/>
  <c r="E749" i="23"/>
  <c r="R519" i="23"/>
  <c r="E522" i="23"/>
  <c r="E525" i="23"/>
  <c r="N526" i="23"/>
  <c r="E527" i="23"/>
  <c r="R534" i="23"/>
  <c r="E539" i="23"/>
  <c r="E543" i="23"/>
  <c r="J548" i="23"/>
  <c r="E549" i="23"/>
  <c r="E548" i="23" s="1"/>
  <c r="R555" i="23"/>
  <c r="E560" i="23"/>
  <c r="E555" i="23" s="1"/>
  <c r="E564" i="23"/>
  <c r="E567" i="23"/>
  <c r="J569" i="23"/>
  <c r="V576" i="23"/>
  <c r="E580" i="23"/>
  <c r="E585" i="23"/>
  <c r="R597" i="23"/>
  <c r="E600" i="23"/>
  <c r="E597" i="23" s="1"/>
  <c r="N604" i="23"/>
  <c r="E605" i="23"/>
  <c r="E616" i="23"/>
  <c r="E620" i="23"/>
  <c r="J625" i="23"/>
  <c r="V632" i="23"/>
  <c r="E636" i="23"/>
  <c r="E641" i="23"/>
  <c r="E639" i="23" s="1"/>
  <c r="R653" i="23"/>
  <c r="E656" i="23"/>
  <c r="E659" i="23"/>
  <c r="N660" i="23"/>
  <c r="E661" i="23"/>
  <c r="R667" i="23"/>
  <c r="E672" i="23"/>
  <c r="E676" i="23"/>
  <c r="E679" i="23"/>
  <c r="J681" i="23"/>
  <c r="V688" i="23"/>
  <c r="E692" i="23"/>
  <c r="J695" i="23"/>
  <c r="E697" i="23"/>
  <c r="R709" i="23"/>
  <c r="J716" i="23"/>
  <c r="E721" i="23"/>
  <c r="E732" i="23"/>
  <c r="E748" i="23"/>
  <c r="E753" i="23"/>
  <c r="E43" i="23"/>
  <c r="N39" i="23"/>
  <c r="N77" i="23"/>
  <c r="O21" i="23"/>
  <c r="O52" i="23" s="1"/>
  <c r="E19" i="23"/>
  <c r="N15" i="23"/>
  <c r="N21" i="23" s="1"/>
  <c r="E24" i="23"/>
  <c r="J23" i="23"/>
  <c r="V37" i="23"/>
  <c r="E34" i="23"/>
  <c r="J32" i="23"/>
  <c r="P50" i="23"/>
  <c r="P52" i="23" s="1"/>
  <c r="R50" i="23"/>
  <c r="E73" i="23"/>
  <c r="J77" i="23"/>
  <c r="E20" i="23"/>
  <c r="J20" i="23"/>
  <c r="G21" i="23"/>
  <c r="G52" i="23" s="1"/>
  <c r="E26" i="23"/>
  <c r="E33" i="23"/>
  <c r="E32" i="23" s="1"/>
  <c r="N32" i="23"/>
  <c r="N37" i="23" s="1"/>
  <c r="L50" i="23"/>
  <c r="L52" i="23" s="1"/>
  <c r="E40" i="23"/>
  <c r="J39" i="23"/>
  <c r="V50" i="23"/>
  <c r="E78" i="23"/>
  <c r="S62" i="23"/>
  <c r="S54" i="23"/>
  <c r="E29" i="23"/>
  <c r="E28" i="23" s="1"/>
  <c r="J28" i="23"/>
  <c r="K21" i="23"/>
  <c r="H21" i="23"/>
  <c r="E6" i="23"/>
  <c r="V21" i="23"/>
  <c r="E13" i="23"/>
  <c r="E11" i="23" s="1"/>
  <c r="E16" i="23"/>
  <c r="E15" i="23" s="1"/>
  <c r="J15" i="23"/>
  <c r="T37" i="23"/>
  <c r="T50" i="23" s="1"/>
  <c r="H50" i="23"/>
  <c r="E42" i="23"/>
  <c r="N120" i="23"/>
  <c r="V120" i="23"/>
  <c r="E58" i="23"/>
  <c r="R502" i="23"/>
  <c r="E161" i="23"/>
  <c r="J160" i="23"/>
  <c r="E184" i="23"/>
  <c r="E183" i="23" s="1"/>
  <c r="N183" i="23"/>
  <c r="N173" i="23" s="1"/>
  <c r="E189" i="23"/>
  <c r="J185" i="23"/>
  <c r="E224" i="23"/>
  <c r="N223" i="23"/>
  <c r="E473" i="23"/>
  <c r="N469" i="23"/>
  <c r="N468" i="23" s="1"/>
  <c r="J78" i="23"/>
  <c r="N78" i="23"/>
  <c r="N90" i="23"/>
  <c r="E135" i="23"/>
  <c r="E139" i="23"/>
  <c r="E143" i="23"/>
  <c r="J147" i="23"/>
  <c r="E163" i="23"/>
  <c r="K172" i="23"/>
  <c r="S172" i="23"/>
  <c r="E176" i="23"/>
  <c r="E179" i="23"/>
  <c r="N185" i="23"/>
  <c r="E188" i="23"/>
  <c r="E191" i="23"/>
  <c r="E207" i="23"/>
  <c r="E208" i="23"/>
  <c r="R288" i="23"/>
  <c r="E291" i="23"/>
  <c r="J301" i="23"/>
  <c r="G287" i="23"/>
  <c r="E301" i="23"/>
  <c r="M314" i="23"/>
  <c r="N328" i="23"/>
  <c r="N347" i="23"/>
  <c r="T376" i="23"/>
  <c r="V376" i="23" s="1"/>
  <c r="V377" i="23"/>
  <c r="E441" i="23"/>
  <c r="N433" i="23"/>
  <c r="N432" i="23" s="1"/>
  <c r="E363" i="23"/>
  <c r="J361" i="23"/>
  <c r="H376" i="23"/>
  <c r="J376" i="23" s="1"/>
  <c r="J377" i="23"/>
  <c r="I50" i="23"/>
  <c r="I52" i="23" s="1"/>
  <c r="Q50" i="23"/>
  <c r="Q52" i="23" s="1"/>
  <c r="J56" i="23"/>
  <c r="N56" i="23"/>
  <c r="H502" i="23"/>
  <c r="L502" i="23"/>
  <c r="P502" i="23"/>
  <c r="T502" i="23"/>
  <c r="J103" i="23"/>
  <c r="N103" i="23"/>
  <c r="J111" i="23"/>
  <c r="N111" i="23"/>
  <c r="V111" i="23"/>
  <c r="E136" i="23"/>
  <c r="E140" i="23"/>
  <c r="E144" i="23"/>
  <c r="V147" i="23"/>
  <c r="E151" i="23"/>
  <c r="E164" i="23"/>
  <c r="N160" i="23"/>
  <c r="E167" i="23"/>
  <c r="R185" i="23"/>
  <c r="R172" i="23" s="1"/>
  <c r="E195" i="23"/>
  <c r="J198" i="23"/>
  <c r="E227" i="23"/>
  <c r="R223" i="23"/>
  <c r="J238" i="23"/>
  <c r="N238" i="23"/>
  <c r="R238" i="23"/>
  <c r="J273" i="23"/>
  <c r="N273" i="23"/>
  <c r="E289" i="23"/>
  <c r="E288" i="23" s="1"/>
  <c r="J288" i="23"/>
  <c r="J287" i="23" s="1"/>
  <c r="V288" i="23"/>
  <c r="V287" i="23" s="1"/>
  <c r="V301" i="23"/>
  <c r="S287" i="23"/>
  <c r="S259" i="23" s="1"/>
  <c r="N314" i="23"/>
  <c r="I314" i="23"/>
  <c r="I259" i="23" s="1"/>
  <c r="J328" i="23"/>
  <c r="R347" i="23"/>
  <c r="T341" i="23"/>
  <c r="P376" i="23"/>
  <c r="R376" i="23" s="1"/>
  <c r="R377" i="23"/>
  <c r="V411" i="23"/>
  <c r="S410" i="23"/>
  <c r="V410" i="23" s="1"/>
  <c r="J451" i="23"/>
  <c r="J502" i="23"/>
  <c r="V502" i="23"/>
  <c r="E177" i="23"/>
  <c r="E173" i="23" s="1"/>
  <c r="J173" i="23"/>
  <c r="J172" i="23" s="1"/>
  <c r="N301" i="23"/>
  <c r="K287" i="23"/>
  <c r="K259" i="23" s="1"/>
  <c r="Q314" i="23"/>
  <c r="R314" i="23" s="1"/>
  <c r="R328" i="23"/>
  <c r="E364" i="23"/>
  <c r="I502" i="23"/>
  <c r="K119" i="23"/>
  <c r="N119" i="23" s="1"/>
  <c r="O119" i="23"/>
  <c r="R119" i="23" s="1"/>
  <c r="S119" i="23"/>
  <c r="V119" i="23" s="1"/>
  <c r="E137" i="23"/>
  <c r="E141" i="23"/>
  <c r="E145" i="23"/>
  <c r="R160" i="23"/>
  <c r="V173" i="23"/>
  <c r="V172" i="23" s="1"/>
  <c r="V185" i="23"/>
  <c r="E200" i="23"/>
  <c r="E198" i="23" s="1"/>
  <c r="E225" i="23"/>
  <c r="J223" i="23"/>
  <c r="J222" i="23" s="1"/>
  <c r="V223" i="23"/>
  <c r="V222" i="23" s="1"/>
  <c r="G259" i="23"/>
  <c r="J261" i="23"/>
  <c r="J260" i="23" s="1"/>
  <c r="N261" i="23"/>
  <c r="N260" i="23" s="1"/>
  <c r="N259" i="23" s="1"/>
  <c r="R261" i="23"/>
  <c r="R260" i="23" s="1"/>
  <c r="M259" i="23"/>
  <c r="N288" i="23"/>
  <c r="N287" i="23" s="1"/>
  <c r="R301" i="23"/>
  <c r="O287" i="23"/>
  <c r="O259" i="23" s="1"/>
  <c r="U314" i="23"/>
  <c r="U259" i="23" s="1"/>
  <c r="V328" i="23"/>
  <c r="S341" i="23"/>
  <c r="L376" i="23"/>
  <c r="N376" i="23" s="1"/>
  <c r="N377" i="23"/>
  <c r="E395" i="23"/>
  <c r="J393" i="23"/>
  <c r="V393" i="23"/>
  <c r="R411" i="23"/>
  <c r="O410" i="23"/>
  <c r="O341" i="23" s="1"/>
  <c r="J432" i="23"/>
  <c r="E461" i="23"/>
  <c r="E460" i="23" s="1"/>
  <c r="N460" i="23"/>
  <c r="P468" i="23"/>
  <c r="R468" i="23"/>
  <c r="E482" i="23"/>
  <c r="J481" i="23"/>
  <c r="J508" i="23"/>
  <c r="P583" i="23"/>
  <c r="R583" i="23" s="1"/>
  <c r="E350" i="23"/>
  <c r="E348" i="23" s="1"/>
  <c r="E366" i="23"/>
  <c r="E382" i="23"/>
  <c r="E398" i="23"/>
  <c r="Q410" i="23"/>
  <c r="Q341" i="23" s="1"/>
  <c r="N411" i="23"/>
  <c r="K410" i="23"/>
  <c r="N410" i="23" s="1"/>
  <c r="E415" i="23"/>
  <c r="E436" i="23"/>
  <c r="E433" i="23" s="1"/>
  <c r="Q451" i="23"/>
  <c r="L468" i="23"/>
  <c r="E470" i="23"/>
  <c r="J469" i="23"/>
  <c r="J468" i="23" s="1"/>
  <c r="V469" i="23"/>
  <c r="V468" i="23" s="1"/>
  <c r="E484" i="23"/>
  <c r="E362" i="23"/>
  <c r="E378" i="23"/>
  <c r="E394" i="23"/>
  <c r="J411" i="23"/>
  <c r="G410" i="23"/>
  <c r="J410" i="23" s="1"/>
  <c r="E427" i="23"/>
  <c r="E421" i="23" s="1"/>
  <c r="E440" i="23"/>
  <c r="V442" i="23"/>
  <c r="M451" i="23"/>
  <c r="M341" i="23" s="1"/>
  <c r="E453" i="23"/>
  <c r="N452" i="23"/>
  <c r="N451" i="23" s="1"/>
  <c r="E456" i="23"/>
  <c r="V460" i="23"/>
  <c r="V451" i="23" s="1"/>
  <c r="H468" i="23"/>
  <c r="H341" i="23" s="1"/>
  <c r="H495" i="23" s="1"/>
  <c r="E472" i="23"/>
  <c r="E485" i="23"/>
  <c r="N481" i="23"/>
  <c r="E488" i="23"/>
  <c r="E444" i="23"/>
  <c r="E529" i="23"/>
  <c r="E526" i="23" s="1"/>
  <c r="V534" i="23"/>
  <c r="E546" i="23"/>
  <c r="E541" i="23" s="1"/>
  <c r="E519" i="23"/>
  <c r="E536" i="23"/>
  <c r="J534" i="23"/>
  <c r="E535" i="23"/>
  <c r="N534" i="23"/>
  <c r="L583" i="23"/>
  <c r="N583" i="23" s="1"/>
  <c r="J744" i="23"/>
  <c r="E744" i="23" s="1"/>
  <c r="J555" i="23"/>
  <c r="E571" i="23"/>
  <c r="H583" i="23"/>
  <c r="J583" i="23" s="1"/>
  <c r="J584" i="23"/>
  <c r="E587" i="23"/>
  <c r="E603" i="23"/>
  <c r="R611" i="23"/>
  <c r="E619" i="23"/>
  <c r="E635" i="23"/>
  <c r="E632" i="23" s="1"/>
  <c r="N639" i="23"/>
  <c r="E651" i="23"/>
  <c r="E646" i="23" s="1"/>
  <c r="J667" i="23"/>
  <c r="E683" i="23"/>
  <c r="V695" i="23"/>
  <c r="E695" i="23"/>
  <c r="E699" i="23"/>
  <c r="E715" i="23"/>
  <c r="R723" i="23"/>
  <c r="E731" i="23"/>
  <c r="E747" i="23"/>
  <c r="N751" i="23"/>
  <c r="V555" i="23"/>
  <c r="E559" i="23"/>
  <c r="E575" i="23"/>
  <c r="E576" i="23"/>
  <c r="T583" i="23"/>
  <c r="V583" i="23" s="1"/>
  <c r="V584" i="23"/>
  <c r="E591" i="23"/>
  <c r="E607" i="23"/>
  <c r="E604" i="23" s="1"/>
  <c r="N611" i="23"/>
  <c r="E623" i="23"/>
  <c r="J639" i="23"/>
  <c r="E655" i="23"/>
  <c r="V667" i="23"/>
  <c r="E671" i="23"/>
  <c r="E667" i="23" s="1"/>
  <c r="E687" i="23"/>
  <c r="E681" i="23" s="1"/>
  <c r="R695" i="23"/>
  <c r="E703" i="23"/>
  <c r="E702" i="23" s="1"/>
  <c r="E719" i="23"/>
  <c r="E716" i="23" s="1"/>
  <c r="N723" i="23"/>
  <c r="E735" i="23"/>
  <c r="J737" i="23"/>
  <c r="E737" i="23" s="1"/>
  <c r="R744" i="23"/>
  <c r="J751" i="23"/>
  <c r="E751" i="23" s="1"/>
  <c r="V701" i="17"/>
  <c r="R701" i="17"/>
  <c r="N701" i="17"/>
  <c r="J701" i="17"/>
  <c r="V700" i="17"/>
  <c r="R700" i="17"/>
  <c r="N700" i="17"/>
  <c r="J700" i="17"/>
  <c r="V699" i="17"/>
  <c r="R699" i="17"/>
  <c r="N699" i="17"/>
  <c r="J699" i="17"/>
  <c r="V698" i="17"/>
  <c r="R698" i="17"/>
  <c r="N698" i="17"/>
  <c r="J698" i="17"/>
  <c r="V697" i="17"/>
  <c r="R697" i="17"/>
  <c r="N697" i="17"/>
  <c r="J697" i="17"/>
  <c r="V696" i="17"/>
  <c r="R696" i="17"/>
  <c r="R695" i="17" s="1"/>
  <c r="N696" i="17"/>
  <c r="N695" i="17" s="1"/>
  <c r="J696" i="17"/>
  <c r="J695" i="17" s="1"/>
  <c r="V695" i="17"/>
  <c r="U695" i="17"/>
  <c r="T695" i="17"/>
  <c r="S695" i="17"/>
  <c r="Q695" i="17"/>
  <c r="P695" i="17"/>
  <c r="O695" i="17"/>
  <c r="M695" i="17"/>
  <c r="L695" i="17"/>
  <c r="K695" i="17"/>
  <c r="I695" i="17"/>
  <c r="H695" i="17"/>
  <c r="G695" i="17"/>
  <c r="V694" i="17"/>
  <c r="R694" i="17"/>
  <c r="N694" i="17"/>
  <c r="J694" i="17"/>
  <c r="V693" i="17"/>
  <c r="R693" i="17"/>
  <c r="N693" i="17"/>
  <c r="J693" i="17"/>
  <c r="V692" i="17"/>
  <c r="R692" i="17"/>
  <c r="N692" i="17"/>
  <c r="J692" i="17"/>
  <c r="V691" i="17"/>
  <c r="R691" i="17"/>
  <c r="N691" i="17"/>
  <c r="J691" i="17"/>
  <c r="V690" i="17"/>
  <c r="R690" i="17"/>
  <c r="N690" i="17"/>
  <c r="J690" i="17"/>
  <c r="V689" i="17"/>
  <c r="R689" i="17"/>
  <c r="N689" i="17"/>
  <c r="N688" i="17" s="1"/>
  <c r="J689" i="17"/>
  <c r="J688" i="17" s="1"/>
  <c r="V688" i="17"/>
  <c r="U688" i="17"/>
  <c r="T688" i="17"/>
  <c r="S688" i="17"/>
  <c r="R688" i="17"/>
  <c r="Q688" i="17"/>
  <c r="P688" i="17"/>
  <c r="O688" i="17"/>
  <c r="M688" i="17"/>
  <c r="L688" i="17"/>
  <c r="K688" i="17"/>
  <c r="I688" i="17"/>
  <c r="H688" i="17"/>
  <c r="G688" i="17"/>
  <c r="V603" i="17"/>
  <c r="R603" i="17"/>
  <c r="N603" i="17"/>
  <c r="J603" i="17"/>
  <c r="V602" i="17"/>
  <c r="R602" i="17"/>
  <c r="N602" i="17"/>
  <c r="J602" i="17"/>
  <c r="V601" i="17"/>
  <c r="R601" i="17"/>
  <c r="N601" i="17"/>
  <c r="J601" i="17"/>
  <c r="V600" i="17"/>
  <c r="R600" i="17"/>
  <c r="N600" i="17"/>
  <c r="J600" i="17"/>
  <c r="V599" i="17"/>
  <c r="R599" i="17"/>
  <c r="N599" i="17"/>
  <c r="J599" i="17"/>
  <c r="V598" i="17"/>
  <c r="R598" i="17"/>
  <c r="R597" i="17" s="1"/>
  <c r="N598" i="17"/>
  <c r="J598" i="17"/>
  <c r="J597" i="17" s="1"/>
  <c r="V597" i="17"/>
  <c r="U597" i="17"/>
  <c r="T597" i="17"/>
  <c r="S597" i="17"/>
  <c r="Q597" i="17"/>
  <c r="P597" i="17"/>
  <c r="O597" i="17"/>
  <c r="N597" i="17"/>
  <c r="M597" i="17"/>
  <c r="L597" i="17"/>
  <c r="K597" i="17"/>
  <c r="I597" i="17"/>
  <c r="H597" i="17"/>
  <c r="G597" i="17"/>
  <c r="V596" i="17"/>
  <c r="R596" i="17"/>
  <c r="N596" i="17"/>
  <c r="J596" i="17"/>
  <c r="V595" i="17"/>
  <c r="R595" i="17"/>
  <c r="N595" i="17"/>
  <c r="J595" i="17"/>
  <c r="V594" i="17"/>
  <c r="R594" i="17"/>
  <c r="N594" i="17"/>
  <c r="J594" i="17"/>
  <c r="V593" i="17"/>
  <c r="R593" i="17"/>
  <c r="N593" i="17"/>
  <c r="J593" i="17"/>
  <c r="V592" i="17"/>
  <c r="R592" i="17"/>
  <c r="N592" i="17"/>
  <c r="J592" i="17"/>
  <c r="V591" i="17"/>
  <c r="R591" i="17"/>
  <c r="R590" i="17" s="1"/>
  <c r="N591" i="17"/>
  <c r="N590" i="17" s="1"/>
  <c r="J591" i="17"/>
  <c r="J590" i="17" s="1"/>
  <c r="V590" i="17"/>
  <c r="U590" i="17"/>
  <c r="T590" i="17"/>
  <c r="S590" i="17"/>
  <c r="Q590" i="17"/>
  <c r="P590" i="17"/>
  <c r="O590" i="17"/>
  <c r="M590" i="17"/>
  <c r="L590" i="17"/>
  <c r="K590" i="17"/>
  <c r="I590" i="17"/>
  <c r="H590" i="17"/>
  <c r="G590" i="17"/>
  <c r="V561" i="17"/>
  <c r="R561" i="17"/>
  <c r="N561" i="17"/>
  <c r="J561" i="17"/>
  <c r="V560" i="17"/>
  <c r="R560" i="17"/>
  <c r="N560" i="17"/>
  <c r="J560" i="17"/>
  <c r="V559" i="17"/>
  <c r="R559" i="17"/>
  <c r="N559" i="17"/>
  <c r="J559" i="17"/>
  <c r="V558" i="17"/>
  <c r="R558" i="17"/>
  <c r="N558" i="17"/>
  <c r="J558" i="17"/>
  <c r="V557" i="17"/>
  <c r="R557" i="17"/>
  <c r="N557" i="17"/>
  <c r="J557" i="17"/>
  <c r="V556" i="17"/>
  <c r="R556" i="17"/>
  <c r="R555" i="17" s="1"/>
  <c r="N556" i="17"/>
  <c r="N555" i="17" s="1"/>
  <c r="J556" i="17"/>
  <c r="J555" i="17" s="1"/>
  <c r="V555" i="17"/>
  <c r="U555" i="17"/>
  <c r="T555" i="17"/>
  <c r="S555" i="17"/>
  <c r="Q555" i="17"/>
  <c r="P555" i="17"/>
  <c r="O555" i="17"/>
  <c r="M555" i="17"/>
  <c r="L555" i="17"/>
  <c r="K555" i="17"/>
  <c r="I555" i="17"/>
  <c r="H555" i="17"/>
  <c r="G555" i="17"/>
  <c r="V554" i="17"/>
  <c r="R554" i="17"/>
  <c r="N554" i="17"/>
  <c r="J554" i="17"/>
  <c r="V553" i="17"/>
  <c r="R553" i="17"/>
  <c r="N553" i="17"/>
  <c r="J553" i="17"/>
  <c r="V552" i="17"/>
  <c r="R552" i="17"/>
  <c r="N552" i="17"/>
  <c r="J552" i="17"/>
  <c r="V551" i="17"/>
  <c r="R551" i="17"/>
  <c r="N551" i="17"/>
  <c r="J551" i="17"/>
  <c r="V550" i="17"/>
  <c r="R550" i="17"/>
  <c r="N550" i="17"/>
  <c r="J550" i="17"/>
  <c r="V549" i="17"/>
  <c r="R549" i="17"/>
  <c r="R548" i="17" s="1"/>
  <c r="N549" i="17"/>
  <c r="N548" i="17" s="1"/>
  <c r="J549" i="17"/>
  <c r="J548" i="17" s="1"/>
  <c r="V548" i="17"/>
  <c r="U548" i="17"/>
  <c r="T548" i="17"/>
  <c r="S548" i="17"/>
  <c r="Q548" i="17"/>
  <c r="P548" i="17"/>
  <c r="O548" i="17"/>
  <c r="M548" i="17"/>
  <c r="L548" i="17"/>
  <c r="K548" i="17"/>
  <c r="I548" i="17"/>
  <c r="H548" i="17"/>
  <c r="G548" i="17"/>
  <c r="V547" i="17"/>
  <c r="R547" i="17"/>
  <c r="N547" i="17"/>
  <c r="J547" i="17"/>
  <c r="V546" i="17"/>
  <c r="R546" i="17"/>
  <c r="N546" i="17"/>
  <c r="J546" i="17"/>
  <c r="V545" i="17"/>
  <c r="R545" i="17"/>
  <c r="N545" i="17"/>
  <c r="J545" i="17"/>
  <c r="V544" i="17"/>
  <c r="R544" i="17"/>
  <c r="N544" i="17"/>
  <c r="J544" i="17"/>
  <c r="V543" i="17"/>
  <c r="R543" i="17"/>
  <c r="N543" i="17"/>
  <c r="J543" i="17"/>
  <c r="V542" i="17"/>
  <c r="R542" i="17"/>
  <c r="R541" i="17" s="1"/>
  <c r="N542" i="17"/>
  <c r="J542" i="17"/>
  <c r="V541" i="17"/>
  <c r="U541" i="17"/>
  <c r="T541" i="17"/>
  <c r="S541" i="17"/>
  <c r="Q541" i="17"/>
  <c r="P541" i="17"/>
  <c r="O541" i="17"/>
  <c r="N541" i="17"/>
  <c r="M541" i="17"/>
  <c r="L541" i="17"/>
  <c r="K541" i="17"/>
  <c r="J541" i="17"/>
  <c r="I541" i="17"/>
  <c r="H541" i="17"/>
  <c r="G541" i="17"/>
  <c r="G119" i="23" l="1"/>
  <c r="J119" i="23" s="1"/>
  <c r="E119" i="23"/>
  <c r="O495" i="23"/>
  <c r="E674" i="23"/>
  <c r="R451" i="23"/>
  <c r="E590" i="23"/>
  <c r="E361" i="23"/>
  <c r="E347" i="23" s="1"/>
  <c r="E411" i="23"/>
  <c r="E410" i="23" s="1"/>
  <c r="P341" i="23"/>
  <c r="V347" i="23"/>
  <c r="E172" i="23"/>
  <c r="E562" i="23"/>
  <c r="E261" i="23"/>
  <c r="E260" i="23" s="1"/>
  <c r="E90" i="23"/>
  <c r="E77" i="23" s="1"/>
  <c r="I341" i="23"/>
  <c r="I495" i="23" s="1"/>
  <c r="E709" i="23"/>
  <c r="E569" i="23"/>
  <c r="V432" i="23"/>
  <c r="V314" i="23"/>
  <c r="V259" i="23" s="1"/>
  <c r="R222" i="23"/>
  <c r="N172" i="23"/>
  <c r="T52" i="23"/>
  <c r="K52" i="23"/>
  <c r="V77" i="23"/>
  <c r="R432" i="23"/>
  <c r="R21" i="23"/>
  <c r="E584" i="23"/>
  <c r="E583" i="23" s="1"/>
  <c r="E653" i="23"/>
  <c r="E618" i="23"/>
  <c r="N584" i="23"/>
  <c r="E442" i="23"/>
  <c r="E393" i="23"/>
  <c r="R584" i="23"/>
  <c r="E56" i="23"/>
  <c r="J21" i="23"/>
  <c r="R52" i="23"/>
  <c r="R62" i="23" s="1"/>
  <c r="E660" i="23"/>
  <c r="E315" i="23"/>
  <c r="E314" i="23" s="1"/>
  <c r="E238" i="23"/>
  <c r="E111" i="23"/>
  <c r="E102" i="23" s="1"/>
  <c r="V102" i="23"/>
  <c r="Q62" i="23"/>
  <c r="Q54" i="23"/>
  <c r="M54" i="23"/>
  <c r="M62" i="23"/>
  <c r="I62" i="23"/>
  <c r="I54" i="23"/>
  <c r="T54" i="23"/>
  <c r="T62" i="23"/>
  <c r="U62" i="23"/>
  <c r="U54" i="23"/>
  <c r="L54" i="23"/>
  <c r="L62" i="23"/>
  <c r="R54" i="23"/>
  <c r="Q259" i="23"/>
  <c r="L341" i="23"/>
  <c r="L495" i="23" s="1"/>
  <c r="N341" i="23"/>
  <c r="R287" i="23"/>
  <c r="N222" i="23"/>
  <c r="E21" i="23"/>
  <c r="P54" i="23"/>
  <c r="P62" i="23"/>
  <c r="S64" i="23"/>
  <c r="G54" i="23"/>
  <c r="G62" i="23"/>
  <c r="O54" i="23"/>
  <c r="O62" i="23"/>
  <c r="N495" i="23"/>
  <c r="E469" i="23"/>
  <c r="E468" i="23" s="1"/>
  <c r="G341" i="23"/>
  <c r="E223" i="23"/>
  <c r="E222" i="23" s="1"/>
  <c r="K62" i="23"/>
  <c r="K54" i="23"/>
  <c r="E502" i="23"/>
  <c r="J37" i="23"/>
  <c r="J50" i="23" s="1"/>
  <c r="E432" i="23"/>
  <c r="E481" i="23"/>
  <c r="V341" i="23"/>
  <c r="E534" i="23"/>
  <c r="E452" i="23"/>
  <c r="E451" i="23" s="1"/>
  <c r="M495" i="23"/>
  <c r="G495" i="23"/>
  <c r="J341" i="23"/>
  <c r="E287" i="23"/>
  <c r="E259" i="23" s="1"/>
  <c r="J314" i="23"/>
  <c r="J259" i="23" s="1"/>
  <c r="H52" i="23"/>
  <c r="E23" i="23"/>
  <c r="E37" i="23" s="1"/>
  <c r="N50" i="23"/>
  <c r="N52" i="23" s="1"/>
  <c r="E377" i="23"/>
  <c r="E376" i="23" s="1"/>
  <c r="R410" i="23"/>
  <c r="R341" i="23" s="1"/>
  <c r="R259" i="23"/>
  <c r="N502" i="23"/>
  <c r="K341" i="23"/>
  <c r="K495" i="23" s="1"/>
  <c r="E160" i="23"/>
  <c r="E146" i="23" s="1"/>
  <c r="V52" i="23"/>
  <c r="E39" i="23"/>
  <c r="V757" i="22"/>
  <c r="R757" i="22"/>
  <c r="N757" i="22"/>
  <c r="J757" i="22"/>
  <c r="V756" i="22"/>
  <c r="R756" i="22"/>
  <c r="N756" i="22"/>
  <c r="J756" i="22"/>
  <c r="V755" i="22"/>
  <c r="R755" i="22"/>
  <c r="N755" i="22"/>
  <c r="J755" i="22"/>
  <c r="V754" i="22"/>
  <c r="R754" i="22"/>
  <c r="N754" i="22"/>
  <c r="J754" i="22"/>
  <c r="V753" i="22"/>
  <c r="R753" i="22"/>
  <c r="N753" i="22"/>
  <c r="J753" i="22"/>
  <c r="V752" i="22"/>
  <c r="R752" i="22"/>
  <c r="N752" i="22"/>
  <c r="J752" i="22"/>
  <c r="U751" i="22"/>
  <c r="T751" i="22"/>
  <c r="S751" i="22"/>
  <c r="V751" i="22" s="1"/>
  <c r="Q751" i="22"/>
  <c r="P751" i="22"/>
  <c r="O751" i="22"/>
  <c r="R751" i="22" s="1"/>
  <c r="M751" i="22"/>
  <c r="L751" i="22"/>
  <c r="K751" i="22"/>
  <c r="N751" i="22" s="1"/>
  <c r="I751" i="22"/>
  <c r="H751" i="22"/>
  <c r="G751" i="22"/>
  <c r="J751" i="22" s="1"/>
  <c r="V750" i="22"/>
  <c r="R750" i="22"/>
  <c r="N750" i="22"/>
  <c r="J750" i="22"/>
  <c r="V749" i="22"/>
  <c r="R749" i="22"/>
  <c r="N749" i="22"/>
  <c r="J749" i="22"/>
  <c r="V748" i="22"/>
  <c r="R748" i="22"/>
  <c r="N748" i="22"/>
  <c r="J748" i="22"/>
  <c r="V747" i="22"/>
  <c r="R747" i="22"/>
  <c r="N747" i="22"/>
  <c r="J747" i="22"/>
  <c r="V746" i="22"/>
  <c r="R746" i="22"/>
  <c r="N746" i="22"/>
  <c r="J746" i="22"/>
  <c r="V745" i="22"/>
  <c r="R745" i="22"/>
  <c r="N745" i="22"/>
  <c r="J745" i="22"/>
  <c r="U744" i="22"/>
  <c r="T744" i="22"/>
  <c r="S744" i="22"/>
  <c r="V744" i="22" s="1"/>
  <c r="Q744" i="22"/>
  <c r="P744" i="22"/>
  <c r="O744" i="22"/>
  <c r="R744" i="22" s="1"/>
  <c r="M744" i="22"/>
  <c r="L744" i="22"/>
  <c r="K744" i="22"/>
  <c r="N744" i="22" s="1"/>
  <c r="I744" i="22"/>
  <c r="H744" i="22"/>
  <c r="G744" i="22"/>
  <c r="J744" i="22" s="1"/>
  <c r="V743" i="22"/>
  <c r="R743" i="22"/>
  <c r="N743" i="22"/>
  <c r="J743" i="22"/>
  <c r="V742" i="22"/>
  <c r="R742" i="22"/>
  <c r="N742" i="22"/>
  <c r="J742" i="22"/>
  <c r="V741" i="22"/>
  <c r="R741" i="22"/>
  <c r="N741" i="22"/>
  <c r="J741" i="22"/>
  <c r="V740" i="22"/>
  <c r="R740" i="22"/>
  <c r="N740" i="22"/>
  <c r="J740" i="22"/>
  <c r="V739" i="22"/>
  <c r="R739" i="22"/>
  <c r="N739" i="22"/>
  <c r="J739" i="22"/>
  <c r="V738" i="22"/>
  <c r="R738" i="22"/>
  <c r="N738" i="22"/>
  <c r="J738" i="22"/>
  <c r="U737" i="22"/>
  <c r="T737" i="22"/>
  <c r="S737" i="22"/>
  <c r="V737" i="22" s="1"/>
  <c r="Q737" i="22"/>
  <c r="P737" i="22"/>
  <c r="O737" i="22"/>
  <c r="R737" i="22" s="1"/>
  <c r="M737" i="22"/>
  <c r="L737" i="22"/>
  <c r="K737" i="22"/>
  <c r="N737" i="22" s="1"/>
  <c r="I737" i="22"/>
  <c r="H737" i="22"/>
  <c r="G737" i="22"/>
  <c r="J737" i="22" s="1"/>
  <c r="V736" i="22"/>
  <c r="R736" i="22"/>
  <c r="N736" i="22"/>
  <c r="J736" i="22"/>
  <c r="V735" i="22"/>
  <c r="R735" i="22"/>
  <c r="N735" i="22"/>
  <c r="J735" i="22"/>
  <c r="V734" i="22"/>
  <c r="R734" i="22"/>
  <c r="N734" i="22"/>
  <c r="J734" i="22"/>
  <c r="V733" i="22"/>
  <c r="R733" i="22"/>
  <c r="N733" i="22"/>
  <c r="J733" i="22"/>
  <c r="V732" i="22"/>
  <c r="R732" i="22"/>
  <c r="N732" i="22"/>
  <c r="J732" i="22"/>
  <c r="V731" i="22"/>
  <c r="R731" i="22"/>
  <c r="N731" i="22"/>
  <c r="J731" i="22"/>
  <c r="U730" i="22"/>
  <c r="T730" i="22"/>
  <c r="S730" i="22"/>
  <c r="V730" i="22" s="1"/>
  <c r="Q730" i="22"/>
  <c r="P730" i="22"/>
  <c r="O730" i="22"/>
  <c r="R730" i="22" s="1"/>
  <c r="M730" i="22"/>
  <c r="L730" i="22"/>
  <c r="K730" i="22"/>
  <c r="N730" i="22" s="1"/>
  <c r="I730" i="22"/>
  <c r="H730" i="22"/>
  <c r="G730" i="22"/>
  <c r="J730" i="22" s="1"/>
  <c r="V729" i="22"/>
  <c r="R729" i="22"/>
  <c r="N729" i="22"/>
  <c r="J729" i="22"/>
  <c r="V728" i="22"/>
  <c r="R728" i="22"/>
  <c r="N728" i="22"/>
  <c r="J728" i="22"/>
  <c r="V727" i="22"/>
  <c r="R727" i="22"/>
  <c r="N727" i="22"/>
  <c r="J727" i="22"/>
  <c r="V726" i="22"/>
  <c r="R726" i="22"/>
  <c r="N726" i="22"/>
  <c r="J726" i="22"/>
  <c r="V725" i="22"/>
  <c r="R725" i="22"/>
  <c r="N725" i="22"/>
  <c r="J725" i="22"/>
  <c r="V724" i="22"/>
  <c r="R724" i="22"/>
  <c r="N724" i="22"/>
  <c r="J724" i="22"/>
  <c r="U723" i="22"/>
  <c r="T723" i="22"/>
  <c r="S723" i="22"/>
  <c r="V723" i="22" s="1"/>
  <c r="Q723" i="22"/>
  <c r="P723" i="22"/>
  <c r="O723" i="22"/>
  <c r="R723" i="22" s="1"/>
  <c r="M723" i="22"/>
  <c r="L723" i="22"/>
  <c r="K723" i="22"/>
  <c r="N723" i="22" s="1"/>
  <c r="I723" i="22"/>
  <c r="H723" i="22"/>
  <c r="G723" i="22"/>
  <c r="J723" i="22" s="1"/>
  <c r="V722" i="22"/>
  <c r="R722" i="22"/>
  <c r="N722" i="22"/>
  <c r="J722" i="22"/>
  <c r="V721" i="22"/>
  <c r="R721" i="22"/>
  <c r="N721" i="22"/>
  <c r="J721" i="22"/>
  <c r="V720" i="22"/>
  <c r="R720" i="22"/>
  <c r="N720" i="22"/>
  <c r="J720" i="22"/>
  <c r="V719" i="22"/>
  <c r="R719" i="22"/>
  <c r="N719" i="22"/>
  <c r="J719" i="22"/>
  <c r="V718" i="22"/>
  <c r="R718" i="22"/>
  <c r="N718" i="22"/>
  <c r="J718" i="22"/>
  <c r="V717" i="22"/>
  <c r="R717" i="22"/>
  <c r="N717" i="22"/>
  <c r="J717" i="22"/>
  <c r="U716" i="22"/>
  <c r="T716" i="22"/>
  <c r="S716" i="22"/>
  <c r="V716" i="22" s="1"/>
  <c r="Q716" i="22"/>
  <c r="P716" i="22"/>
  <c r="O716" i="22"/>
  <c r="R716" i="22" s="1"/>
  <c r="M716" i="22"/>
  <c r="L716" i="22"/>
  <c r="K716" i="22"/>
  <c r="N716" i="22" s="1"/>
  <c r="I716" i="22"/>
  <c r="H716" i="22"/>
  <c r="G716" i="22"/>
  <c r="J716" i="22" s="1"/>
  <c r="V715" i="22"/>
  <c r="R715" i="22"/>
  <c r="N715" i="22"/>
  <c r="J715" i="22"/>
  <c r="V714" i="22"/>
  <c r="R714" i="22"/>
  <c r="N714" i="22"/>
  <c r="J714" i="22"/>
  <c r="V713" i="22"/>
  <c r="R713" i="22"/>
  <c r="N713" i="22"/>
  <c r="J713" i="22"/>
  <c r="V712" i="22"/>
  <c r="R712" i="22"/>
  <c r="N712" i="22"/>
  <c r="J712" i="22"/>
  <c r="V711" i="22"/>
  <c r="R711" i="22"/>
  <c r="N711" i="22"/>
  <c r="J711" i="22"/>
  <c r="V710" i="22"/>
  <c r="R710" i="22"/>
  <c r="N710" i="22"/>
  <c r="J710" i="22"/>
  <c r="U709" i="22"/>
  <c r="T709" i="22"/>
  <c r="S709" i="22"/>
  <c r="V709" i="22" s="1"/>
  <c r="Q709" i="22"/>
  <c r="P709" i="22"/>
  <c r="O709" i="22"/>
  <c r="R709" i="22" s="1"/>
  <c r="M709" i="22"/>
  <c r="L709" i="22"/>
  <c r="K709" i="22"/>
  <c r="N709" i="22" s="1"/>
  <c r="I709" i="22"/>
  <c r="H709" i="22"/>
  <c r="G709" i="22"/>
  <c r="J709" i="22" s="1"/>
  <c r="V708" i="22"/>
  <c r="R708" i="22"/>
  <c r="N708" i="22"/>
  <c r="J708" i="22"/>
  <c r="V707" i="22"/>
  <c r="R707" i="22"/>
  <c r="N707" i="22"/>
  <c r="J707" i="22"/>
  <c r="V706" i="22"/>
  <c r="R706" i="22"/>
  <c r="N706" i="22"/>
  <c r="J706" i="22"/>
  <c r="V705" i="22"/>
  <c r="R705" i="22"/>
  <c r="N705" i="22"/>
  <c r="J705" i="22"/>
  <c r="V704" i="22"/>
  <c r="R704" i="22"/>
  <c r="N704" i="22"/>
  <c r="J704" i="22"/>
  <c r="V703" i="22"/>
  <c r="R703" i="22"/>
  <c r="N703" i="22"/>
  <c r="J703" i="22"/>
  <c r="U702" i="22"/>
  <c r="T702" i="22"/>
  <c r="S702" i="22"/>
  <c r="V702" i="22" s="1"/>
  <c r="Q702" i="22"/>
  <c r="P702" i="22"/>
  <c r="O702" i="22"/>
  <c r="R702" i="22" s="1"/>
  <c r="M702" i="22"/>
  <c r="L702" i="22"/>
  <c r="K702" i="22"/>
  <c r="N702" i="22" s="1"/>
  <c r="I702" i="22"/>
  <c r="H702" i="22"/>
  <c r="G702" i="22"/>
  <c r="J702" i="22" s="1"/>
  <c r="V701" i="22"/>
  <c r="R701" i="22"/>
  <c r="N701" i="22"/>
  <c r="J701" i="22"/>
  <c r="V700" i="22"/>
  <c r="R700" i="22"/>
  <c r="N700" i="22"/>
  <c r="J700" i="22"/>
  <c r="V699" i="22"/>
  <c r="R699" i="22"/>
  <c r="N699" i="22"/>
  <c r="J699" i="22"/>
  <c r="V698" i="22"/>
  <c r="R698" i="22"/>
  <c r="N698" i="22"/>
  <c r="J698" i="22"/>
  <c r="V697" i="22"/>
  <c r="R697" i="22"/>
  <c r="N697" i="22"/>
  <c r="J697" i="22"/>
  <c r="V696" i="22"/>
  <c r="R696" i="22"/>
  <c r="N696" i="22"/>
  <c r="J696" i="22"/>
  <c r="U695" i="22"/>
  <c r="T695" i="22"/>
  <c r="S695" i="22"/>
  <c r="V695" i="22" s="1"/>
  <c r="Q695" i="22"/>
  <c r="P695" i="22"/>
  <c r="O695" i="22"/>
  <c r="R695" i="22" s="1"/>
  <c r="M695" i="22"/>
  <c r="L695" i="22"/>
  <c r="K695" i="22"/>
  <c r="N695" i="22" s="1"/>
  <c r="I695" i="22"/>
  <c r="H695" i="22"/>
  <c r="G695" i="22"/>
  <c r="J695" i="22" s="1"/>
  <c r="V694" i="22"/>
  <c r="R694" i="22"/>
  <c r="N694" i="22"/>
  <c r="J694" i="22"/>
  <c r="V693" i="22"/>
  <c r="R693" i="22"/>
  <c r="N693" i="22"/>
  <c r="J693" i="22"/>
  <c r="V692" i="22"/>
  <c r="R692" i="22"/>
  <c r="N692" i="22"/>
  <c r="J692" i="22"/>
  <c r="V691" i="22"/>
  <c r="R691" i="22"/>
  <c r="N691" i="22"/>
  <c r="J691" i="22"/>
  <c r="V690" i="22"/>
  <c r="R690" i="22"/>
  <c r="N690" i="22"/>
  <c r="J690" i="22"/>
  <c r="V689" i="22"/>
  <c r="R689" i="22"/>
  <c r="N689" i="22"/>
  <c r="J689" i="22"/>
  <c r="U688" i="22"/>
  <c r="V688" i="22" s="1"/>
  <c r="T688" i="22"/>
  <c r="S688" i="22"/>
  <c r="Q688" i="22"/>
  <c r="R688" i="22" s="1"/>
  <c r="P688" i="22"/>
  <c r="O688" i="22"/>
  <c r="M688" i="22"/>
  <c r="N688" i="22" s="1"/>
  <c r="L688" i="22"/>
  <c r="K688" i="22"/>
  <c r="I688" i="22"/>
  <c r="J688" i="22" s="1"/>
  <c r="H688" i="22"/>
  <c r="G688" i="22"/>
  <c r="V687" i="22"/>
  <c r="R687" i="22"/>
  <c r="N687" i="22"/>
  <c r="J687" i="22"/>
  <c r="V686" i="22"/>
  <c r="R686" i="22"/>
  <c r="N686" i="22"/>
  <c r="J686" i="22"/>
  <c r="V685" i="22"/>
  <c r="R685" i="22"/>
  <c r="N685" i="22"/>
  <c r="J685" i="22"/>
  <c r="V684" i="22"/>
  <c r="R684" i="22"/>
  <c r="N684" i="22"/>
  <c r="J684" i="22"/>
  <c r="V683" i="22"/>
  <c r="R683" i="22"/>
  <c r="N683" i="22"/>
  <c r="J683" i="22"/>
  <c r="V682" i="22"/>
  <c r="R682" i="22"/>
  <c r="N682" i="22"/>
  <c r="J682" i="22"/>
  <c r="U681" i="22"/>
  <c r="T681" i="22"/>
  <c r="S681" i="22"/>
  <c r="V681" i="22" s="1"/>
  <c r="Q681" i="22"/>
  <c r="P681" i="22"/>
  <c r="O681" i="22"/>
  <c r="R681" i="22" s="1"/>
  <c r="M681" i="22"/>
  <c r="L681" i="22"/>
  <c r="K681" i="22"/>
  <c r="N681" i="22" s="1"/>
  <c r="I681" i="22"/>
  <c r="H681" i="22"/>
  <c r="G681" i="22"/>
  <c r="J681" i="22" s="1"/>
  <c r="V680" i="22"/>
  <c r="R680" i="22"/>
  <c r="N680" i="22"/>
  <c r="J680" i="22"/>
  <c r="V679" i="22"/>
  <c r="R679" i="22"/>
  <c r="N679" i="22"/>
  <c r="J679" i="22"/>
  <c r="V678" i="22"/>
  <c r="R678" i="22"/>
  <c r="N678" i="22"/>
  <c r="J678" i="22"/>
  <c r="V677" i="22"/>
  <c r="R677" i="22"/>
  <c r="N677" i="22"/>
  <c r="J677" i="22"/>
  <c r="V676" i="22"/>
  <c r="R676" i="22"/>
  <c r="N676" i="22"/>
  <c r="J676" i="22"/>
  <c r="V675" i="22"/>
  <c r="R675" i="22"/>
  <c r="N675" i="22"/>
  <c r="J675" i="22"/>
  <c r="U674" i="22"/>
  <c r="T674" i="22"/>
  <c r="S674" i="22"/>
  <c r="V674" i="22" s="1"/>
  <c r="Q674" i="22"/>
  <c r="P674" i="22"/>
  <c r="O674" i="22"/>
  <c r="R674" i="22" s="1"/>
  <c r="M674" i="22"/>
  <c r="L674" i="22"/>
  <c r="K674" i="22"/>
  <c r="N674" i="22" s="1"/>
  <c r="I674" i="22"/>
  <c r="H674" i="22"/>
  <c r="G674" i="22"/>
  <c r="J674" i="22" s="1"/>
  <c r="V673" i="22"/>
  <c r="R673" i="22"/>
  <c r="N673" i="22"/>
  <c r="J673" i="22"/>
  <c r="V672" i="22"/>
  <c r="R672" i="22"/>
  <c r="N672" i="22"/>
  <c r="J672" i="22"/>
  <c r="V671" i="22"/>
  <c r="R671" i="22"/>
  <c r="N671" i="22"/>
  <c r="J671" i="22"/>
  <c r="V670" i="22"/>
  <c r="R670" i="22"/>
  <c r="N670" i="22"/>
  <c r="J670" i="22"/>
  <c r="V669" i="22"/>
  <c r="R669" i="22"/>
  <c r="N669" i="22"/>
  <c r="J669" i="22"/>
  <c r="V668" i="22"/>
  <c r="R668" i="22"/>
  <c r="N668" i="22"/>
  <c r="J668" i="22"/>
  <c r="U667" i="22"/>
  <c r="T667" i="22"/>
  <c r="S667" i="22"/>
  <c r="V667" i="22" s="1"/>
  <c r="Q667" i="22"/>
  <c r="P667" i="22"/>
  <c r="O667" i="22"/>
  <c r="R667" i="22" s="1"/>
  <c r="M667" i="22"/>
  <c r="L667" i="22"/>
  <c r="K667" i="22"/>
  <c r="N667" i="22" s="1"/>
  <c r="I667" i="22"/>
  <c r="H667" i="22"/>
  <c r="G667" i="22"/>
  <c r="J667" i="22" s="1"/>
  <c r="V666" i="22"/>
  <c r="R666" i="22"/>
  <c r="N666" i="22"/>
  <c r="J666" i="22"/>
  <c r="V665" i="22"/>
  <c r="R665" i="22"/>
  <c r="N665" i="22"/>
  <c r="J665" i="22"/>
  <c r="V664" i="22"/>
  <c r="R664" i="22"/>
  <c r="N664" i="22"/>
  <c r="J664" i="22"/>
  <c r="V663" i="22"/>
  <c r="R663" i="22"/>
  <c r="N663" i="22"/>
  <c r="J663" i="22"/>
  <c r="V662" i="22"/>
  <c r="R662" i="22"/>
  <c r="N662" i="22"/>
  <c r="J662" i="22"/>
  <c r="V661" i="22"/>
  <c r="R661" i="22"/>
  <c r="N661" i="22"/>
  <c r="J661" i="22"/>
  <c r="U660" i="22"/>
  <c r="T660" i="22"/>
  <c r="S660" i="22"/>
  <c r="V660" i="22" s="1"/>
  <c r="Q660" i="22"/>
  <c r="P660" i="22"/>
  <c r="O660" i="22"/>
  <c r="R660" i="22" s="1"/>
  <c r="M660" i="22"/>
  <c r="L660" i="22"/>
  <c r="K660" i="22"/>
  <c r="N660" i="22" s="1"/>
  <c r="I660" i="22"/>
  <c r="H660" i="22"/>
  <c r="G660" i="22"/>
  <c r="J660" i="22" s="1"/>
  <c r="V659" i="22"/>
  <c r="R659" i="22"/>
  <c r="N659" i="22"/>
  <c r="J659" i="22"/>
  <c r="V658" i="22"/>
  <c r="R658" i="22"/>
  <c r="N658" i="22"/>
  <c r="J658" i="22"/>
  <c r="V657" i="22"/>
  <c r="R657" i="22"/>
  <c r="N657" i="22"/>
  <c r="J657" i="22"/>
  <c r="V656" i="22"/>
  <c r="R656" i="22"/>
  <c r="N656" i="22"/>
  <c r="J656" i="22"/>
  <c r="V655" i="22"/>
  <c r="R655" i="22"/>
  <c r="N655" i="22"/>
  <c r="J655" i="22"/>
  <c r="V654" i="22"/>
  <c r="R654" i="22"/>
  <c r="N654" i="22"/>
  <c r="J654" i="22"/>
  <c r="U653" i="22"/>
  <c r="T653" i="22"/>
  <c r="S653" i="22"/>
  <c r="V653" i="22" s="1"/>
  <c r="Q653" i="22"/>
  <c r="P653" i="22"/>
  <c r="O653" i="22"/>
  <c r="R653" i="22" s="1"/>
  <c r="M653" i="22"/>
  <c r="L653" i="22"/>
  <c r="K653" i="22"/>
  <c r="N653" i="22" s="1"/>
  <c r="I653" i="22"/>
  <c r="H653" i="22"/>
  <c r="G653" i="22"/>
  <c r="J653" i="22" s="1"/>
  <c r="V652" i="22"/>
  <c r="R652" i="22"/>
  <c r="N652" i="22"/>
  <c r="J652" i="22"/>
  <c r="V651" i="22"/>
  <c r="R651" i="22"/>
  <c r="N651" i="22"/>
  <c r="J651" i="22"/>
  <c r="V650" i="22"/>
  <c r="R650" i="22"/>
  <c r="N650" i="22"/>
  <c r="J650" i="22"/>
  <c r="V649" i="22"/>
  <c r="R649" i="22"/>
  <c r="N649" i="22"/>
  <c r="J649" i="22"/>
  <c r="V648" i="22"/>
  <c r="R648" i="22"/>
  <c r="N648" i="22"/>
  <c r="J648" i="22"/>
  <c r="V647" i="22"/>
  <c r="R647" i="22"/>
  <c r="N647" i="22"/>
  <c r="J647" i="22"/>
  <c r="U646" i="22"/>
  <c r="T646" i="22"/>
  <c r="S646" i="22"/>
  <c r="V646" i="22" s="1"/>
  <c r="Q646" i="22"/>
  <c r="P646" i="22"/>
  <c r="O646" i="22"/>
  <c r="R646" i="22" s="1"/>
  <c r="M646" i="22"/>
  <c r="L646" i="22"/>
  <c r="K646" i="22"/>
  <c r="N646" i="22" s="1"/>
  <c r="I646" i="22"/>
  <c r="H646" i="22"/>
  <c r="G646" i="22"/>
  <c r="J646" i="22" s="1"/>
  <c r="V645" i="22"/>
  <c r="R645" i="22"/>
  <c r="N645" i="22"/>
  <c r="J645" i="22"/>
  <c r="V644" i="22"/>
  <c r="R644" i="22"/>
  <c r="N644" i="22"/>
  <c r="J644" i="22"/>
  <c r="V643" i="22"/>
  <c r="R643" i="22"/>
  <c r="N643" i="22"/>
  <c r="J643" i="22"/>
  <c r="V642" i="22"/>
  <c r="R642" i="22"/>
  <c r="N642" i="22"/>
  <c r="J642" i="22"/>
  <c r="V641" i="22"/>
  <c r="R641" i="22"/>
  <c r="N641" i="22"/>
  <c r="J641" i="22"/>
  <c r="V640" i="22"/>
  <c r="R640" i="22"/>
  <c r="N640" i="22"/>
  <c r="J640" i="22"/>
  <c r="U639" i="22"/>
  <c r="T639" i="22"/>
  <c r="S639" i="22"/>
  <c r="V639" i="22" s="1"/>
  <c r="Q639" i="22"/>
  <c r="P639" i="22"/>
  <c r="O639" i="22"/>
  <c r="R639" i="22" s="1"/>
  <c r="M639" i="22"/>
  <c r="L639" i="22"/>
  <c r="K639" i="22"/>
  <c r="N639" i="22" s="1"/>
  <c r="I639" i="22"/>
  <c r="H639" i="22"/>
  <c r="G639" i="22"/>
  <c r="J639" i="22" s="1"/>
  <c r="V638" i="22"/>
  <c r="R638" i="22"/>
  <c r="N638" i="22"/>
  <c r="J638" i="22"/>
  <c r="V637" i="22"/>
  <c r="R637" i="22"/>
  <c r="N637" i="22"/>
  <c r="J637" i="22"/>
  <c r="V636" i="22"/>
  <c r="R636" i="22"/>
  <c r="N636" i="22"/>
  <c r="J636" i="22"/>
  <c r="V635" i="22"/>
  <c r="R635" i="22"/>
  <c r="N635" i="22"/>
  <c r="J635" i="22"/>
  <c r="V634" i="22"/>
  <c r="R634" i="22"/>
  <c r="N634" i="22"/>
  <c r="J634" i="22"/>
  <c r="V633" i="22"/>
  <c r="R633" i="22"/>
  <c r="N633" i="22"/>
  <c r="J633" i="22"/>
  <c r="U632" i="22"/>
  <c r="T632" i="22"/>
  <c r="S632" i="22"/>
  <c r="V632" i="22" s="1"/>
  <c r="Q632" i="22"/>
  <c r="P632" i="22"/>
  <c r="O632" i="22"/>
  <c r="R632" i="22" s="1"/>
  <c r="M632" i="22"/>
  <c r="L632" i="22"/>
  <c r="K632" i="22"/>
  <c r="N632" i="22" s="1"/>
  <c r="I632" i="22"/>
  <c r="H632" i="22"/>
  <c r="G632" i="22"/>
  <c r="J632" i="22" s="1"/>
  <c r="V631" i="22"/>
  <c r="R631" i="22"/>
  <c r="N631" i="22"/>
  <c r="J631" i="22"/>
  <c r="V630" i="22"/>
  <c r="R630" i="22"/>
  <c r="N630" i="22"/>
  <c r="J630" i="22"/>
  <c r="V629" i="22"/>
  <c r="R629" i="22"/>
  <c r="N629" i="22"/>
  <c r="J629" i="22"/>
  <c r="V628" i="22"/>
  <c r="R628" i="22"/>
  <c r="N628" i="22"/>
  <c r="J628" i="22"/>
  <c r="V627" i="22"/>
  <c r="R627" i="22"/>
  <c r="N627" i="22"/>
  <c r="J627" i="22"/>
  <c r="V626" i="22"/>
  <c r="R626" i="22"/>
  <c r="N626" i="22"/>
  <c r="J626" i="22"/>
  <c r="U625" i="22"/>
  <c r="T625" i="22"/>
  <c r="S625" i="22"/>
  <c r="V625" i="22" s="1"/>
  <c r="Q625" i="22"/>
  <c r="P625" i="22"/>
  <c r="O625" i="22"/>
  <c r="R625" i="22" s="1"/>
  <c r="M625" i="22"/>
  <c r="L625" i="22"/>
  <c r="K625" i="22"/>
  <c r="N625" i="22" s="1"/>
  <c r="I625" i="22"/>
  <c r="H625" i="22"/>
  <c r="G625" i="22"/>
  <c r="J625" i="22" s="1"/>
  <c r="V624" i="22"/>
  <c r="R624" i="22"/>
  <c r="N624" i="22"/>
  <c r="J624" i="22"/>
  <c r="V623" i="22"/>
  <c r="R623" i="22"/>
  <c r="N623" i="22"/>
  <c r="J623" i="22"/>
  <c r="V622" i="22"/>
  <c r="R622" i="22"/>
  <c r="N622" i="22"/>
  <c r="J622" i="22"/>
  <c r="V621" i="22"/>
  <c r="R621" i="22"/>
  <c r="N621" i="22"/>
  <c r="J621" i="22"/>
  <c r="V620" i="22"/>
  <c r="R620" i="22"/>
  <c r="N620" i="22"/>
  <c r="J620" i="22"/>
  <c r="V619" i="22"/>
  <c r="R619" i="22"/>
  <c r="N619" i="22"/>
  <c r="J619" i="22"/>
  <c r="U618" i="22"/>
  <c r="V618" i="22" s="1"/>
  <c r="T618" i="22"/>
  <c r="S618" i="22"/>
  <c r="Q618" i="22"/>
  <c r="R618" i="22" s="1"/>
  <c r="P618" i="22"/>
  <c r="O618" i="22"/>
  <c r="M618" i="22"/>
  <c r="N618" i="22" s="1"/>
  <c r="L618" i="22"/>
  <c r="K618" i="22"/>
  <c r="I618" i="22"/>
  <c r="J618" i="22" s="1"/>
  <c r="H618" i="22"/>
  <c r="G618" i="22"/>
  <c r="V617" i="22"/>
  <c r="R617" i="22"/>
  <c r="N617" i="22"/>
  <c r="J617" i="22"/>
  <c r="V616" i="22"/>
  <c r="R616" i="22"/>
  <c r="N616" i="22"/>
  <c r="J616" i="22"/>
  <c r="V615" i="22"/>
  <c r="R615" i="22"/>
  <c r="N615" i="22"/>
  <c r="J615" i="22"/>
  <c r="V614" i="22"/>
  <c r="R614" i="22"/>
  <c r="N614" i="22"/>
  <c r="J614" i="22"/>
  <c r="V613" i="22"/>
  <c r="R613" i="22"/>
  <c r="N613" i="22"/>
  <c r="J613" i="22"/>
  <c r="V612" i="22"/>
  <c r="R612" i="22"/>
  <c r="N612" i="22"/>
  <c r="J612" i="22"/>
  <c r="U611" i="22"/>
  <c r="T611" i="22"/>
  <c r="S611" i="22"/>
  <c r="V611" i="22" s="1"/>
  <c r="Q611" i="22"/>
  <c r="P611" i="22"/>
  <c r="O611" i="22"/>
  <c r="R611" i="22" s="1"/>
  <c r="M611" i="22"/>
  <c r="L611" i="22"/>
  <c r="K611" i="22"/>
  <c r="N611" i="22" s="1"/>
  <c r="I611" i="22"/>
  <c r="H611" i="22"/>
  <c r="G611" i="22"/>
  <c r="J611" i="22" s="1"/>
  <c r="V610" i="22"/>
  <c r="R610" i="22"/>
  <c r="N610" i="22"/>
  <c r="J610" i="22"/>
  <c r="V609" i="22"/>
  <c r="R609" i="22"/>
  <c r="N609" i="22"/>
  <c r="J609" i="22"/>
  <c r="V608" i="22"/>
  <c r="R608" i="22"/>
  <c r="N608" i="22"/>
  <c r="J608" i="22"/>
  <c r="V607" i="22"/>
  <c r="R607" i="22"/>
  <c r="N607" i="22"/>
  <c r="J607" i="22"/>
  <c r="V606" i="22"/>
  <c r="R606" i="22"/>
  <c r="N606" i="22"/>
  <c r="J606" i="22"/>
  <c r="V605" i="22"/>
  <c r="R605" i="22"/>
  <c r="N605" i="22"/>
  <c r="J605" i="22"/>
  <c r="U604" i="22"/>
  <c r="T604" i="22"/>
  <c r="S604" i="22"/>
  <c r="V604" i="22" s="1"/>
  <c r="Q604" i="22"/>
  <c r="P604" i="22"/>
  <c r="O604" i="22"/>
  <c r="R604" i="22" s="1"/>
  <c r="M604" i="22"/>
  <c r="L604" i="22"/>
  <c r="K604" i="22"/>
  <c r="N604" i="22" s="1"/>
  <c r="I604" i="22"/>
  <c r="H604" i="22"/>
  <c r="G604" i="22"/>
  <c r="J604" i="22" s="1"/>
  <c r="V603" i="22"/>
  <c r="R603" i="22"/>
  <c r="N603" i="22"/>
  <c r="J603" i="22"/>
  <c r="V602" i="22"/>
  <c r="R602" i="22"/>
  <c r="N602" i="22"/>
  <c r="J602" i="22"/>
  <c r="V601" i="22"/>
  <c r="R601" i="22"/>
  <c r="N601" i="22"/>
  <c r="J601" i="22"/>
  <c r="V600" i="22"/>
  <c r="R600" i="22"/>
  <c r="N600" i="22"/>
  <c r="J600" i="22"/>
  <c r="V599" i="22"/>
  <c r="R599" i="22"/>
  <c r="N599" i="22"/>
  <c r="J599" i="22"/>
  <c r="V598" i="22"/>
  <c r="R598" i="22"/>
  <c r="N598" i="22"/>
  <c r="J598" i="22"/>
  <c r="U597" i="22"/>
  <c r="T597" i="22"/>
  <c r="S597" i="22"/>
  <c r="V597" i="22" s="1"/>
  <c r="Q597" i="22"/>
  <c r="P597" i="22"/>
  <c r="O597" i="22"/>
  <c r="R597" i="22" s="1"/>
  <c r="M597" i="22"/>
  <c r="L597" i="22"/>
  <c r="K597" i="22"/>
  <c r="N597" i="22" s="1"/>
  <c r="I597" i="22"/>
  <c r="H597" i="22"/>
  <c r="G597" i="22"/>
  <c r="J597" i="22" s="1"/>
  <c r="V596" i="22"/>
  <c r="R596" i="22"/>
  <c r="N596" i="22"/>
  <c r="J596" i="22"/>
  <c r="V595" i="22"/>
  <c r="R595" i="22"/>
  <c r="N595" i="22"/>
  <c r="J595" i="22"/>
  <c r="V594" i="22"/>
  <c r="R594" i="22"/>
  <c r="N594" i="22"/>
  <c r="J594" i="22"/>
  <c r="V593" i="22"/>
  <c r="R593" i="22"/>
  <c r="N593" i="22"/>
  <c r="J593" i="22"/>
  <c r="V592" i="22"/>
  <c r="R592" i="22"/>
  <c r="N592" i="22"/>
  <c r="J592" i="22"/>
  <c r="V591" i="22"/>
  <c r="R591" i="22"/>
  <c r="N591" i="22"/>
  <c r="J591" i="22"/>
  <c r="U590" i="22"/>
  <c r="T590" i="22"/>
  <c r="S590" i="22"/>
  <c r="V590" i="22" s="1"/>
  <c r="Q590" i="22"/>
  <c r="P590" i="22"/>
  <c r="O590" i="22"/>
  <c r="R590" i="22" s="1"/>
  <c r="M590" i="22"/>
  <c r="L590" i="22"/>
  <c r="K590" i="22"/>
  <c r="N590" i="22" s="1"/>
  <c r="I590" i="22"/>
  <c r="H590" i="22"/>
  <c r="G590" i="22"/>
  <c r="J590" i="22" s="1"/>
  <c r="V589" i="22"/>
  <c r="R589" i="22"/>
  <c r="N589" i="22"/>
  <c r="J589" i="22"/>
  <c r="V588" i="22"/>
  <c r="R588" i="22"/>
  <c r="N588" i="22"/>
  <c r="J588" i="22"/>
  <c r="V587" i="22"/>
  <c r="R587" i="22"/>
  <c r="N587" i="22"/>
  <c r="J587" i="22"/>
  <c r="V586" i="22"/>
  <c r="R586" i="22"/>
  <c r="N586" i="22"/>
  <c r="J586" i="22"/>
  <c r="V585" i="22"/>
  <c r="R585" i="22"/>
  <c r="N585" i="22"/>
  <c r="J585" i="22"/>
  <c r="U584" i="22"/>
  <c r="T584" i="22"/>
  <c r="Q584" i="22"/>
  <c r="P584" i="22"/>
  <c r="M584" i="22"/>
  <c r="L584" i="22"/>
  <c r="I584" i="22"/>
  <c r="H584" i="22"/>
  <c r="G584" i="22"/>
  <c r="J584" i="22" s="1"/>
  <c r="V582" i="22"/>
  <c r="R582" i="22"/>
  <c r="N582" i="22"/>
  <c r="J582" i="22"/>
  <c r="V581" i="22"/>
  <c r="R581" i="22"/>
  <c r="N581" i="22"/>
  <c r="J581" i="22"/>
  <c r="V580" i="22"/>
  <c r="R580" i="22"/>
  <c r="N580" i="22"/>
  <c r="J580" i="22"/>
  <c r="V579" i="22"/>
  <c r="R579" i="22"/>
  <c r="N579" i="22"/>
  <c r="J579" i="22"/>
  <c r="V578" i="22"/>
  <c r="R578" i="22"/>
  <c r="N578" i="22"/>
  <c r="J578" i="22"/>
  <c r="V577" i="22"/>
  <c r="R577" i="22"/>
  <c r="N577" i="22"/>
  <c r="J577" i="22"/>
  <c r="U576" i="22"/>
  <c r="T576" i="22"/>
  <c r="S576" i="22"/>
  <c r="V576" i="22" s="1"/>
  <c r="Q576" i="22"/>
  <c r="P576" i="22"/>
  <c r="O576" i="22"/>
  <c r="R576" i="22" s="1"/>
  <c r="M576" i="22"/>
  <c r="L576" i="22"/>
  <c r="K576" i="22"/>
  <c r="N576" i="22" s="1"/>
  <c r="I576" i="22"/>
  <c r="H576" i="22"/>
  <c r="G576" i="22"/>
  <c r="J576" i="22" s="1"/>
  <c r="V575" i="22"/>
  <c r="R575" i="22"/>
  <c r="N575" i="22"/>
  <c r="J575" i="22"/>
  <c r="V574" i="22"/>
  <c r="R574" i="22"/>
  <c r="N574" i="22"/>
  <c r="J574" i="22"/>
  <c r="V573" i="22"/>
  <c r="R573" i="22"/>
  <c r="N573" i="22"/>
  <c r="J573" i="22"/>
  <c r="V572" i="22"/>
  <c r="R572" i="22"/>
  <c r="N572" i="22"/>
  <c r="J572" i="22"/>
  <c r="V571" i="22"/>
  <c r="R571" i="22"/>
  <c r="N571" i="22"/>
  <c r="J571" i="22"/>
  <c r="V570" i="22"/>
  <c r="R570" i="22"/>
  <c r="N570" i="22"/>
  <c r="J570" i="22"/>
  <c r="U569" i="22"/>
  <c r="T569" i="22"/>
  <c r="S569" i="22"/>
  <c r="V569" i="22" s="1"/>
  <c r="Q569" i="22"/>
  <c r="P569" i="22"/>
  <c r="O569" i="22"/>
  <c r="R569" i="22" s="1"/>
  <c r="M569" i="22"/>
  <c r="L569" i="22"/>
  <c r="K569" i="22"/>
  <c r="N569" i="22" s="1"/>
  <c r="I569" i="22"/>
  <c r="H569" i="22"/>
  <c r="G569" i="22"/>
  <c r="J569" i="22" s="1"/>
  <c r="V568" i="22"/>
  <c r="R568" i="22"/>
  <c r="N568" i="22"/>
  <c r="J568" i="22"/>
  <c r="V567" i="22"/>
  <c r="R567" i="22"/>
  <c r="N567" i="22"/>
  <c r="J567" i="22"/>
  <c r="V566" i="22"/>
  <c r="R566" i="22"/>
  <c r="N566" i="22"/>
  <c r="J566" i="22"/>
  <c r="V565" i="22"/>
  <c r="R565" i="22"/>
  <c r="N565" i="22"/>
  <c r="J565" i="22"/>
  <c r="V564" i="22"/>
  <c r="R564" i="22"/>
  <c r="N564" i="22"/>
  <c r="J564" i="22"/>
  <c r="V563" i="22"/>
  <c r="R563" i="22"/>
  <c r="N563" i="22"/>
  <c r="J563" i="22"/>
  <c r="U562" i="22"/>
  <c r="T562" i="22"/>
  <c r="S562" i="22"/>
  <c r="V562" i="22" s="1"/>
  <c r="Q562" i="22"/>
  <c r="P562" i="22"/>
  <c r="O562" i="22"/>
  <c r="R562" i="22" s="1"/>
  <c r="M562" i="22"/>
  <c r="L562" i="22"/>
  <c r="K562" i="22"/>
  <c r="N562" i="22" s="1"/>
  <c r="I562" i="22"/>
  <c r="H562" i="22"/>
  <c r="G562" i="22"/>
  <c r="J562" i="22" s="1"/>
  <c r="V561" i="22"/>
  <c r="R561" i="22"/>
  <c r="N561" i="22"/>
  <c r="J561" i="22"/>
  <c r="V560" i="22"/>
  <c r="R560" i="22"/>
  <c r="N560" i="22"/>
  <c r="J560" i="22"/>
  <c r="V559" i="22"/>
  <c r="R559" i="22"/>
  <c r="N559" i="22"/>
  <c r="J559" i="22"/>
  <c r="V558" i="22"/>
  <c r="R558" i="22"/>
  <c r="N558" i="22"/>
  <c r="J558" i="22"/>
  <c r="V557" i="22"/>
  <c r="R557" i="22"/>
  <c r="N557" i="22"/>
  <c r="J557" i="22"/>
  <c r="V556" i="22"/>
  <c r="R556" i="22"/>
  <c r="N556" i="22"/>
  <c r="J556" i="22"/>
  <c r="U555" i="22"/>
  <c r="T555" i="22"/>
  <c r="S555" i="22"/>
  <c r="V555" i="22" s="1"/>
  <c r="Q555" i="22"/>
  <c r="P555" i="22"/>
  <c r="O555" i="22"/>
  <c r="R555" i="22" s="1"/>
  <c r="M555" i="22"/>
  <c r="L555" i="22"/>
  <c r="K555" i="22"/>
  <c r="N555" i="22" s="1"/>
  <c r="I555" i="22"/>
  <c r="H555" i="22"/>
  <c r="G555" i="22"/>
  <c r="J555" i="22" s="1"/>
  <c r="J52" i="23" l="1"/>
  <c r="J62" i="23" s="1"/>
  <c r="J495" i="23"/>
  <c r="N62" i="23"/>
  <c r="N54" i="23"/>
  <c r="V62" i="23"/>
  <c r="V54" i="23"/>
  <c r="K64" i="23"/>
  <c r="P64" i="23"/>
  <c r="I64" i="23"/>
  <c r="M64" i="23"/>
  <c r="Q64" i="23"/>
  <c r="O64" i="23"/>
  <c r="T64" i="23"/>
  <c r="H54" i="23"/>
  <c r="H62" i="23"/>
  <c r="R64" i="23"/>
  <c r="E50" i="23"/>
  <c r="E52" i="23" s="1"/>
  <c r="E341" i="23"/>
  <c r="G64" i="23"/>
  <c r="L64" i="23"/>
  <c r="U64" i="23"/>
  <c r="S584" i="22"/>
  <c r="V584" i="22" s="1"/>
  <c r="O584" i="22"/>
  <c r="R584" i="22" s="1"/>
  <c r="K584" i="22"/>
  <c r="N584" i="22" s="1"/>
  <c r="J54" i="23" l="1"/>
  <c r="E62" i="23"/>
  <c r="E54" i="23"/>
  <c r="J64" i="23"/>
  <c r="H64" i="23"/>
  <c r="V64" i="23"/>
  <c r="N64" i="23"/>
  <c r="U342" i="17"/>
  <c r="T342" i="17"/>
  <c r="S342" i="17"/>
  <c r="Q342" i="17"/>
  <c r="P342" i="17"/>
  <c r="O342" i="17"/>
  <c r="M342" i="17"/>
  <c r="L342" i="17"/>
  <c r="K342" i="17"/>
  <c r="I342" i="17"/>
  <c r="H342" i="17"/>
  <c r="G342" i="17"/>
  <c r="U69" i="17"/>
  <c r="T69" i="17"/>
  <c r="S69" i="17"/>
  <c r="Q69" i="17"/>
  <c r="P69" i="17"/>
  <c r="O69" i="17"/>
  <c r="M69" i="17"/>
  <c r="L69" i="17"/>
  <c r="K69" i="17"/>
  <c r="I69" i="17"/>
  <c r="H69" i="17"/>
  <c r="G69" i="17"/>
  <c r="U525" i="17"/>
  <c r="T525" i="17"/>
  <c r="S525" i="17"/>
  <c r="Q525" i="17"/>
  <c r="P525" i="17"/>
  <c r="O525" i="17"/>
  <c r="M525" i="17"/>
  <c r="L525" i="17"/>
  <c r="K525" i="17"/>
  <c r="I525" i="17"/>
  <c r="H525" i="17"/>
  <c r="G525" i="17"/>
  <c r="U18" i="17"/>
  <c r="T18" i="17"/>
  <c r="S18" i="17"/>
  <c r="Q18" i="17"/>
  <c r="P18" i="17"/>
  <c r="O18" i="17"/>
  <c r="M18" i="17"/>
  <c r="L18" i="17"/>
  <c r="K18" i="17"/>
  <c r="I18" i="17"/>
  <c r="H18" i="17"/>
  <c r="G18" i="17"/>
  <c r="U17" i="17"/>
  <c r="T17" i="17"/>
  <c r="S17" i="17"/>
  <c r="Q17" i="17"/>
  <c r="P17" i="17"/>
  <c r="O17" i="17"/>
  <c r="M17" i="17"/>
  <c r="L17" i="17"/>
  <c r="K17" i="17"/>
  <c r="I17" i="17"/>
  <c r="H17" i="17"/>
  <c r="G17" i="17"/>
  <c r="U16" i="17"/>
  <c r="T16" i="17"/>
  <c r="S16" i="17"/>
  <c r="Q16" i="17"/>
  <c r="P16" i="17"/>
  <c r="O16" i="17"/>
  <c r="M16" i="17"/>
  <c r="L16" i="17"/>
  <c r="K16" i="17"/>
  <c r="I16" i="17"/>
  <c r="H16" i="17"/>
  <c r="G16" i="17"/>
  <c r="G15" i="17" s="1"/>
  <c r="U13" i="17"/>
  <c r="T13" i="17"/>
  <c r="S13" i="17"/>
  <c r="Q13" i="17"/>
  <c r="P13" i="17"/>
  <c r="O13" i="17"/>
  <c r="M13" i="17"/>
  <c r="L13" i="17"/>
  <c r="K13" i="17"/>
  <c r="I13" i="17"/>
  <c r="H13" i="17"/>
  <c r="G13" i="17"/>
  <c r="U12" i="17"/>
  <c r="T12" i="17"/>
  <c r="S12" i="17"/>
  <c r="Q12" i="17"/>
  <c r="P12" i="17"/>
  <c r="O12" i="17"/>
  <c r="M12" i="17"/>
  <c r="L12" i="17"/>
  <c r="K12" i="17"/>
  <c r="I12" i="17"/>
  <c r="H12" i="17"/>
  <c r="G12" i="17"/>
  <c r="U9" i="17"/>
  <c r="T9" i="17"/>
  <c r="S9" i="17"/>
  <c r="Q9" i="17"/>
  <c r="P9" i="17"/>
  <c r="O9" i="17"/>
  <c r="M9" i="17"/>
  <c r="L9" i="17"/>
  <c r="K9" i="17"/>
  <c r="I9" i="17"/>
  <c r="H9" i="17"/>
  <c r="G9" i="17"/>
  <c r="U8" i="17"/>
  <c r="T8" i="17"/>
  <c r="S8" i="17"/>
  <c r="Q8" i="17"/>
  <c r="P8" i="17"/>
  <c r="O8" i="17"/>
  <c r="M8" i="17"/>
  <c r="L8" i="17"/>
  <c r="K8" i="17"/>
  <c r="I8" i="17"/>
  <c r="H8" i="17"/>
  <c r="G8" i="17"/>
  <c r="U7" i="17"/>
  <c r="T7" i="17"/>
  <c r="S7" i="17"/>
  <c r="Q7" i="17"/>
  <c r="P7" i="17"/>
  <c r="O7" i="17"/>
  <c r="M7" i="17"/>
  <c r="L7" i="17"/>
  <c r="K7" i="17"/>
  <c r="I7" i="17"/>
  <c r="H7" i="17"/>
  <c r="H6" i="17" s="1"/>
  <c r="G7" i="17"/>
  <c r="G15" i="7"/>
  <c r="E64" i="23" l="1"/>
  <c r="H6" i="7"/>
  <c r="E494" i="17"/>
  <c r="P494" i="17" s="1"/>
  <c r="P494" i="23" s="1"/>
  <c r="E494" i="7"/>
  <c r="E494" i="23" l="1"/>
  <c r="E495" i="23" s="1"/>
  <c r="R494" i="23"/>
  <c r="R495" i="23" s="1"/>
  <c r="P495" i="23"/>
  <c r="H494" i="17"/>
  <c r="Q494" i="17"/>
  <c r="Q494" i="23" s="1"/>
  <c r="Q495" i="23" s="1"/>
  <c r="M494" i="17"/>
  <c r="S494" i="17"/>
  <c r="S494" i="23" s="1"/>
  <c r="I494" i="17"/>
  <c r="T494" i="17"/>
  <c r="T494" i="23" s="1"/>
  <c r="T495" i="23" s="1"/>
  <c r="G494" i="17"/>
  <c r="K494" i="17"/>
  <c r="O494" i="17"/>
  <c r="U494" i="17"/>
  <c r="U494" i="23" s="1"/>
  <c r="U495" i="23" s="1"/>
  <c r="L494" i="17"/>
  <c r="V494" i="23" l="1"/>
  <c r="V495" i="23" s="1"/>
  <c r="S495" i="23"/>
  <c r="R494" i="17"/>
  <c r="V494" i="17"/>
  <c r="N494" i="17"/>
  <c r="R494" i="7"/>
  <c r="V494" i="7"/>
  <c r="N494" i="7"/>
  <c r="G3" i="7" l="1"/>
  <c r="E505" i="17"/>
  <c r="K505" i="17" s="1"/>
  <c r="E505" i="7"/>
  <c r="S505" i="7" s="1"/>
  <c r="I505" i="17" l="1"/>
  <c r="L505" i="17"/>
  <c r="H505" i="7"/>
  <c r="O505" i="17"/>
  <c r="Q505" i="7"/>
  <c r="S505" i="17"/>
  <c r="G505" i="7"/>
  <c r="T505" i="7"/>
  <c r="I505" i="7"/>
  <c r="K505" i="7"/>
  <c r="M505" i="17"/>
  <c r="P505" i="17"/>
  <c r="U505" i="7"/>
  <c r="T505" i="17"/>
  <c r="L505" i="7"/>
  <c r="O505" i="7"/>
  <c r="Q505" i="17"/>
  <c r="U505" i="17"/>
  <c r="G505" i="17"/>
  <c r="H505" i="17"/>
  <c r="M505" i="7"/>
  <c r="P505" i="7"/>
  <c r="N505" i="17" l="1"/>
  <c r="R505" i="17" s="1"/>
  <c r="V505" i="17" s="1"/>
  <c r="J505" i="7"/>
  <c r="N505" i="7" s="1"/>
  <c r="R505" i="7" s="1"/>
  <c r="V505" i="7" s="1"/>
  <c r="J505" i="17"/>
  <c r="R505" i="22" l="1"/>
  <c r="N505" i="22"/>
  <c r="J505" i="22"/>
  <c r="V505" i="22"/>
  <c r="E505" i="22" l="1"/>
  <c r="U526" i="7" l="1"/>
  <c r="T526" i="7"/>
  <c r="S526" i="7"/>
  <c r="Q526" i="7"/>
  <c r="P526" i="7"/>
  <c r="O526" i="7"/>
  <c r="M526" i="7"/>
  <c r="L526" i="7"/>
  <c r="K526" i="7"/>
  <c r="I526" i="7"/>
  <c r="H526" i="7"/>
  <c r="G526" i="7"/>
  <c r="R526" i="7" l="1"/>
  <c r="N526" i="7"/>
  <c r="J526" i="7"/>
  <c r="V526" i="7"/>
  <c r="H3" i="7" l="1"/>
  <c r="H493" i="7" s="1"/>
  <c r="G493" i="7"/>
  <c r="G757" i="7" l="1"/>
  <c r="G756" i="7"/>
  <c r="G755" i="7"/>
  <c r="G754" i="7"/>
  <c r="G753" i="7"/>
  <c r="G752" i="7"/>
  <c r="G750" i="7"/>
  <c r="G749" i="7"/>
  <c r="G748" i="7"/>
  <c r="G747" i="7"/>
  <c r="G746" i="7"/>
  <c r="G745" i="7"/>
  <c r="G430" i="7"/>
  <c r="G429" i="7"/>
  <c r="G428" i="7"/>
  <c r="G427" i="7"/>
  <c r="G426" i="7"/>
  <c r="G425" i="7"/>
  <c r="G424" i="7"/>
  <c r="G423" i="7"/>
  <c r="G422" i="7"/>
  <c r="G420" i="7"/>
  <c r="G418" i="7"/>
  <c r="G417" i="7"/>
  <c r="G419" i="7"/>
  <c r="G416" i="7"/>
  <c r="G415" i="7"/>
  <c r="G414" i="7"/>
  <c r="G413" i="7"/>
  <c r="H757" i="7"/>
  <c r="H756" i="7"/>
  <c r="H755" i="7"/>
  <c r="H754" i="7"/>
  <c r="H753" i="7"/>
  <c r="H752" i="7"/>
  <c r="H750" i="7"/>
  <c r="H749" i="7"/>
  <c r="H748" i="7"/>
  <c r="H747" i="7"/>
  <c r="H746" i="7"/>
  <c r="H745" i="7"/>
  <c r="H430" i="7"/>
  <c r="H429" i="7"/>
  <c r="H428" i="7"/>
  <c r="H427" i="7"/>
  <c r="H426" i="7"/>
  <c r="H425" i="7"/>
  <c r="H424" i="7"/>
  <c r="H423" i="7"/>
  <c r="H422" i="7"/>
  <c r="H420" i="7"/>
  <c r="H419" i="7"/>
  <c r="H418" i="7"/>
  <c r="H417" i="7"/>
  <c r="H416" i="7"/>
  <c r="H415" i="7"/>
  <c r="H414" i="7"/>
  <c r="H413" i="7"/>
  <c r="G412" i="7"/>
  <c r="G743" i="7"/>
  <c r="G742" i="7"/>
  <c r="G741" i="7"/>
  <c r="G740" i="7"/>
  <c r="G739" i="7"/>
  <c r="G738" i="7"/>
  <c r="G733" i="7"/>
  <c r="G736" i="7"/>
  <c r="G732" i="7"/>
  <c r="G735" i="7"/>
  <c r="G731" i="7"/>
  <c r="G734" i="7"/>
  <c r="G339" i="7"/>
  <c r="G338" i="7"/>
  <c r="G337" i="7"/>
  <c r="G336" i="7"/>
  <c r="G335" i="7"/>
  <c r="G334" i="7"/>
  <c r="G333" i="7"/>
  <c r="G332" i="7"/>
  <c r="G331" i="7"/>
  <c r="G330" i="7"/>
  <c r="G329" i="7"/>
  <c r="G316" i="7"/>
  <c r="G326" i="7"/>
  <c r="G323" i="7"/>
  <c r="G321" i="7"/>
  <c r="G319" i="7"/>
  <c r="G318" i="7"/>
  <c r="G325" i="7"/>
  <c r="G324" i="7"/>
  <c r="G322" i="7"/>
  <c r="G320" i="7"/>
  <c r="G317" i="7"/>
  <c r="G561" i="7"/>
  <c r="G560" i="7"/>
  <c r="G559" i="7"/>
  <c r="G558" i="7"/>
  <c r="G557" i="7"/>
  <c r="G556" i="7"/>
  <c r="G554" i="7"/>
  <c r="G553" i="7"/>
  <c r="G552" i="7"/>
  <c r="G551" i="7"/>
  <c r="G550" i="7"/>
  <c r="G549" i="7"/>
  <c r="G312" i="7"/>
  <c r="G311" i="7"/>
  <c r="G310" i="7"/>
  <c r="G309" i="7"/>
  <c r="G308" i="7"/>
  <c r="G307" i="7"/>
  <c r="G306" i="7"/>
  <c r="G305" i="7"/>
  <c r="G304" i="7"/>
  <c r="G303" i="7"/>
  <c r="G302" i="7"/>
  <c r="G299" i="7"/>
  <c r="G298" i="7"/>
  <c r="G297" i="7"/>
  <c r="G296" i="7"/>
  <c r="G295" i="7"/>
  <c r="G294" i="7"/>
  <c r="G293" i="7"/>
  <c r="G292" i="7"/>
  <c r="G291" i="7"/>
  <c r="G290" i="7"/>
  <c r="G289" i="7"/>
  <c r="H412" i="7"/>
  <c r="H743" i="7"/>
  <c r="H742" i="7"/>
  <c r="H741" i="7"/>
  <c r="H740" i="7"/>
  <c r="H739" i="7"/>
  <c r="H738" i="7"/>
  <c r="H736" i="7"/>
  <c r="H732" i="7"/>
  <c r="H735" i="7"/>
  <c r="H731" i="7"/>
  <c r="H734" i="7"/>
  <c r="H733" i="7"/>
  <c r="H338" i="7"/>
  <c r="H334" i="7"/>
  <c r="H330" i="7"/>
  <c r="H326" i="7"/>
  <c r="H325" i="7"/>
  <c r="H324" i="7"/>
  <c r="H323" i="7"/>
  <c r="H322" i="7"/>
  <c r="H321" i="7"/>
  <c r="H320" i="7"/>
  <c r="H319" i="7"/>
  <c r="H318" i="7"/>
  <c r="H317" i="7"/>
  <c r="H339" i="7"/>
  <c r="H335" i="7"/>
  <c r="H331" i="7"/>
  <c r="H316" i="7"/>
  <c r="H336" i="7"/>
  <c r="H332" i="7"/>
  <c r="H337" i="7"/>
  <c r="H333" i="7"/>
  <c r="H329" i="7"/>
  <c r="H561" i="7"/>
  <c r="H560" i="7"/>
  <c r="H559" i="7"/>
  <c r="H558" i="7"/>
  <c r="H557" i="7"/>
  <c r="H556" i="7"/>
  <c r="H554" i="7"/>
  <c r="H553" i="7"/>
  <c r="H552" i="7"/>
  <c r="H551" i="7"/>
  <c r="H550" i="7"/>
  <c r="H549" i="7"/>
  <c r="H312" i="7"/>
  <c r="H311" i="7"/>
  <c r="H310" i="7"/>
  <c r="H309" i="7"/>
  <c r="H308" i="7"/>
  <c r="H307" i="7"/>
  <c r="H306" i="7"/>
  <c r="H305" i="7"/>
  <c r="H304" i="7"/>
  <c r="H303" i="7"/>
  <c r="H302" i="7"/>
  <c r="H299" i="7"/>
  <c r="H298" i="7"/>
  <c r="H297" i="7"/>
  <c r="H296" i="7"/>
  <c r="H295" i="7"/>
  <c r="H294" i="7"/>
  <c r="H293" i="7"/>
  <c r="H292" i="7"/>
  <c r="H291" i="7"/>
  <c r="H290" i="7"/>
  <c r="H289" i="7"/>
  <c r="G284" i="7"/>
  <c r="G184" i="7"/>
  <c r="G217" i="7"/>
  <c r="G216" i="7"/>
  <c r="G215" i="7"/>
  <c r="G214" i="7"/>
  <c r="G213" i="7"/>
  <c r="G212" i="7"/>
  <c r="G211" i="7"/>
  <c r="G209" i="7"/>
  <c r="G208" i="7"/>
  <c r="G207" i="7"/>
  <c r="G206" i="7"/>
  <c r="G205" i="7"/>
  <c r="G204" i="7"/>
  <c r="G203" i="7"/>
  <c r="G202" i="7"/>
  <c r="G201" i="7"/>
  <c r="G200" i="7"/>
  <c r="G199" i="7"/>
  <c r="G714" i="7"/>
  <c r="G712" i="7"/>
  <c r="G710" i="7"/>
  <c r="G707" i="7"/>
  <c r="G705" i="7"/>
  <c r="G220" i="7"/>
  <c r="G218" i="7"/>
  <c r="G715" i="7"/>
  <c r="G703" i="7"/>
  <c r="G713" i="7"/>
  <c r="G711" i="7"/>
  <c r="G708" i="7"/>
  <c r="G706" i="7"/>
  <c r="G704" i="7"/>
  <c r="G221" i="7"/>
  <c r="G219" i="7"/>
  <c r="H715" i="7"/>
  <c r="H714" i="7"/>
  <c r="H713" i="7"/>
  <c r="H712" i="7"/>
  <c r="H711" i="7"/>
  <c r="H710" i="7"/>
  <c r="H708" i="7"/>
  <c r="H707" i="7"/>
  <c r="H706" i="7"/>
  <c r="H705" i="7"/>
  <c r="H704" i="7"/>
  <c r="H703" i="7"/>
  <c r="H221" i="7"/>
  <c r="H220" i="7"/>
  <c r="H219" i="7"/>
  <c r="H218" i="7"/>
  <c r="H213" i="7"/>
  <c r="H212" i="7"/>
  <c r="H211" i="7"/>
  <c r="H203" i="7"/>
  <c r="H202" i="7"/>
  <c r="H201" i="7"/>
  <c r="H200" i="7"/>
  <c r="H209" i="7"/>
  <c r="H208" i="7"/>
  <c r="H207" i="7"/>
  <c r="H206" i="7"/>
  <c r="H205" i="7"/>
  <c r="H204" i="7"/>
  <c r="H217" i="7"/>
  <c r="H216" i="7"/>
  <c r="H215" i="7"/>
  <c r="H214" i="7"/>
  <c r="H199" i="7"/>
  <c r="G170" i="7"/>
  <c r="G167" i="7"/>
  <c r="G165" i="7"/>
  <c r="G164" i="7"/>
  <c r="G162" i="7"/>
  <c r="G171" i="7"/>
  <c r="G169" i="7"/>
  <c r="G168" i="7"/>
  <c r="G166" i="7"/>
  <c r="G163" i="7"/>
  <c r="G161" i="7"/>
  <c r="G727" i="7"/>
  <c r="G724" i="7"/>
  <c r="G728" i="7"/>
  <c r="G729" i="7"/>
  <c r="G725" i="7"/>
  <c r="G726" i="7"/>
  <c r="H171" i="7"/>
  <c r="H170" i="7"/>
  <c r="H169" i="7"/>
  <c r="H168" i="7"/>
  <c r="H167" i="7"/>
  <c r="H166" i="7"/>
  <c r="H165" i="7"/>
  <c r="H164" i="7"/>
  <c r="H163" i="7"/>
  <c r="H162" i="7"/>
  <c r="H161" i="7"/>
  <c r="H728" i="7"/>
  <c r="H727" i="7"/>
  <c r="H726" i="7"/>
  <c r="H725" i="7"/>
  <c r="H724" i="7"/>
  <c r="H729" i="7"/>
  <c r="G492" i="7"/>
  <c r="G491" i="7"/>
  <c r="G490" i="7"/>
  <c r="G480" i="7"/>
  <c r="G479" i="7"/>
  <c r="G478" i="7"/>
  <c r="G477" i="7"/>
  <c r="G476" i="7"/>
  <c r="G473" i="7"/>
  <c r="G472" i="7"/>
  <c r="G471" i="7"/>
  <c r="G614" i="7"/>
  <c r="G613" i="7"/>
  <c r="G612" i="7"/>
  <c r="G610" i="7"/>
  <c r="G609" i="7"/>
  <c r="G608" i="7"/>
  <c r="G475" i="7"/>
  <c r="G470" i="7"/>
  <c r="G617" i="7"/>
  <c r="G616" i="7"/>
  <c r="G615" i="7"/>
  <c r="G607" i="7"/>
  <c r="G606" i="7"/>
  <c r="G605" i="7"/>
  <c r="G489" i="7"/>
  <c r="G488" i="7"/>
  <c r="G487" i="7"/>
  <c r="G486" i="7"/>
  <c r="G485" i="7"/>
  <c r="G484" i="7"/>
  <c r="G483" i="7"/>
  <c r="G482" i="7"/>
  <c r="G474" i="7"/>
  <c r="H617" i="7"/>
  <c r="H616" i="7"/>
  <c r="H614" i="7"/>
  <c r="H608" i="7"/>
  <c r="H606" i="7"/>
  <c r="H492" i="7"/>
  <c r="H490" i="7"/>
  <c r="H488" i="7"/>
  <c r="H486" i="7"/>
  <c r="H484" i="7"/>
  <c r="H480" i="7"/>
  <c r="H478" i="7"/>
  <c r="H476" i="7"/>
  <c r="H474" i="7"/>
  <c r="H472" i="7"/>
  <c r="H470" i="7"/>
  <c r="H615" i="7"/>
  <c r="H613" i="7"/>
  <c r="H612" i="7"/>
  <c r="H610" i="7"/>
  <c r="H609" i="7"/>
  <c r="H607" i="7"/>
  <c r="H605" i="7"/>
  <c r="H491" i="7"/>
  <c r="H489" i="7"/>
  <c r="H487" i="7"/>
  <c r="H485" i="7"/>
  <c r="H483" i="7"/>
  <c r="H482" i="7"/>
  <c r="H479" i="7"/>
  <c r="H477" i="7"/>
  <c r="H475" i="7"/>
  <c r="H473" i="7"/>
  <c r="H471" i="7"/>
  <c r="G408" i="7"/>
  <c r="G575" i="7"/>
  <c r="G574" i="7"/>
  <c r="G573" i="7"/>
  <c r="G572" i="7"/>
  <c r="G571" i="7"/>
  <c r="G570" i="7"/>
  <c r="G568" i="7"/>
  <c r="G567" i="7"/>
  <c r="G566" i="7"/>
  <c r="G565" i="7"/>
  <c r="G564" i="7"/>
  <c r="G563" i="7"/>
  <c r="G467" i="7"/>
  <c r="G466" i="7"/>
  <c r="G465" i="7"/>
  <c r="G464" i="7"/>
  <c r="G463" i="7"/>
  <c r="G462" i="7"/>
  <c r="G461" i="7"/>
  <c r="G459" i="7"/>
  <c r="G458" i="7"/>
  <c r="G457" i="7"/>
  <c r="G456" i="7"/>
  <c r="G455" i="7"/>
  <c r="G454" i="7"/>
  <c r="G453" i="7"/>
  <c r="H408" i="7"/>
  <c r="H573" i="7"/>
  <c r="H572" i="7"/>
  <c r="H568" i="7"/>
  <c r="H567" i="7"/>
  <c r="H566" i="7"/>
  <c r="H466" i="7"/>
  <c r="H463" i="7"/>
  <c r="H459" i="7"/>
  <c r="H455" i="7"/>
  <c r="H575" i="7"/>
  <c r="H574" i="7"/>
  <c r="H571" i="7"/>
  <c r="H570" i="7"/>
  <c r="H565" i="7"/>
  <c r="H564" i="7"/>
  <c r="H563" i="7"/>
  <c r="H467" i="7"/>
  <c r="H465" i="7"/>
  <c r="H464" i="7"/>
  <c r="H462" i="7"/>
  <c r="H461" i="7"/>
  <c r="H458" i="7"/>
  <c r="H457" i="7"/>
  <c r="H456" i="7"/>
  <c r="H454" i="7"/>
  <c r="H453" i="7"/>
  <c r="H701" i="7"/>
  <c r="H700" i="7"/>
  <c r="H699" i="7"/>
  <c r="H698" i="7"/>
  <c r="H697" i="7"/>
  <c r="H696" i="7"/>
  <c r="H694" i="7"/>
  <c r="H693" i="7"/>
  <c r="H692" i="7"/>
  <c r="H691" i="7"/>
  <c r="H690" i="7"/>
  <c r="H689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0" i="7"/>
  <c r="H129" i="7"/>
  <c r="H128" i="7"/>
  <c r="H127" i="7"/>
  <c r="H126" i="7"/>
  <c r="H125" i="7"/>
  <c r="H124" i="7"/>
  <c r="H44" i="7"/>
  <c r="H123" i="7"/>
  <c r="H122" i="7"/>
  <c r="H41" i="7"/>
  <c r="H121" i="7"/>
  <c r="H132" i="7"/>
  <c r="H131" i="7" s="1"/>
  <c r="G701" i="7"/>
  <c r="G700" i="7"/>
  <c r="G699" i="7"/>
  <c r="G698" i="7"/>
  <c r="G697" i="7"/>
  <c r="G696" i="7"/>
  <c r="G694" i="7"/>
  <c r="G693" i="7"/>
  <c r="G692" i="7"/>
  <c r="G691" i="7"/>
  <c r="G690" i="7"/>
  <c r="G689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0" i="7"/>
  <c r="G129" i="7"/>
  <c r="G128" i="7"/>
  <c r="G127" i="7"/>
  <c r="G126" i="7"/>
  <c r="G125" i="7"/>
  <c r="G124" i="7"/>
  <c r="G44" i="7"/>
  <c r="G123" i="7"/>
  <c r="G122" i="7"/>
  <c r="G41" i="7"/>
  <c r="G121" i="7"/>
  <c r="G132" i="7"/>
  <c r="G687" i="7"/>
  <c r="G686" i="7"/>
  <c r="G685" i="7"/>
  <c r="G684" i="7"/>
  <c r="G683" i="7"/>
  <c r="G682" i="7"/>
  <c r="G680" i="7"/>
  <c r="G679" i="7"/>
  <c r="G678" i="7"/>
  <c r="G677" i="7"/>
  <c r="G676" i="7"/>
  <c r="G675" i="7"/>
  <c r="G196" i="7"/>
  <c r="G195" i="7"/>
  <c r="G194" i="7"/>
  <c r="G193" i="7"/>
  <c r="G192" i="7"/>
  <c r="G191" i="7"/>
  <c r="G190" i="7"/>
  <c r="G189" i="7"/>
  <c r="G188" i="7"/>
  <c r="G187" i="7"/>
  <c r="G186" i="7"/>
  <c r="G182" i="7"/>
  <c r="G181" i="7"/>
  <c r="G180" i="7"/>
  <c r="G179" i="7"/>
  <c r="G178" i="7"/>
  <c r="G177" i="7"/>
  <c r="G176" i="7"/>
  <c r="G175" i="7"/>
  <c r="G46" i="7"/>
  <c r="G42" i="7"/>
  <c r="G174" i="7"/>
  <c r="G595" i="7"/>
  <c r="G591" i="7"/>
  <c r="G405" i="7"/>
  <c r="G401" i="7"/>
  <c r="G397" i="7"/>
  <c r="G389" i="7"/>
  <c r="G385" i="7"/>
  <c r="G381" i="7"/>
  <c r="G603" i="7"/>
  <c r="G601" i="7"/>
  <c r="G599" i="7"/>
  <c r="G407" i="7"/>
  <c r="G399" i="7"/>
  <c r="G387" i="7"/>
  <c r="G379" i="7"/>
  <c r="G404" i="7"/>
  <c r="G400" i="7"/>
  <c r="G596" i="7"/>
  <c r="G592" i="7"/>
  <c r="G406" i="7"/>
  <c r="G402" i="7"/>
  <c r="G398" i="7"/>
  <c r="G394" i="7"/>
  <c r="G390" i="7"/>
  <c r="G386" i="7"/>
  <c r="G382" i="7"/>
  <c r="G378" i="7"/>
  <c r="G602" i="7"/>
  <c r="G600" i="7"/>
  <c r="G598" i="7"/>
  <c r="G593" i="7"/>
  <c r="G403" i="7"/>
  <c r="G395" i="7"/>
  <c r="G391" i="7"/>
  <c r="G383" i="7"/>
  <c r="G594" i="7"/>
  <c r="G396" i="7"/>
  <c r="G392" i="7"/>
  <c r="G388" i="7"/>
  <c r="G384" i="7"/>
  <c r="G380" i="7"/>
  <c r="H687" i="7"/>
  <c r="H686" i="7"/>
  <c r="H685" i="7"/>
  <c r="H684" i="7"/>
  <c r="H683" i="7"/>
  <c r="H682" i="7"/>
  <c r="H680" i="7"/>
  <c r="H679" i="7"/>
  <c r="H678" i="7"/>
  <c r="H677" i="7"/>
  <c r="H676" i="7"/>
  <c r="H675" i="7"/>
  <c r="H196" i="7"/>
  <c r="H195" i="7"/>
  <c r="H194" i="7"/>
  <c r="H193" i="7"/>
  <c r="H192" i="7"/>
  <c r="H191" i="7"/>
  <c r="H190" i="7"/>
  <c r="H189" i="7"/>
  <c r="H188" i="7"/>
  <c r="H187" i="7"/>
  <c r="H186" i="7"/>
  <c r="H184" i="7"/>
  <c r="H182" i="7"/>
  <c r="H181" i="7"/>
  <c r="H180" i="7"/>
  <c r="H179" i="7"/>
  <c r="H178" i="7"/>
  <c r="H177" i="7"/>
  <c r="H176" i="7"/>
  <c r="H175" i="7"/>
  <c r="H46" i="7"/>
  <c r="H42" i="7"/>
  <c r="H174" i="7"/>
  <c r="H603" i="7"/>
  <c r="H602" i="7"/>
  <c r="H601" i="7"/>
  <c r="H600" i="7"/>
  <c r="H599" i="7"/>
  <c r="H598" i="7"/>
  <c r="H596" i="7"/>
  <c r="H595" i="7"/>
  <c r="H594" i="7"/>
  <c r="H593" i="7"/>
  <c r="H592" i="7"/>
  <c r="H591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G628" i="7"/>
  <c r="G623" i="7"/>
  <c r="G619" i="7"/>
  <c r="G447" i="7"/>
  <c r="G443" i="7"/>
  <c r="G438" i="7"/>
  <c r="G434" i="7"/>
  <c r="G449" i="7"/>
  <c r="G440" i="7"/>
  <c r="G627" i="7"/>
  <c r="G450" i="7"/>
  <c r="G441" i="7"/>
  <c r="G629" i="7"/>
  <c r="G624" i="7"/>
  <c r="G620" i="7"/>
  <c r="G448" i="7"/>
  <c r="G444" i="7"/>
  <c r="G439" i="7"/>
  <c r="G435" i="7"/>
  <c r="G630" i="7"/>
  <c r="G626" i="7"/>
  <c r="G621" i="7"/>
  <c r="G445" i="7"/>
  <c r="G436" i="7"/>
  <c r="G631" i="7"/>
  <c r="G622" i="7"/>
  <c r="G446" i="7"/>
  <c r="G437" i="7"/>
  <c r="G673" i="7"/>
  <c r="G671" i="7"/>
  <c r="G669" i="7"/>
  <c r="G666" i="7"/>
  <c r="G664" i="7"/>
  <c r="G662" i="7"/>
  <c r="G283" i="7"/>
  <c r="G280" i="7"/>
  <c r="G278" i="7"/>
  <c r="G275" i="7"/>
  <c r="G272" i="7"/>
  <c r="G270" i="7"/>
  <c r="G268" i="7"/>
  <c r="G266" i="7"/>
  <c r="G264" i="7"/>
  <c r="G672" i="7"/>
  <c r="G670" i="7"/>
  <c r="G668" i="7"/>
  <c r="G665" i="7"/>
  <c r="G663" i="7"/>
  <c r="G661" i="7"/>
  <c r="G282" i="7"/>
  <c r="G281" i="7"/>
  <c r="G279" i="7"/>
  <c r="G276" i="7"/>
  <c r="G274" i="7"/>
  <c r="G271" i="7"/>
  <c r="G269" i="7"/>
  <c r="G267" i="7"/>
  <c r="G265" i="7"/>
  <c r="G263" i="7"/>
  <c r="H631" i="7"/>
  <c r="H630" i="7"/>
  <c r="H629" i="7"/>
  <c r="H628" i="7"/>
  <c r="H627" i="7"/>
  <c r="H626" i="7"/>
  <c r="H624" i="7"/>
  <c r="H623" i="7"/>
  <c r="H622" i="7"/>
  <c r="H621" i="7"/>
  <c r="H620" i="7"/>
  <c r="H619" i="7"/>
  <c r="H450" i="7"/>
  <c r="H449" i="7"/>
  <c r="H448" i="7"/>
  <c r="H447" i="7"/>
  <c r="H446" i="7"/>
  <c r="H445" i="7"/>
  <c r="H444" i="7"/>
  <c r="H443" i="7"/>
  <c r="H441" i="7"/>
  <c r="H440" i="7"/>
  <c r="H439" i="7"/>
  <c r="H438" i="7"/>
  <c r="H437" i="7"/>
  <c r="H436" i="7"/>
  <c r="H435" i="7"/>
  <c r="H434" i="7"/>
  <c r="H673" i="7"/>
  <c r="H672" i="7"/>
  <c r="H671" i="7"/>
  <c r="H670" i="7"/>
  <c r="H669" i="7"/>
  <c r="H668" i="7"/>
  <c r="H666" i="7"/>
  <c r="H665" i="7"/>
  <c r="H664" i="7"/>
  <c r="H663" i="7"/>
  <c r="H662" i="7"/>
  <c r="H661" i="7"/>
  <c r="H284" i="7"/>
  <c r="H283" i="7"/>
  <c r="H282" i="7"/>
  <c r="H281" i="7"/>
  <c r="H280" i="7"/>
  <c r="H279" i="7"/>
  <c r="H278" i="7"/>
  <c r="H276" i="7"/>
  <c r="H275" i="7"/>
  <c r="H274" i="7"/>
  <c r="H272" i="7"/>
  <c r="H271" i="7"/>
  <c r="H270" i="7"/>
  <c r="H269" i="7"/>
  <c r="H268" i="7"/>
  <c r="H267" i="7"/>
  <c r="H266" i="7"/>
  <c r="H265" i="7"/>
  <c r="H264" i="7"/>
  <c r="H263" i="7"/>
  <c r="G20" i="7"/>
  <c r="H20" i="7"/>
  <c r="G659" i="7"/>
  <c r="G658" i="7"/>
  <c r="G657" i="7"/>
  <c r="G656" i="7"/>
  <c r="G655" i="7"/>
  <c r="G654" i="7"/>
  <c r="G652" i="7"/>
  <c r="G651" i="7"/>
  <c r="G650" i="7"/>
  <c r="G649" i="7"/>
  <c r="G648" i="7"/>
  <c r="G647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7" i="7"/>
  <c r="G236" i="7"/>
  <c r="G235" i="7"/>
  <c r="G234" i="7"/>
  <c r="G233" i="7"/>
  <c r="G232" i="7"/>
  <c r="G231" i="7"/>
  <c r="G230" i="7"/>
  <c r="G229" i="7"/>
  <c r="G43" i="7"/>
  <c r="G228" i="7"/>
  <c r="G227" i="7"/>
  <c r="G226" i="7"/>
  <c r="G225" i="7"/>
  <c r="G224" i="7"/>
  <c r="G645" i="7"/>
  <c r="G644" i="7"/>
  <c r="G643" i="7"/>
  <c r="G642" i="7"/>
  <c r="G641" i="7"/>
  <c r="G640" i="7"/>
  <c r="G638" i="7"/>
  <c r="G637" i="7"/>
  <c r="G636" i="7"/>
  <c r="G635" i="7"/>
  <c r="G634" i="7"/>
  <c r="G633" i="7"/>
  <c r="G101" i="7"/>
  <c r="G100" i="7"/>
  <c r="G99" i="7"/>
  <c r="G98" i="7"/>
  <c r="G97" i="7"/>
  <c r="G96" i="7"/>
  <c r="G95" i="7"/>
  <c r="G94" i="7"/>
  <c r="G93" i="7"/>
  <c r="G92" i="7"/>
  <c r="G91" i="7"/>
  <c r="G89" i="7"/>
  <c r="G88" i="7"/>
  <c r="G87" i="7"/>
  <c r="G86" i="7"/>
  <c r="G85" i="7"/>
  <c r="G84" i="7"/>
  <c r="G83" i="7"/>
  <c r="G82" i="7"/>
  <c r="G81" i="7"/>
  <c r="G80" i="7"/>
  <c r="G79" i="7"/>
  <c r="H656" i="7"/>
  <c r="H651" i="7"/>
  <c r="H647" i="7"/>
  <c r="H250" i="7"/>
  <c r="H246" i="7"/>
  <c r="H242" i="7"/>
  <c r="H237" i="7"/>
  <c r="H233" i="7"/>
  <c r="H229" i="7"/>
  <c r="H226" i="7"/>
  <c r="H247" i="7"/>
  <c r="H243" i="7"/>
  <c r="H239" i="7"/>
  <c r="H234" i="7"/>
  <c r="H659" i="7"/>
  <c r="H249" i="7"/>
  <c r="H245" i="7"/>
  <c r="H241" i="7"/>
  <c r="H232" i="7"/>
  <c r="H657" i="7"/>
  <c r="H652" i="7"/>
  <c r="H648" i="7"/>
  <c r="H251" i="7"/>
  <c r="H230" i="7"/>
  <c r="H227" i="7"/>
  <c r="H658" i="7"/>
  <c r="H654" i="7"/>
  <c r="H649" i="7"/>
  <c r="H252" i="7"/>
  <c r="H248" i="7"/>
  <c r="H244" i="7"/>
  <c r="H240" i="7"/>
  <c r="H235" i="7"/>
  <c r="H231" i="7"/>
  <c r="H228" i="7"/>
  <c r="H224" i="7"/>
  <c r="H655" i="7"/>
  <c r="H650" i="7"/>
  <c r="H253" i="7"/>
  <c r="H236" i="7"/>
  <c r="H43" i="7"/>
  <c r="H225" i="7"/>
  <c r="H645" i="7"/>
  <c r="H638" i="7"/>
  <c r="H637" i="7"/>
  <c r="H636" i="7"/>
  <c r="H94" i="7"/>
  <c r="H93" i="7"/>
  <c r="H92" i="7"/>
  <c r="H91" i="7"/>
  <c r="H88" i="7"/>
  <c r="H644" i="7"/>
  <c r="H635" i="7"/>
  <c r="H634" i="7"/>
  <c r="H633" i="7"/>
  <c r="H101" i="7"/>
  <c r="H100" i="7"/>
  <c r="H99" i="7"/>
  <c r="H98" i="7"/>
  <c r="H85" i="7"/>
  <c r="H84" i="7"/>
  <c r="H83" i="7"/>
  <c r="H82" i="7"/>
  <c r="H81" i="7"/>
  <c r="H80" i="7"/>
  <c r="H79" i="7"/>
  <c r="H643" i="7"/>
  <c r="H642" i="7"/>
  <c r="H641" i="7"/>
  <c r="H640" i="7"/>
  <c r="H97" i="7"/>
  <c r="H96" i="7"/>
  <c r="H95" i="7"/>
  <c r="H89" i="7"/>
  <c r="H87" i="7"/>
  <c r="H86" i="7"/>
  <c r="G581" i="7"/>
  <c r="G580" i="7"/>
  <c r="G585" i="7"/>
  <c r="G584" i="7"/>
  <c r="G582" i="7"/>
  <c r="G115" i="7"/>
  <c r="G114" i="7"/>
  <c r="G113" i="7"/>
  <c r="G112" i="7"/>
  <c r="G589" i="7"/>
  <c r="G588" i="7"/>
  <c r="G587" i="7"/>
  <c r="G586" i="7"/>
  <c r="G579" i="7"/>
  <c r="G578" i="7"/>
  <c r="G577" i="7"/>
  <c r="G118" i="7"/>
  <c r="G117" i="7"/>
  <c r="G116" i="7"/>
  <c r="G104" i="7"/>
  <c r="H589" i="7"/>
  <c r="H588" i="7"/>
  <c r="H587" i="7"/>
  <c r="H586" i="7"/>
  <c r="H585" i="7"/>
  <c r="H584" i="7"/>
  <c r="H582" i="7"/>
  <c r="H581" i="7"/>
  <c r="H580" i="7"/>
  <c r="H579" i="7"/>
  <c r="H578" i="7"/>
  <c r="H577" i="7"/>
  <c r="H118" i="7"/>
  <c r="H117" i="7"/>
  <c r="H116" i="7"/>
  <c r="H115" i="7"/>
  <c r="H114" i="7"/>
  <c r="H113" i="7"/>
  <c r="H112" i="7"/>
  <c r="H108" i="7"/>
  <c r="H109" i="7"/>
  <c r="H110" i="7"/>
  <c r="H106" i="7"/>
  <c r="H107" i="7"/>
  <c r="H105" i="7"/>
  <c r="H104" i="7"/>
  <c r="G107" i="7"/>
  <c r="G105" i="7"/>
  <c r="G110" i="7"/>
  <c r="G106" i="7"/>
  <c r="G108" i="7"/>
  <c r="G109" i="7"/>
  <c r="G544" i="7"/>
  <c r="G539" i="7"/>
  <c r="G535" i="7"/>
  <c r="G359" i="7"/>
  <c r="G355" i="7"/>
  <c r="G536" i="7"/>
  <c r="G352" i="7"/>
  <c r="G547" i="7"/>
  <c r="G538" i="7"/>
  <c r="G545" i="7"/>
  <c r="G540" i="7"/>
  <c r="G354" i="7"/>
  <c r="G506" i="7"/>
  <c r="G546" i="7"/>
  <c r="G542" i="7"/>
  <c r="G537" i="7"/>
  <c r="G349" i="7"/>
  <c r="G543" i="7"/>
  <c r="H349" i="7"/>
  <c r="H545" i="7"/>
  <c r="H540" i="7"/>
  <c r="H536" i="7"/>
  <c r="H352" i="7"/>
  <c r="H355" i="7"/>
  <c r="H546" i="7"/>
  <c r="H542" i="7"/>
  <c r="H537" i="7"/>
  <c r="H544" i="7"/>
  <c r="H539" i="7"/>
  <c r="H535" i="7"/>
  <c r="H547" i="7"/>
  <c r="H543" i="7"/>
  <c r="H538" i="7"/>
  <c r="H354" i="7"/>
  <c r="H506" i="7"/>
  <c r="H359" i="7"/>
  <c r="U494" i="22"/>
  <c r="T494" i="22"/>
  <c r="S494" i="22"/>
  <c r="Q494" i="22"/>
  <c r="P494" i="22"/>
  <c r="R494" i="22" l="1"/>
  <c r="V494" i="22"/>
  <c r="H751" i="7"/>
  <c r="G744" i="7"/>
  <c r="H411" i="7"/>
  <c r="H744" i="7"/>
  <c r="H421" i="7"/>
  <c r="G751" i="7"/>
  <c r="H301" i="7"/>
  <c r="G421" i="7"/>
  <c r="H548" i="7"/>
  <c r="H328" i="7"/>
  <c r="H730" i="7"/>
  <c r="H737" i="7"/>
  <c r="G328" i="7"/>
  <c r="G730" i="7"/>
  <c r="G548" i="7"/>
  <c r="G737" i="7"/>
  <c r="H555" i="7"/>
  <c r="G301" i="7"/>
  <c r="G555" i="7"/>
  <c r="G411" i="7"/>
  <c r="G541" i="7"/>
  <c r="G238" i="7"/>
  <c r="G597" i="7"/>
  <c r="H120" i="7"/>
  <c r="G78" i="7"/>
  <c r="G632" i="7"/>
  <c r="G223" i="7"/>
  <c r="G653" i="7"/>
  <c r="G590" i="7"/>
  <c r="G562" i="7"/>
  <c r="G604" i="7"/>
  <c r="G702" i="7"/>
  <c r="G534" i="7"/>
  <c r="G667" i="7"/>
  <c r="G674" i="7"/>
  <c r="G576" i="7"/>
  <c r="G583" i="7"/>
  <c r="G639" i="7"/>
  <c r="G646" i="7"/>
  <c r="G660" i="7"/>
  <c r="G688" i="7"/>
  <c r="G569" i="7"/>
  <c r="G723" i="7"/>
  <c r="G709" i="7"/>
  <c r="G111" i="7"/>
  <c r="H78" i="7"/>
  <c r="G103" i="7"/>
  <c r="G133" i="7"/>
  <c r="H583" i="7"/>
  <c r="H433" i="7"/>
  <c r="H442" i="7"/>
  <c r="H618" i="7"/>
  <c r="G261" i="7"/>
  <c r="H393" i="7"/>
  <c r="H597" i="7"/>
  <c r="H452" i="7"/>
  <c r="H709" i="7"/>
  <c r="H377" i="7"/>
  <c r="H534" i="7"/>
  <c r="H632" i="7"/>
  <c r="G273" i="7"/>
  <c r="G618" i="7"/>
  <c r="G695" i="7"/>
  <c r="H460" i="7"/>
  <c r="H451" i="7" s="1"/>
  <c r="H569" i="7"/>
  <c r="H604" i="7"/>
  <c r="H611" i="7"/>
  <c r="G210" i="7"/>
  <c r="H639" i="7"/>
  <c r="H541" i="7"/>
  <c r="H576" i="7"/>
  <c r="H625" i="7"/>
  <c r="H590" i="7"/>
  <c r="H695" i="7"/>
  <c r="H562" i="7"/>
  <c r="H702" i="7"/>
  <c r="G198" i="7"/>
  <c r="H469" i="7"/>
  <c r="G611" i="7"/>
  <c r="G625" i="7"/>
  <c r="G185" i="7"/>
  <c r="H723" i="7"/>
  <c r="H688" i="7"/>
  <c r="H261" i="7"/>
  <c r="H660" i="7"/>
  <c r="H681" i="7"/>
  <c r="G131" i="7"/>
  <c r="G120" i="7" s="1"/>
  <c r="H674" i="7"/>
  <c r="G681" i="7"/>
  <c r="G183" i="7"/>
  <c r="G173" i="7" s="1"/>
  <c r="H273" i="7"/>
  <c r="H667" i="7"/>
  <c r="H653" i="7"/>
  <c r="H646" i="7"/>
  <c r="U526" i="22"/>
  <c r="T526" i="22"/>
  <c r="S526" i="22"/>
  <c r="Q526" i="22"/>
  <c r="P526" i="22"/>
  <c r="O526" i="22"/>
  <c r="M526" i="22"/>
  <c r="L526" i="22"/>
  <c r="K526" i="22"/>
  <c r="H410" i="7" l="1"/>
  <c r="G410" i="7"/>
  <c r="G222" i="7"/>
  <c r="G119" i="7"/>
  <c r="G102" i="7"/>
  <c r="G260" i="7"/>
  <c r="H432" i="7"/>
  <c r="I526" i="22"/>
  <c r="G526" i="22"/>
  <c r="H526" i="22"/>
  <c r="V532" i="22"/>
  <c r="R532" i="22"/>
  <c r="N532" i="22"/>
  <c r="J532" i="22"/>
  <c r="V531" i="22"/>
  <c r="R531" i="22"/>
  <c r="N531" i="22"/>
  <c r="J531" i="22"/>
  <c r="V530" i="22"/>
  <c r="R530" i="22"/>
  <c r="N530" i="22"/>
  <c r="J530" i="22"/>
  <c r="V529" i="22"/>
  <c r="R529" i="22"/>
  <c r="N529" i="22"/>
  <c r="J529" i="22"/>
  <c r="V528" i="22"/>
  <c r="R528" i="22"/>
  <c r="N528" i="22"/>
  <c r="J528" i="22"/>
  <c r="V527" i="22"/>
  <c r="R527" i="22"/>
  <c r="N527" i="22"/>
  <c r="J527" i="22"/>
  <c r="V526" i="22"/>
  <c r="R526" i="22"/>
  <c r="N526" i="22"/>
  <c r="V524" i="22"/>
  <c r="R524" i="22"/>
  <c r="N524" i="22"/>
  <c r="J524" i="22"/>
  <c r="V523" i="22"/>
  <c r="R523" i="22"/>
  <c r="N523" i="22"/>
  <c r="J523" i="22"/>
  <c r="V522" i="22"/>
  <c r="R522" i="22"/>
  <c r="N522" i="22"/>
  <c r="J522" i="22"/>
  <c r="V521" i="22"/>
  <c r="R521" i="22"/>
  <c r="N521" i="22"/>
  <c r="J521" i="22"/>
  <c r="V520" i="22"/>
  <c r="R520" i="22"/>
  <c r="N520" i="22"/>
  <c r="J520" i="22"/>
  <c r="E494" i="22"/>
  <c r="V346" i="22"/>
  <c r="R346" i="22"/>
  <c r="N346" i="22"/>
  <c r="J346" i="22"/>
  <c r="V345" i="22"/>
  <c r="R345" i="22"/>
  <c r="N345" i="22"/>
  <c r="V344" i="22"/>
  <c r="R344" i="22"/>
  <c r="N344" i="22"/>
  <c r="J344" i="22"/>
  <c r="V343" i="22"/>
  <c r="N343" i="22"/>
  <c r="V285" i="22"/>
  <c r="R285" i="22"/>
  <c r="N285" i="22"/>
  <c r="J285" i="22"/>
  <c r="V262" i="22"/>
  <c r="R262" i="22"/>
  <c r="N262" i="22"/>
  <c r="J262" i="22"/>
  <c r="V71" i="22"/>
  <c r="R71" i="22"/>
  <c r="N71" i="22"/>
  <c r="J71" i="22"/>
  <c r="V72" i="22"/>
  <c r="R72" i="22"/>
  <c r="N72" i="22"/>
  <c r="J72" i="22"/>
  <c r="V70" i="22"/>
  <c r="R70" i="22"/>
  <c r="N70" i="22"/>
  <c r="J70" i="22"/>
  <c r="V68" i="22"/>
  <c r="R68" i="22"/>
  <c r="N68" i="22"/>
  <c r="J68" i="22"/>
  <c r="V67" i="22"/>
  <c r="R67" i="22"/>
  <c r="N67" i="22"/>
  <c r="J67" i="22"/>
  <c r="V60" i="22"/>
  <c r="R60" i="22"/>
  <c r="N60" i="22"/>
  <c r="J60" i="22"/>
  <c r="V58" i="22"/>
  <c r="R58" i="22"/>
  <c r="N58" i="22"/>
  <c r="J58" i="22"/>
  <c r="V48" i="22"/>
  <c r="R48" i="22"/>
  <c r="N48" i="22"/>
  <c r="J48" i="22"/>
  <c r="V40" i="22"/>
  <c r="R40" i="22"/>
  <c r="N40" i="22"/>
  <c r="J40" i="22"/>
  <c r="V19" i="22"/>
  <c r="R19" i="22"/>
  <c r="N19" i="22"/>
  <c r="J19" i="22"/>
  <c r="J526" i="22" l="1"/>
  <c r="E527" i="22"/>
  <c r="E528" i="22"/>
  <c r="E531" i="22"/>
  <c r="E532" i="22"/>
  <c r="E523" i="22"/>
  <c r="E58" i="22"/>
  <c r="E60" i="22"/>
  <c r="E521" i="22"/>
  <c r="E530" i="22"/>
  <c r="E19" i="22"/>
  <c r="E529" i="22"/>
  <c r="E520" i="22"/>
  <c r="E522" i="22"/>
  <c r="E40" i="22"/>
  <c r="E48" i="22"/>
  <c r="E524" i="22"/>
  <c r="E344" i="22"/>
  <c r="E70" i="22"/>
  <c r="E71" i="22"/>
  <c r="E346" i="22"/>
  <c r="E68" i="22"/>
  <c r="E72" i="22"/>
  <c r="E67" i="22"/>
  <c r="E262" i="22"/>
  <c r="E285" i="22"/>
  <c r="E526" i="22" l="1"/>
  <c r="I3" i="17" l="1"/>
  <c r="I493" i="17" s="1"/>
  <c r="I3" i="7"/>
  <c r="I493" i="7" s="1"/>
  <c r="K3" i="17"/>
  <c r="K493" i="17" s="1"/>
  <c r="K3" i="7"/>
  <c r="K493" i="7" s="1"/>
  <c r="G3" i="17"/>
  <c r="G493" i="17" s="1"/>
  <c r="L3" i="17"/>
  <c r="L493" i="17" s="1"/>
  <c r="L3" i="7"/>
  <c r="L493" i="7" s="1"/>
  <c r="T3" i="17"/>
  <c r="T493" i="17" s="1"/>
  <c r="T3" i="7"/>
  <c r="T493" i="7" s="1"/>
  <c r="U3" i="17"/>
  <c r="U493" i="17" s="1"/>
  <c r="U3" i="7"/>
  <c r="U493" i="7" s="1"/>
  <c r="S3" i="17"/>
  <c r="S493" i="17" s="1"/>
  <c r="S3" i="7"/>
  <c r="S493" i="7" s="1"/>
  <c r="O3" i="17"/>
  <c r="O493" i="17" s="1"/>
  <c r="O3" i="7"/>
  <c r="O493" i="7" s="1"/>
  <c r="H3" i="17"/>
  <c r="H493" i="17" s="1"/>
  <c r="M3" i="17"/>
  <c r="M493" i="17" s="1"/>
  <c r="M3" i="7"/>
  <c r="M493" i="7" s="1"/>
  <c r="V493" i="17" l="1"/>
  <c r="J493" i="17"/>
  <c r="J493" i="7"/>
  <c r="N493" i="17"/>
  <c r="N493" i="7"/>
  <c r="V493" i="7"/>
  <c r="U757" i="7"/>
  <c r="U756" i="7"/>
  <c r="U755" i="7"/>
  <c r="U754" i="7"/>
  <c r="U753" i="7"/>
  <c r="U752" i="7"/>
  <c r="U750" i="7"/>
  <c r="U749" i="7"/>
  <c r="U748" i="7"/>
  <c r="U747" i="7"/>
  <c r="U746" i="7"/>
  <c r="U745" i="7"/>
  <c r="U430" i="7"/>
  <c r="U426" i="7"/>
  <c r="U422" i="7"/>
  <c r="U420" i="7"/>
  <c r="U419" i="7"/>
  <c r="U418" i="7"/>
  <c r="U417" i="7"/>
  <c r="U416" i="7"/>
  <c r="U415" i="7"/>
  <c r="U414" i="7"/>
  <c r="U413" i="7"/>
  <c r="U427" i="7"/>
  <c r="U423" i="7"/>
  <c r="U428" i="7"/>
  <c r="U424" i="7"/>
  <c r="U429" i="7"/>
  <c r="U425" i="7"/>
  <c r="M757" i="17"/>
  <c r="M756" i="17"/>
  <c r="M755" i="17"/>
  <c r="M754" i="17"/>
  <c r="M753" i="17"/>
  <c r="M752" i="17"/>
  <c r="M750" i="17"/>
  <c r="M749" i="17"/>
  <c r="M748" i="17"/>
  <c r="M747" i="17"/>
  <c r="M746" i="17"/>
  <c r="M745" i="17"/>
  <c r="M430" i="17"/>
  <c r="M429" i="17"/>
  <c r="M428" i="17"/>
  <c r="M427" i="17"/>
  <c r="M426" i="17"/>
  <c r="M425" i="17"/>
  <c r="M424" i="17"/>
  <c r="M423" i="17"/>
  <c r="M422" i="17"/>
  <c r="M420" i="17"/>
  <c r="M418" i="17"/>
  <c r="M416" i="17"/>
  <c r="M414" i="17"/>
  <c r="M419" i="17"/>
  <c r="M417" i="17"/>
  <c r="M415" i="17"/>
  <c r="M413" i="17"/>
  <c r="U756" i="17"/>
  <c r="U755" i="17"/>
  <c r="U754" i="17"/>
  <c r="U753" i="17"/>
  <c r="U752" i="17"/>
  <c r="U757" i="17"/>
  <c r="U750" i="17"/>
  <c r="U749" i="17"/>
  <c r="U748" i="17"/>
  <c r="U747" i="17"/>
  <c r="U746" i="17"/>
  <c r="U745" i="17"/>
  <c r="U430" i="17"/>
  <c r="U429" i="17"/>
  <c r="U428" i="17"/>
  <c r="U427" i="17"/>
  <c r="U426" i="17"/>
  <c r="U425" i="17"/>
  <c r="U424" i="17"/>
  <c r="U423" i="17"/>
  <c r="U422" i="17"/>
  <c r="U419" i="17"/>
  <c r="U417" i="17"/>
  <c r="U415" i="17"/>
  <c r="U413" i="17"/>
  <c r="U420" i="17"/>
  <c r="U418" i="17"/>
  <c r="U416" i="17"/>
  <c r="U414" i="17"/>
  <c r="K757" i="7"/>
  <c r="K756" i="7"/>
  <c r="K755" i="7"/>
  <c r="K754" i="7"/>
  <c r="K753" i="7"/>
  <c r="K752" i="7"/>
  <c r="K748" i="7"/>
  <c r="K747" i="7"/>
  <c r="K750" i="7"/>
  <c r="K746" i="7"/>
  <c r="K749" i="7"/>
  <c r="K428" i="7"/>
  <c r="K424" i="7"/>
  <c r="K420" i="7"/>
  <c r="K419" i="7"/>
  <c r="K418" i="7"/>
  <c r="K417" i="7"/>
  <c r="K416" i="7"/>
  <c r="K415" i="7"/>
  <c r="K414" i="7"/>
  <c r="K413" i="7"/>
  <c r="K427" i="7"/>
  <c r="K423" i="7"/>
  <c r="K745" i="7"/>
  <c r="K429" i="7"/>
  <c r="K425" i="7"/>
  <c r="K430" i="7"/>
  <c r="K426" i="7"/>
  <c r="K422" i="7"/>
  <c r="I757" i="7"/>
  <c r="I756" i="7"/>
  <c r="I755" i="7"/>
  <c r="I754" i="7"/>
  <c r="I753" i="7"/>
  <c r="I752" i="7"/>
  <c r="I750" i="7"/>
  <c r="I749" i="7"/>
  <c r="I748" i="7"/>
  <c r="I747" i="7"/>
  <c r="I746" i="7"/>
  <c r="I745" i="7"/>
  <c r="I430" i="7"/>
  <c r="I429" i="7"/>
  <c r="I428" i="7"/>
  <c r="I427" i="7"/>
  <c r="I426" i="7"/>
  <c r="I425" i="7"/>
  <c r="I424" i="7"/>
  <c r="I423" i="7"/>
  <c r="I422" i="7"/>
  <c r="I417" i="7"/>
  <c r="I414" i="7"/>
  <c r="I420" i="7"/>
  <c r="I419" i="7"/>
  <c r="I418" i="7"/>
  <c r="I416" i="7"/>
  <c r="I415" i="7"/>
  <c r="I413" i="7"/>
  <c r="H757" i="17"/>
  <c r="H756" i="17"/>
  <c r="H755" i="17"/>
  <c r="H754" i="17"/>
  <c r="H753" i="17"/>
  <c r="H752" i="17"/>
  <c r="H750" i="17"/>
  <c r="H749" i="17"/>
  <c r="H748" i="17"/>
  <c r="H747" i="17"/>
  <c r="H746" i="17"/>
  <c r="H745" i="17"/>
  <c r="H430" i="17"/>
  <c r="H429" i="17"/>
  <c r="H428" i="17"/>
  <c r="H427" i="17"/>
  <c r="H426" i="17"/>
  <c r="H425" i="17"/>
  <c r="H424" i="17"/>
  <c r="H423" i="17"/>
  <c r="H422" i="17"/>
  <c r="H418" i="17"/>
  <c r="H416" i="17"/>
  <c r="H419" i="17"/>
  <c r="H417" i="17"/>
  <c r="H415" i="17"/>
  <c r="H413" i="17"/>
  <c r="H420" i="17"/>
  <c r="H414" i="17"/>
  <c r="O757" i="17"/>
  <c r="O756" i="17"/>
  <c r="O755" i="17"/>
  <c r="O754" i="17"/>
  <c r="O753" i="17"/>
  <c r="O752" i="17"/>
  <c r="O750" i="17"/>
  <c r="O749" i="17"/>
  <c r="O748" i="17"/>
  <c r="O747" i="17"/>
  <c r="O746" i="17"/>
  <c r="O745" i="17"/>
  <c r="O430" i="17"/>
  <c r="O426" i="17"/>
  <c r="O422" i="17"/>
  <c r="O420" i="17"/>
  <c r="O419" i="17"/>
  <c r="O418" i="17"/>
  <c r="O417" i="17"/>
  <c r="O416" i="17"/>
  <c r="O415" i="17"/>
  <c r="O414" i="17"/>
  <c r="O413" i="17"/>
  <c r="O427" i="17"/>
  <c r="O423" i="17"/>
  <c r="O428" i="17"/>
  <c r="O424" i="17"/>
  <c r="O425" i="17"/>
  <c r="O429" i="17"/>
  <c r="S756" i="17"/>
  <c r="S755" i="17"/>
  <c r="S754" i="17"/>
  <c r="S753" i="17"/>
  <c r="S752" i="17"/>
  <c r="S757" i="17"/>
  <c r="S750" i="17"/>
  <c r="S749" i="17"/>
  <c r="S748" i="17"/>
  <c r="S747" i="17"/>
  <c r="S746" i="17"/>
  <c r="S745" i="17"/>
  <c r="S430" i="17"/>
  <c r="S429" i="17"/>
  <c r="S428" i="17"/>
  <c r="S427" i="17"/>
  <c r="S426" i="17"/>
  <c r="S425" i="17"/>
  <c r="S424" i="17"/>
  <c r="S423" i="17"/>
  <c r="S422" i="17"/>
  <c r="S420" i="17"/>
  <c r="S418" i="17"/>
  <c r="S414" i="17"/>
  <c r="S419" i="17"/>
  <c r="S417" i="17"/>
  <c r="S415" i="17"/>
  <c r="S413" i="17"/>
  <c r="S416" i="17"/>
  <c r="L757" i="7"/>
  <c r="L756" i="7"/>
  <c r="L755" i="7"/>
  <c r="L754" i="7"/>
  <c r="L753" i="7"/>
  <c r="L752" i="7"/>
  <c r="L750" i="7"/>
  <c r="L749" i="7"/>
  <c r="L748" i="7"/>
  <c r="L747" i="7"/>
  <c r="L746" i="7"/>
  <c r="L745" i="7"/>
  <c r="L430" i="7"/>
  <c r="L429" i="7"/>
  <c r="L428" i="7"/>
  <c r="L427" i="7"/>
  <c r="L426" i="7"/>
  <c r="L425" i="7"/>
  <c r="L424" i="7"/>
  <c r="L423" i="7"/>
  <c r="L422" i="7"/>
  <c r="L419" i="7"/>
  <c r="L418" i="7"/>
  <c r="L416" i="7"/>
  <c r="L415" i="7"/>
  <c r="L420" i="7"/>
  <c r="L417" i="7"/>
  <c r="L414" i="7"/>
  <c r="L413" i="7"/>
  <c r="M757" i="7"/>
  <c r="M756" i="7"/>
  <c r="M755" i="7"/>
  <c r="M754" i="7"/>
  <c r="M753" i="7"/>
  <c r="M752" i="7"/>
  <c r="M750" i="7"/>
  <c r="M749" i="7"/>
  <c r="M748" i="7"/>
  <c r="M747" i="7"/>
  <c r="M746" i="7"/>
  <c r="M745" i="7"/>
  <c r="M430" i="7"/>
  <c r="M429" i="7"/>
  <c r="M428" i="7"/>
  <c r="M427" i="7"/>
  <c r="M426" i="7"/>
  <c r="M425" i="7"/>
  <c r="M424" i="7"/>
  <c r="M423" i="7"/>
  <c r="M422" i="7"/>
  <c r="M420" i="7"/>
  <c r="M419" i="7"/>
  <c r="M418" i="7"/>
  <c r="M417" i="7"/>
  <c r="M416" i="7"/>
  <c r="M415" i="7"/>
  <c r="M414" i="7"/>
  <c r="M413" i="7"/>
  <c r="T756" i="17"/>
  <c r="T755" i="17"/>
  <c r="T754" i="17"/>
  <c r="T753" i="17"/>
  <c r="T757" i="17"/>
  <c r="T752" i="17"/>
  <c r="T750" i="17"/>
  <c r="T749" i="17"/>
  <c r="T748" i="17"/>
  <c r="T747" i="17"/>
  <c r="T746" i="17"/>
  <c r="T745" i="17"/>
  <c r="T427" i="17"/>
  <c r="T423" i="17"/>
  <c r="T420" i="17"/>
  <c r="T419" i="17"/>
  <c r="T418" i="17"/>
  <c r="T417" i="17"/>
  <c r="T416" i="17"/>
  <c r="T415" i="17"/>
  <c r="T414" i="17"/>
  <c r="T413" i="17"/>
  <c r="T428" i="17"/>
  <c r="T424" i="17"/>
  <c r="T429" i="17"/>
  <c r="T425" i="17"/>
  <c r="T430" i="17"/>
  <c r="T422" i="17"/>
  <c r="T426" i="17"/>
  <c r="K757" i="17"/>
  <c r="K756" i="17"/>
  <c r="K755" i="17"/>
  <c r="K754" i="17"/>
  <c r="K753" i="17"/>
  <c r="K750" i="17"/>
  <c r="K749" i="17"/>
  <c r="K748" i="17"/>
  <c r="K747" i="17"/>
  <c r="K746" i="17"/>
  <c r="K745" i="17"/>
  <c r="K752" i="17"/>
  <c r="K430" i="17"/>
  <c r="K429" i="17"/>
  <c r="K428" i="17"/>
  <c r="K427" i="17"/>
  <c r="K426" i="17"/>
  <c r="K425" i="17"/>
  <c r="K424" i="17"/>
  <c r="K423" i="17"/>
  <c r="K422" i="17"/>
  <c r="K419" i="17"/>
  <c r="K417" i="17"/>
  <c r="K415" i="17"/>
  <c r="K413" i="17"/>
  <c r="K420" i="17"/>
  <c r="K418" i="17"/>
  <c r="K416" i="17"/>
  <c r="K414" i="17"/>
  <c r="I757" i="17"/>
  <c r="I756" i="17"/>
  <c r="I755" i="17"/>
  <c r="I754" i="17"/>
  <c r="I753" i="17"/>
  <c r="I752" i="17"/>
  <c r="I750" i="17"/>
  <c r="I749" i="17"/>
  <c r="I748" i="17"/>
  <c r="I747" i="17"/>
  <c r="I746" i="17"/>
  <c r="I745" i="17"/>
  <c r="I429" i="17"/>
  <c r="I425" i="17"/>
  <c r="I420" i="17"/>
  <c r="I419" i="17"/>
  <c r="I418" i="17"/>
  <c r="I417" i="17"/>
  <c r="I416" i="17"/>
  <c r="I415" i="17"/>
  <c r="I414" i="17"/>
  <c r="I413" i="17"/>
  <c r="I430" i="17"/>
  <c r="I426" i="17"/>
  <c r="I422" i="17"/>
  <c r="I427" i="17"/>
  <c r="I423" i="17"/>
  <c r="I424" i="17"/>
  <c r="I428" i="17"/>
  <c r="O757" i="7"/>
  <c r="O756" i="7"/>
  <c r="O755" i="7"/>
  <c r="O754" i="7"/>
  <c r="O753" i="7"/>
  <c r="O752" i="7"/>
  <c r="O750" i="7"/>
  <c r="O749" i="7"/>
  <c r="O748" i="7"/>
  <c r="O747" i="7"/>
  <c r="O746" i="7"/>
  <c r="O745" i="7"/>
  <c r="O430" i="7"/>
  <c r="O429" i="7"/>
  <c r="O428" i="7"/>
  <c r="O427" i="7"/>
  <c r="O426" i="7"/>
  <c r="O425" i="7"/>
  <c r="O424" i="7"/>
  <c r="O423" i="7"/>
  <c r="O422" i="7"/>
  <c r="O415" i="7"/>
  <c r="O413" i="7"/>
  <c r="O420" i="7"/>
  <c r="O419" i="7"/>
  <c r="O418" i="7"/>
  <c r="O417" i="7"/>
  <c r="O416" i="7"/>
  <c r="O414" i="7"/>
  <c r="S757" i="7"/>
  <c r="S756" i="7"/>
  <c r="S755" i="7"/>
  <c r="S754" i="7"/>
  <c r="S753" i="7"/>
  <c r="S752" i="7"/>
  <c r="S750" i="7"/>
  <c r="S749" i="7"/>
  <c r="S748" i="7"/>
  <c r="S747" i="7"/>
  <c r="S746" i="7"/>
  <c r="S745" i="7"/>
  <c r="S430" i="7"/>
  <c r="S429" i="7"/>
  <c r="S428" i="7"/>
  <c r="S427" i="7"/>
  <c r="S426" i="7"/>
  <c r="S425" i="7"/>
  <c r="S424" i="7"/>
  <c r="S423" i="7"/>
  <c r="S422" i="7"/>
  <c r="S420" i="7"/>
  <c r="S419" i="7"/>
  <c r="S418" i="7"/>
  <c r="S417" i="7"/>
  <c r="S416" i="7"/>
  <c r="S415" i="7"/>
  <c r="S414" i="7"/>
  <c r="S413" i="7"/>
  <c r="T757" i="7"/>
  <c r="T756" i="7"/>
  <c r="T755" i="7"/>
  <c r="T754" i="7"/>
  <c r="T753" i="7"/>
  <c r="T752" i="7"/>
  <c r="T750" i="7"/>
  <c r="T749" i="7"/>
  <c r="T748" i="7"/>
  <c r="T747" i="7"/>
  <c r="T746" i="7"/>
  <c r="T745" i="7"/>
  <c r="T430" i="7"/>
  <c r="T429" i="7"/>
  <c r="T428" i="7"/>
  <c r="T427" i="7"/>
  <c r="T426" i="7"/>
  <c r="T425" i="7"/>
  <c r="T424" i="7"/>
  <c r="T423" i="7"/>
  <c r="T422" i="7"/>
  <c r="T414" i="7"/>
  <c r="T420" i="7"/>
  <c r="T419" i="7"/>
  <c r="T418" i="7"/>
  <c r="T417" i="7"/>
  <c r="T416" i="7"/>
  <c r="T415" i="7"/>
  <c r="T413" i="7"/>
  <c r="L757" i="17"/>
  <c r="L756" i="17"/>
  <c r="L755" i="17"/>
  <c r="L754" i="17"/>
  <c r="L753" i="17"/>
  <c r="L752" i="17"/>
  <c r="L750" i="17"/>
  <c r="L746" i="17"/>
  <c r="L747" i="17"/>
  <c r="L430" i="17"/>
  <c r="L429" i="17"/>
  <c r="L428" i="17"/>
  <c r="L427" i="17"/>
  <c r="L426" i="17"/>
  <c r="L425" i="17"/>
  <c r="L424" i="17"/>
  <c r="L423" i="17"/>
  <c r="L422" i="17"/>
  <c r="L748" i="17"/>
  <c r="L745" i="17"/>
  <c r="L420" i="17"/>
  <c r="L419" i="17"/>
  <c r="L418" i="17"/>
  <c r="L417" i="17"/>
  <c r="L416" i="17"/>
  <c r="L415" i="17"/>
  <c r="L414" i="17"/>
  <c r="L413" i="17"/>
  <c r="L749" i="17"/>
  <c r="G757" i="17"/>
  <c r="G756" i="17"/>
  <c r="G755" i="17"/>
  <c r="G754" i="17"/>
  <c r="G753" i="17"/>
  <c r="G752" i="17"/>
  <c r="G749" i="17"/>
  <c r="G745" i="17"/>
  <c r="G750" i="17"/>
  <c r="J750" i="17" s="1"/>
  <c r="G746" i="17"/>
  <c r="G430" i="17"/>
  <c r="G429" i="17"/>
  <c r="G428" i="17"/>
  <c r="G427" i="17"/>
  <c r="G426" i="17"/>
  <c r="G425" i="17"/>
  <c r="G424" i="17"/>
  <c r="G423" i="17"/>
  <c r="G422" i="17"/>
  <c r="G747" i="17"/>
  <c r="G748" i="17"/>
  <c r="G420" i="17"/>
  <c r="G419" i="17"/>
  <c r="G418" i="17"/>
  <c r="G417" i="17"/>
  <c r="G416" i="17"/>
  <c r="G415" i="17"/>
  <c r="G414" i="17"/>
  <c r="G413" i="17"/>
  <c r="O412" i="7"/>
  <c r="O743" i="7"/>
  <c r="O742" i="7"/>
  <c r="O741" i="7"/>
  <c r="O740" i="7"/>
  <c r="O739" i="7"/>
  <c r="O738" i="7"/>
  <c r="O736" i="7"/>
  <c r="O732" i="7"/>
  <c r="O735" i="7"/>
  <c r="O731" i="7"/>
  <c r="O734" i="7"/>
  <c r="O733" i="7"/>
  <c r="O339" i="7"/>
  <c r="O338" i="7"/>
  <c r="O337" i="7"/>
  <c r="O336" i="7"/>
  <c r="O335" i="7"/>
  <c r="O334" i="7"/>
  <c r="O333" i="7"/>
  <c r="O332" i="7"/>
  <c r="O331" i="7"/>
  <c r="O330" i="7"/>
  <c r="O329" i="7"/>
  <c r="O326" i="7"/>
  <c r="O325" i="7"/>
  <c r="O324" i="7"/>
  <c r="O323" i="7"/>
  <c r="O322" i="7"/>
  <c r="O316" i="7"/>
  <c r="O321" i="7"/>
  <c r="O320" i="7"/>
  <c r="O319" i="7"/>
  <c r="O318" i="7"/>
  <c r="O317" i="7"/>
  <c r="O561" i="7"/>
  <c r="O560" i="7"/>
  <c r="O559" i="7"/>
  <c r="O558" i="7"/>
  <c r="O557" i="7"/>
  <c r="O556" i="7"/>
  <c r="O554" i="7"/>
  <c r="O553" i="7"/>
  <c r="O552" i="7"/>
  <c r="O551" i="7"/>
  <c r="O550" i="7"/>
  <c r="O549" i="7"/>
  <c r="O312" i="7"/>
  <c r="O311" i="7"/>
  <c r="O310" i="7"/>
  <c r="O309" i="7"/>
  <c r="O308" i="7"/>
  <c r="O307" i="7"/>
  <c r="O306" i="7"/>
  <c r="O305" i="7"/>
  <c r="O304" i="7"/>
  <c r="O303" i="7"/>
  <c r="O302" i="7"/>
  <c r="O299" i="7"/>
  <c r="O298" i="7"/>
  <c r="O297" i="7"/>
  <c r="O296" i="7"/>
  <c r="O295" i="7"/>
  <c r="O294" i="7"/>
  <c r="O293" i="7"/>
  <c r="O292" i="7"/>
  <c r="O291" i="7"/>
  <c r="O290" i="7"/>
  <c r="O289" i="7"/>
  <c r="S412" i="7"/>
  <c r="S743" i="7"/>
  <c r="S742" i="7"/>
  <c r="S741" i="7"/>
  <c r="S740" i="7"/>
  <c r="S739" i="7"/>
  <c r="S738" i="7"/>
  <c r="S734" i="7"/>
  <c r="S733" i="7"/>
  <c r="S736" i="7"/>
  <c r="S732" i="7"/>
  <c r="S735" i="7"/>
  <c r="S731" i="7"/>
  <c r="S336" i="7"/>
  <c r="S332" i="7"/>
  <c r="S326" i="7"/>
  <c r="S325" i="7"/>
  <c r="S324" i="7"/>
  <c r="S323" i="7"/>
  <c r="S322" i="7"/>
  <c r="S321" i="7"/>
  <c r="S320" i="7"/>
  <c r="S319" i="7"/>
  <c r="S318" i="7"/>
  <c r="S317" i="7"/>
  <c r="S337" i="7"/>
  <c r="S333" i="7"/>
  <c r="S329" i="7"/>
  <c r="S338" i="7"/>
  <c r="S334" i="7"/>
  <c r="S330" i="7"/>
  <c r="S316" i="7"/>
  <c r="S339" i="7"/>
  <c r="S335" i="7"/>
  <c r="S331" i="7"/>
  <c r="S561" i="7"/>
  <c r="S560" i="7"/>
  <c r="S559" i="7"/>
  <c r="S558" i="7"/>
  <c r="S557" i="7"/>
  <c r="S556" i="7"/>
  <c r="S554" i="7"/>
  <c r="S553" i="7"/>
  <c r="S552" i="7"/>
  <c r="S551" i="7"/>
  <c r="S550" i="7"/>
  <c r="S549" i="7"/>
  <c r="S312" i="7"/>
  <c r="S311" i="7"/>
  <c r="S310" i="7"/>
  <c r="S309" i="7"/>
  <c r="S308" i="7"/>
  <c r="S307" i="7"/>
  <c r="S306" i="7"/>
  <c r="S305" i="7"/>
  <c r="S304" i="7"/>
  <c r="S303" i="7"/>
  <c r="S302" i="7"/>
  <c r="S299" i="7"/>
  <c r="S298" i="7"/>
  <c r="S297" i="7"/>
  <c r="S296" i="7"/>
  <c r="S295" i="7"/>
  <c r="S294" i="7"/>
  <c r="S293" i="7"/>
  <c r="S292" i="7"/>
  <c r="S291" i="7"/>
  <c r="S290" i="7"/>
  <c r="S289" i="7"/>
  <c r="T412" i="7"/>
  <c r="T743" i="7"/>
  <c r="T742" i="7"/>
  <c r="T741" i="7"/>
  <c r="T740" i="7"/>
  <c r="T739" i="7"/>
  <c r="T738" i="7"/>
  <c r="T733" i="7"/>
  <c r="T736" i="7"/>
  <c r="T732" i="7"/>
  <c r="T735" i="7"/>
  <c r="T731" i="7"/>
  <c r="T734" i="7"/>
  <c r="T339" i="7"/>
  <c r="T338" i="7"/>
  <c r="T337" i="7"/>
  <c r="T336" i="7"/>
  <c r="T335" i="7"/>
  <c r="T334" i="7"/>
  <c r="T333" i="7"/>
  <c r="T332" i="7"/>
  <c r="T331" i="7"/>
  <c r="T330" i="7"/>
  <c r="T329" i="7"/>
  <c r="T321" i="7"/>
  <c r="T320" i="7"/>
  <c r="T326" i="7"/>
  <c r="T325" i="7"/>
  <c r="T324" i="7"/>
  <c r="T323" i="7"/>
  <c r="T322" i="7"/>
  <c r="T316" i="7"/>
  <c r="T319" i="7"/>
  <c r="T318" i="7"/>
  <c r="T317" i="7"/>
  <c r="T561" i="7"/>
  <c r="T560" i="7"/>
  <c r="T559" i="7"/>
  <c r="T558" i="7"/>
  <c r="T557" i="7"/>
  <c r="T556" i="7"/>
  <c r="T554" i="7"/>
  <c r="T553" i="7"/>
  <c r="T552" i="7"/>
  <c r="T551" i="7"/>
  <c r="T550" i="7"/>
  <c r="T549" i="7"/>
  <c r="T312" i="7"/>
  <c r="T311" i="7"/>
  <c r="T310" i="7"/>
  <c r="T309" i="7"/>
  <c r="T308" i="7"/>
  <c r="T307" i="7"/>
  <c r="T306" i="7"/>
  <c r="T305" i="7"/>
  <c r="T304" i="7"/>
  <c r="T303" i="7"/>
  <c r="T302" i="7"/>
  <c r="T299" i="7"/>
  <c r="T298" i="7"/>
  <c r="T297" i="7"/>
  <c r="T296" i="7"/>
  <c r="T295" i="7"/>
  <c r="T294" i="7"/>
  <c r="T293" i="7"/>
  <c r="T292" i="7"/>
  <c r="T291" i="7"/>
  <c r="T290" i="7"/>
  <c r="T289" i="7"/>
  <c r="L412" i="17"/>
  <c r="L743" i="17"/>
  <c r="L742" i="17"/>
  <c r="L741" i="17"/>
  <c r="L740" i="17"/>
  <c r="L739" i="17"/>
  <c r="L738" i="17"/>
  <c r="L736" i="17"/>
  <c r="L735" i="17"/>
  <c r="L734" i="17"/>
  <c r="L733" i="17"/>
  <c r="L732" i="17"/>
  <c r="L731" i="17"/>
  <c r="L339" i="17"/>
  <c r="L338" i="17"/>
  <c r="L337" i="17"/>
  <c r="L336" i="17"/>
  <c r="L335" i="17"/>
  <c r="L334" i="17"/>
  <c r="L333" i="17"/>
  <c r="L332" i="17"/>
  <c r="L331" i="17"/>
  <c r="L330" i="17"/>
  <c r="L329" i="17"/>
  <c r="L326" i="17"/>
  <c r="L325" i="17"/>
  <c r="L324" i="17"/>
  <c r="L323" i="17"/>
  <c r="L322" i="17"/>
  <c r="L321" i="17"/>
  <c r="L320" i="17"/>
  <c r="L319" i="17"/>
  <c r="L318" i="17"/>
  <c r="L317" i="17"/>
  <c r="L316" i="17"/>
  <c r="G412" i="17"/>
  <c r="G743" i="17"/>
  <c r="G742" i="17"/>
  <c r="G741" i="17"/>
  <c r="G740" i="17"/>
  <c r="G739" i="17"/>
  <c r="G738" i="17"/>
  <c r="G736" i="17"/>
  <c r="G735" i="17"/>
  <c r="G734" i="17"/>
  <c r="G733" i="17"/>
  <c r="G732" i="17"/>
  <c r="G731" i="17"/>
  <c r="G339" i="17"/>
  <c r="G338" i="17"/>
  <c r="G337" i="17"/>
  <c r="G336" i="17"/>
  <c r="G335" i="17"/>
  <c r="G334" i="17"/>
  <c r="G333" i="17"/>
  <c r="G332" i="17"/>
  <c r="G331" i="17"/>
  <c r="G330" i="17"/>
  <c r="G329" i="17"/>
  <c r="G326" i="17"/>
  <c r="G325" i="17"/>
  <c r="G324" i="17"/>
  <c r="G323" i="17"/>
  <c r="G322" i="17"/>
  <c r="G321" i="17"/>
  <c r="G320" i="17"/>
  <c r="G319" i="17"/>
  <c r="G318" i="17"/>
  <c r="G317" i="17"/>
  <c r="G316" i="17"/>
  <c r="M412" i="7"/>
  <c r="M743" i="7"/>
  <c r="M742" i="7"/>
  <c r="M741" i="7"/>
  <c r="M740" i="7"/>
  <c r="M739" i="7"/>
  <c r="M738" i="7"/>
  <c r="M733" i="7"/>
  <c r="M736" i="7"/>
  <c r="M732" i="7"/>
  <c r="M735" i="7"/>
  <c r="M731" i="7"/>
  <c r="M734" i="7"/>
  <c r="M339" i="7"/>
  <c r="M335" i="7"/>
  <c r="M331" i="7"/>
  <c r="M326" i="7"/>
  <c r="M325" i="7"/>
  <c r="M324" i="7"/>
  <c r="M323" i="7"/>
  <c r="M322" i="7"/>
  <c r="M321" i="7"/>
  <c r="M320" i="7"/>
  <c r="M319" i="7"/>
  <c r="M318" i="7"/>
  <c r="M317" i="7"/>
  <c r="M316" i="7"/>
  <c r="M336" i="7"/>
  <c r="M332" i="7"/>
  <c r="M337" i="7"/>
  <c r="M333" i="7"/>
  <c r="M329" i="7"/>
  <c r="M338" i="7"/>
  <c r="M334" i="7"/>
  <c r="M330" i="7"/>
  <c r="M561" i="7"/>
  <c r="M560" i="7"/>
  <c r="M559" i="7"/>
  <c r="M558" i="7"/>
  <c r="M557" i="7"/>
  <c r="M556" i="7"/>
  <c r="M554" i="7"/>
  <c r="M553" i="7"/>
  <c r="M552" i="7"/>
  <c r="M551" i="7"/>
  <c r="M550" i="7"/>
  <c r="M549" i="7"/>
  <c r="M312" i="7"/>
  <c r="M311" i="7"/>
  <c r="M310" i="7"/>
  <c r="M309" i="7"/>
  <c r="M308" i="7"/>
  <c r="M307" i="7"/>
  <c r="M306" i="7"/>
  <c r="M305" i="7"/>
  <c r="M304" i="7"/>
  <c r="M303" i="7"/>
  <c r="M302" i="7"/>
  <c r="M299" i="7"/>
  <c r="M298" i="7"/>
  <c r="M297" i="7"/>
  <c r="M296" i="7"/>
  <c r="M295" i="7"/>
  <c r="M294" i="7"/>
  <c r="M293" i="7"/>
  <c r="M292" i="7"/>
  <c r="M291" i="7"/>
  <c r="M290" i="7"/>
  <c r="M289" i="7"/>
  <c r="H412" i="17"/>
  <c r="H743" i="17"/>
  <c r="H742" i="17"/>
  <c r="H741" i="17"/>
  <c r="H740" i="17"/>
  <c r="H739" i="17"/>
  <c r="H738" i="17"/>
  <c r="H736" i="17"/>
  <c r="H735" i="17"/>
  <c r="H734" i="17"/>
  <c r="H733" i="17"/>
  <c r="H732" i="17"/>
  <c r="H731" i="17"/>
  <c r="H339" i="17"/>
  <c r="H338" i="17"/>
  <c r="H337" i="17"/>
  <c r="H336" i="17"/>
  <c r="H335" i="17"/>
  <c r="H334" i="17"/>
  <c r="H333" i="17"/>
  <c r="H332" i="17"/>
  <c r="H331" i="17"/>
  <c r="H330" i="17"/>
  <c r="H329" i="17"/>
  <c r="H326" i="17"/>
  <c r="H325" i="17"/>
  <c r="H324" i="17"/>
  <c r="H323" i="17"/>
  <c r="H322" i="17"/>
  <c r="H321" i="17"/>
  <c r="H320" i="17"/>
  <c r="H319" i="17"/>
  <c r="H318" i="17"/>
  <c r="H317" i="17"/>
  <c r="H316" i="17"/>
  <c r="O412" i="17"/>
  <c r="O743" i="17"/>
  <c r="O742" i="17"/>
  <c r="O741" i="17"/>
  <c r="O740" i="17"/>
  <c r="O739" i="17"/>
  <c r="O738" i="17"/>
  <c r="O736" i="17"/>
  <c r="O735" i="17"/>
  <c r="O734" i="17"/>
  <c r="O733" i="17"/>
  <c r="O732" i="17"/>
  <c r="O731" i="17"/>
  <c r="O339" i="17"/>
  <c r="O338" i="17"/>
  <c r="O337" i="17"/>
  <c r="O336" i="17"/>
  <c r="O335" i="17"/>
  <c r="O334" i="17"/>
  <c r="O333" i="17"/>
  <c r="O332" i="17"/>
  <c r="O331" i="17"/>
  <c r="O330" i="17"/>
  <c r="O329" i="17"/>
  <c r="O316" i="17"/>
  <c r="O326" i="17"/>
  <c r="O325" i="17"/>
  <c r="O323" i="17"/>
  <c r="O321" i="17"/>
  <c r="O319" i="17"/>
  <c r="O318" i="17"/>
  <c r="O324" i="17"/>
  <c r="O322" i="17"/>
  <c r="O320" i="17"/>
  <c r="O317" i="17"/>
  <c r="S412" i="17"/>
  <c r="S743" i="17"/>
  <c r="S742" i="17"/>
  <c r="S741" i="17"/>
  <c r="S740" i="17"/>
  <c r="S739" i="17"/>
  <c r="S738" i="17"/>
  <c r="S736" i="17"/>
  <c r="S735" i="17"/>
  <c r="S734" i="17"/>
  <c r="S733" i="17"/>
  <c r="S732" i="17"/>
  <c r="S731" i="17"/>
  <c r="S339" i="17"/>
  <c r="S338" i="17"/>
  <c r="S337" i="17"/>
  <c r="S336" i="17"/>
  <c r="S335" i="17"/>
  <c r="S334" i="17"/>
  <c r="S333" i="17"/>
  <c r="S332" i="17"/>
  <c r="S331" i="17"/>
  <c r="S330" i="17"/>
  <c r="S329" i="17"/>
  <c r="S326" i="17"/>
  <c r="S325" i="17"/>
  <c r="S324" i="17"/>
  <c r="S323" i="17"/>
  <c r="S322" i="17"/>
  <c r="S321" i="17"/>
  <c r="S320" i="17"/>
  <c r="S319" i="17"/>
  <c r="S318" i="17"/>
  <c r="S317" i="17"/>
  <c r="S316" i="17"/>
  <c r="U412" i="7"/>
  <c r="U743" i="7"/>
  <c r="U742" i="7"/>
  <c r="U741" i="7"/>
  <c r="U740" i="7"/>
  <c r="U739" i="7"/>
  <c r="U738" i="7"/>
  <c r="U736" i="7"/>
  <c r="U735" i="7"/>
  <c r="U734" i="7"/>
  <c r="U733" i="7"/>
  <c r="U732" i="7"/>
  <c r="U731" i="7"/>
  <c r="U339" i="7"/>
  <c r="U338" i="7"/>
  <c r="U337" i="7"/>
  <c r="U336" i="7"/>
  <c r="U335" i="7"/>
  <c r="U334" i="7"/>
  <c r="U333" i="7"/>
  <c r="U332" i="7"/>
  <c r="U331" i="7"/>
  <c r="U330" i="7"/>
  <c r="U329" i="7"/>
  <c r="U316" i="7"/>
  <c r="U326" i="7"/>
  <c r="U325" i="7"/>
  <c r="U324" i="7"/>
  <c r="U323" i="7"/>
  <c r="U322" i="7"/>
  <c r="U321" i="7"/>
  <c r="U320" i="7"/>
  <c r="U319" i="7"/>
  <c r="U318" i="7"/>
  <c r="U317" i="7"/>
  <c r="U561" i="7"/>
  <c r="U560" i="7"/>
  <c r="U559" i="7"/>
  <c r="U558" i="7"/>
  <c r="U557" i="7"/>
  <c r="U556" i="7"/>
  <c r="U554" i="7"/>
  <c r="U553" i="7"/>
  <c r="U552" i="7"/>
  <c r="U551" i="7"/>
  <c r="U550" i="7"/>
  <c r="U549" i="7"/>
  <c r="U312" i="7"/>
  <c r="U311" i="7"/>
  <c r="U310" i="7"/>
  <c r="U309" i="7"/>
  <c r="U308" i="7"/>
  <c r="U307" i="7"/>
  <c r="U306" i="7"/>
  <c r="U305" i="7"/>
  <c r="U304" i="7"/>
  <c r="U303" i="7"/>
  <c r="U302" i="7"/>
  <c r="U299" i="7"/>
  <c r="U298" i="7"/>
  <c r="U297" i="7"/>
  <c r="U296" i="7"/>
  <c r="U295" i="7"/>
  <c r="U294" i="7"/>
  <c r="U293" i="7"/>
  <c r="U292" i="7"/>
  <c r="U291" i="7"/>
  <c r="U290" i="7"/>
  <c r="U289" i="7"/>
  <c r="T412" i="17"/>
  <c r="T743" i="17"/>
  <c r="T742" i="17"/>
  <c r="T741" i="17"/>
  <c r="T740" i="17"/>
  <c r="T739" i="17"/>
  <c r="T738" i="17"/>
  <c r="T736" i="17"/>
  <c r="T735" i="17"/>
  <c r="T734" i="17"/>
  <c r="T733" i="17"/>
  <c r="T732" i="17"/>
  <c r="T731" i="17"/>
  <c r="T339" i="17"/>
  <c r="T338" i="17"/>
  <c r="T337" i="17"/>
  <c r="T336" i="17"/>
  <c r="T335" i="17"/>
  <c r="T334" i="17"/>
  <c r="T333" i="17"/>
  <c r="T332" i="17"/>
  <c r="T331" i="17"/>
  <c r="T330" i="17"/>
  <c r="T329" i="17"/>
  <c r="T324" i="17"/>
  <c r="T322" i="17"/>
  <c r="T320" i="17"/>
  <c r="T317" i="17"/>
  <c r="T316" i="17"/>
  <c r="T326" i="17"/>
  <c r="T325" i="17"/>
  <c r="T323" i="17"/>
  <c r="T321" i="17"/>
  <c r="T319" i="17"/>
  <c r="T318" i="17"/>
  <c r="M412" i="17"/>
  <c r="M743" i="17"/>
  <c r="M742" i="17"/>
  <c r="M741" i="17"/>
  <c r="M740" i="17"/>
  <c r="M739" i="17"/>
  <c r="M738" i="17"/>
  <c r="M736" i="17"/>
  <c r="M735" i="17"/>
  <c r="M734" i="17"/>
  <c r="M733" i="17"/>
  <c r="M732" i="17"/>
  <c r="M731" i="17"/>
  <c r="M339" i="17"/>
  <c r="M338" i="17"/>
  <c r="M337" i="17"/>
  <c r="M336" i="17"/>
  <c r="M335" i="17"/>
  <c r="M334" i="17"/>
  <c r="M333" i="17"/>
  <c r="M332" i="17"/>
  <c r="M331" i="17"/>
  <c r="M330" i="17"/>
  <c r="M329" i="17"/>
  <c r="M326" i="17"/>
  <c r="M325" i="17"/>
  <c r="M324" i="17"/>
  <c r="M323" i="17"/>
  <c r="M322" i="17"/>
  <c r="M321" i="17"/>
  <c r="M320" i="17"/>
  <c r="M319" i="17"/>
  <c r="M318" i="17"/>
  <c r="M317" i="17"/>
  <c r="M316" i="17"/>
  <c r="U412" i="17"/>
  <c r="U740" i="17"/>
  <c r="U741" i="17"/>
  <c r="U742" i="17"/>
  <c r="U738" i="17"/>
  <c r="U743" i="17"/>
  <c r="U739" i="17"/>
  <c r="U736" i="17"/>
  <c r="U735" i="17"/>
  <c r="U734" i="17"/>
  <c r="U733" i="17"/>
  <c r="U732" i="17"/>
  <c r="U731" i="17"/>
  <c r="U339" i="17"/>
  <c r="U338" i="17"/>
  <c r="U337" i="17"/>
  <c r="U336" i="17"/>
  <c r="U335" i="17"/>
  <c r="U334" i="17"/>
  <c r="U333" i="17"/>
  <c r="U332" i="17"/>
  <c r="U331" i="17"/>
  <c r="U330" i="17"/>
  <c r="U329" i="17"/>
  <c r="U316" i="17"/>
  <c r="U326" i="17"/>
  <c r="U325" i="17"/>
  <c r="U324" i="17"/>
  <c r="U323" i="17"/>
  <c r="U322" i="17"/>
  <c r="U321" i="17"/>
  <c r="U320" i="17"/>
  <c r="U319" i="17"/>
  <c r="U318" i="17"/>
  <c r="U317" i="17"/>
  <c r="K412" i="7"/>
  <c r="K743" i="7"/>
  <c r="K742" i="7"/>
  <c r="K741" i="7"/>
  <c r="K740" i="7"/>
  <c r="K739" i="7"/>
  <c r="K738" i="7"/>
  <c r="K736" i="7"/>
  <c r="K735" i="7"/>
  <c r="K734" i="7"/>
  <c r="K733" i="7"/>
  <c r="K732" i="7"/>
  <c r="K731" i="7"/>
  <c r="K339" i="7"/>
  <c r="K338" i="7"/>
  <c r="K337" i="7"/>
  <c r="K336" i="7"/>
  <c r="K335" i="7"/>
  <c r="K334" i="7"/>
  <c r="K333" i="7"/>
  <c r="K332" i="7"/>
  <c r="K331" i="7"/>
  <c r="K330" i="7"/>
  <c r="K329" i="7"/>
  <c r="K326" i="7"/>
  <c r="K325" i="7"/>
  <c r="K324" i="7"/>
  <c r="K323" i="7"/>
  <c r="K322" i="7"/>
  <c r="K321" i="7"/>
  <c r="K320" i="7"/>
  <c r="K319" i="7"/>
  <c r="K318" i="7"/>
  <c r="K317" i="7"/>
  <c r="K316" i="7"/>
  <c r="K561" i="7"/>
  <c r="K560" i="7"/>
  <c r="K559" i="7"/>
  <c r="K558" i="7"/>
  <c r="K557" i="7"/>
  <c r="K556" i="7"/>
  <c r="K554" i="7"/>
  <c r="K553" i="7"/>
  <c r="K552" i="7"/>
  <c r="K551" i="7"/>
  <c r="K550" i="7"/>
  <c r="K549" i="7"/>
  <c r="K312" i="7"/>
  <c r="K311" i="7"/>
  <c r="K310" i="7"/>
  <c r="K309" i="7"/>
  <c r="K308" i="7"/>
  <c r="K307" i="7"/>
  <c r="K306" i="7"/>
  <c r="K305" i="7"/>
  <c r="K304" i="7"/>
  <c r="K303" i="7"/>
  <c r="K302" i="7"/>
  <c r="K299" i="7"/>
  <c r="K298" i="7"/>
  <c r="K297" i="7"/>
  <c r="K296" i="7"/>
  <c r="K295" i="7"/>
  <c r="K294" i="7"/>
  <c r="K293" i="7"/>
  <c r="K292" i="7"/>
  <c r="K291" i="7"/>
  <c r="K290" i="7"/>
  <c r="K289" i="7"/>
  <c r="I412" i="7"/>
  <c r="I743" i="7"/>
  <c r="I742" i="7"/>
  <c r="I741" i="7"/>
  <c r="I740" i="7"/>
  <c r="I739" i="7"/>
  <c r="I738" i="7"/>
  <c r="I735" i="7"/>
  <c r="I731" i="7"/>
  <c r="I734" i="7"/>
  <c r="I733" i="7"/>
  <c r="I736" i="7"/>
  <c r="I732" i="7"/>
  <c r="I339" i="7"/>
  <c r="I338" i="7"/>
  <c r="I337" i="7"/>
  <c r="I336" i="7"/>
  <c r="I335" i="7"/>
  <c r="I334" i="7"/>
  <c r="I333" i="7"/>
  <c r="I332" i="7"/>
  <c r="I331" i="7"/>
  <c r="I330" i="7"/>
  <c r="I329" i="7"/>
  <c r="I320" i="7"/>
  <c r="I319" i="7"/>
  <c r="I318" i="7"/>
  <c r="I317" i="7"/>
  <c r="I316" i="7"/>
  <c r="I326" i="7"/>
  <c r="I325" i="7"/>
  <c r="I324" i="7"/>
  <c r="I323" i="7"/>
  <c r="I322" i="7"/>
  <c r="I321" i="7"/>
  <c r="I561" i="7"/>
  <c r="I560" i="7"/>
  <c r="I559" i="7"/>
  <c r="I558" i="7"/>
  <c r="I557" i="7"/>
  <c r="I556" i="7"/>
  <c r="I554" i="7"/>
  <c r="I553" i="7"/>
  <c r="I552" i="7"/>
  <c r="I551" i="7"/>
  <c r="I550" i="7"/>
  <c r="I549" i="7"/>
  <c r="I312" i="7"/>
  <c r="I311" i="7"/>
  <c r="I310" i="7"/>
  <c r="I309" i="7"/>
  <c r="I308" i="7"/>
  <c r="I307" i="7"/>
  <c r="I306" i="7"/>
  <c r="I305" i="7"/>
  <c r="I304" i="7"/>
  <c r="I303" i="7"/>
  <c r="I302" i="7"/>
  <c r="I299" i="7"/>
  <c r="I298" i="7"/>
  <c r="I297" i="7"/>
  <c r="I296" i="7"/>
  <c r="I295" i="7"/>
  <c r="I294" i="7"/>
  <c r="I293" i="7"/>
  <c r="I292" i="7"/>
  <c r="I291" i="7"/>
  <c r="I290" i="7"/>
  <c r="I289" i="7"/>
  <c r="L412" i="7"/>
  <c r="L743" i="7"/>
  <c r="L742" i="7"/>
  <c r="L741" i="7"/>
  <c r="L740" i="7"/>
  <c r="L739" i="7"/>
  <c r="L738" i="7"/>
  <c r="L734" i="7"/>
  <c r="L733" i="7"/>
  <c r="L736" i="7"/>
  <c r="L732" i="7"/>
  <c r="L735" i="7"/>
  <c r="L731" i="7"/>
  <c r="L339" i="7"/>
  <c r="L338" i="7"/>
  <c r="L337" i="7"/>
  <c r="L336" i="7"/>
  <c r="L335" i="7"/>
  <c r="L334" i="7"/>
  <c r="L333" i="7"/>
  <c r="L332" i="7"/>
  <c r="L331" i="7"/>
  <c r="L330" i="7"/>
  <c r="L329" i="7"/>
  <c r="L325" i="7"/>
  <c r="L324" i="7"/>
  <c r="L322" i="7"/>
  <c r="L320" i="7"/>
  <c r="L317" i="7"/>
  <c r="L326" i="7"/>
  <c r="L323" i="7"/>
  <c r="L321" i="7"/>
  <c r="L319" i="7"/>
  <c r="L318" i="7"/>
  <c r="L316" i="7"/>
  <c r="L561" i="7"/>
  <c r="L560" i="7"/>
  <c r="L559" i="7"/>
  <c r="L558" i="7"/>
  <c r="L557" i="7"/>
  <c r="L556" i="7"/>
  <c r="L554" i="7"/>
  <c r="L553" i="7"/>
  <c r="L552" i="7"/>
  <c r="L551" i="7"/>
  <c r="L550" i="7"/>
  <c r="L549" i="7"/>
  <c r="L312" i="7"/>
  <c r="L311" i="7"/>
  <c r="L310" i="7"/>
  <c r="L309" i="7"/>
  <c r="L308" i="7"/>
  <c r="L307" i="7"/>
  <c r="L306" i="7"/>
  <c r="L305" i="7"/>
  <c r="L304" i="7"/>
  <c r="L303" i="7"/>
  <c r="L302" i="7"/>
  <c r="L299" i="7"/>
  <c r="L298" i="7"/>
  <c r="L297" i="7"/>
  <c r="L296" i="7"/>
  <c r="L295" i="7"/>
  <c r="L294" i="7"/>
  <c r="L293" i="7"/>
  <c r="L292" i="7"/>
  <c r="L291" i="7"/>
  <c r="L290" i="7"/>
  <c r="L289" i="7"/>
  <c r="K412" i="17"/>
  <c r="K742" i="17"/>
  <c r="K738" i="17"/>
  <c r="K743" i="17"/>
  <c r="K739" i="17"/>
  <c r="K740" i="17"/>
  <c r="K741" i="17"/>
  <c r="K736" i="17"/>
  <c r="K735" i="17"/>
  <c r="K734" i="17"/>
  <c r="K733" i="17"/>
  <c r="K732" i="17"/>
  <c r="K731" i="17"/>
  <c r="K339" i="17"/>
  <c r="K338" i="17"/>
  <c r="K337" i="17"/>
  <c r="K336" i="17"/>
  <c r="K335" i="17"/>
  <c r="K334" i="17"/>
  <c r="K333" i="17"/>
  <c r="K332" i="17"/>
  <c r="K331" i="17"/>
  <c r="K330" i="17"/>
  <c r="K329" i="17"/>
  <c r="K326" i="17"/>
  <c r="K325" i="17"/>
  <c r="K324" i="17"/>
  <c r="K323" i="17"/>
  <c r="K322" i="17"/>
  <c r="K321" i="17"/>
  <c r="K320" i="17"/>
  <c r="K319" i="17"/>
  <c r="K318" i="17"/>
  <c r="K317" i="17"/>
  <c r="K316" i="17"/>
  <c r="I412" i="17"/>
  <c r="I743" i="17"/>
  <c r="I742" i="17"/>
  <c r="I741" i="17"/>
  <c r="I740" i="17"/>
  <c r="I739" i="17"/>
  <c r="I738" i="17"/>
  <c r="I736" i="17"/>
  <c r="I735" i="17"/>
  <c r="I734" i="17"/>
  <c r="I733" i="17"/>
  <c r="I732" i="17"/>
  <c r="I731" i="17"/>
  <c r="I339" i="17"/>
  <c r="I338" i="17"/>
  <c r="I337" i="17"/>
  <c r="I336" i="17"/>
  <c r="I335" i="17"/>
  <c r="I334" i="17"/>
  <c r="I333" i="17"/>
  <c r="I332" i="17"/>
  <c r="I331" i="17"/>
  <c r="I330" i="17"/>
  <c r="I329" i="17"/>
  <c r="I316" i="17"/>
  <c r="I326" i="17"/>
  <c r="I324" i="17"/>
  <c r="I322" i="17"/>
  <c r="I320" i="17"/>
  <c r="I317" i="17"/>
  <c r="I325" i="17"/>
  <c r="I323" i="17"/>
  <c r="I321" i="17"/>
  <c r="I319" i="17"/>
  <c r="I318" i="17"/>
  <c r="M715" i="7"/>
  <c r="M714" i="7"/>
  <c r="M713" i="7"/>
  <c r="M712" i="7"/>
  <c r="M711" i="7"/>
  <c r="M710" i="7"/>
  <c r="M708" i="7"/>
  <c r="M707" i="7"/>
  <c r="M706" i="7"/>
  <c r="M705" i="7"/>
  <c r="M704" i="7"/>
  <c r="M703" i="7"/>
  <c r="M221" i="7"/>
  <c r="M220" i="7"/>
  <c r="M219" i="7"/>
  <c r="M218" i="7"/>
  <c r="M217" i="7"/>
  <c r="M209" i="7"/>
  <c r="M208" i="7"/>
  <c r="M216" i="7"/>
  <c r="M215" i="7"/>
  <c r="M214" i="7"/>
  <c r="M213" i="7"/>
  <c r="M212" i="7"/>
  <c r="M211" i="7"/>
  <c r="M199" i="7"/>
  <c r="M207" i="7"/>
  <c r="M206" i="7"/>
  <c r="M205" i="7"/>
  <c r="M204" i="7"/>
  <c r="M203" i="7"/>
  <c r="M202" i="7"/>
  <c r="M201" i="7"/>
  <c r="M200" i="7"/>
  <c r="U714" i="7"/>
  <c r="U712" i="7"/>
  <c r="U710" i="7"/>
  <c r="U707" i="7"/>
  <c r="U705" i="7"/>
  <c r="U703" i="7"/>
  <c r="U220" i="7"/>
  <c r="U218" i="7"/>
  <c r="U214" i="7"/>
  <c r="U212" i="7"/>
  <c r="U211" i="7"/>
  <c r="U208" i="7"/>
  <c r="U206" i="7"/>
  <c r="U204" i="7"/>
  <c r="U202" i="7"/>
  <c r="U200" i="7"/>
  <c r="U216" i="7"/>
  <c r="U215" i="7"/>
  <c r="U213" i="7"/>
  <c r="U209" i="7"/>
  <c r="U207" i="7"/>
  <c r="U205" i="7"/>
  <c r="U203" i="7"/>
  <c r="U201" i="7"/>
  <c r="U199" i="7"/>
  <c r="U715" i="7"/>
  <c r="U713" i="7"/>
  <c r="U711" i="7"/>
  <c r="U708" i="7"/>
  <c r="U706" i="7"/>
  <c r="U704" i="7"/>
  <c r="U221" i="7"/>
  <c r="U219" i="7"/>
  <c r="U217" i="7"/>
  <c r="T209" i="17"/>
  <c r="T208" i="17"/>
  <c r="T207" i="17"/>
  <c r="T206" i="17"/>
  <c r="T205" i="17"/>
  <c r="T204" i="17"/>
  <c r="T203" i="17"/>
  <c r="T202" i="17"/>
  <c r="T201" i="17"/>
  <c r="T200" i="17"/>
  <c r="T199" i="17"/>
  <c r="T221" i="17"/>
  <c r="T221" i="23" s="1"/>
  <c r="T220" i="17"/>
  <c r="T220" i="23" s="1"/>
  <c r="T219" i="17"/>
  <c r="T219" i="23" s="1"/>
  <c r="T218" i="17"/>
  <c r="T218" i="23" s="1"/>
  <c r="T217" i="17"/>
  <c r="T217" i="23" s="1"/>
  <c r="T216" i="17"/>
  <c r="T216" i="23" s="1"/>
  <c r="T215" i="17"/>
  <c r="T215" i="23" s="1"/>
  <c r="T214" i="17"/>
  <c r="T214" i="23" s="1"/>
  <c r="T213" i="17"/>
  <c r="T213" i="23" s="1"/>
  <c r="T212" i="17"/>
  <c r="T212" i="23" s="1"/>
  <c r="T211" i="17"/>
  <c r="T211" i="23" s="1"/>
  <c r="T210" i="23" s="1"/>
  <c r="T197" i="23" s="1"/>
  <c r="T66" i="23" s="1"/>
  <c r="T708" i="17"/>
  <c r="T707" i="17"/>
  <c r="T706" i="17"/>
  <c r="T705" i="17"/>
  <c r="T704" i="17"/>
  <c r="T703" i="17"/>
  <c r="T715" i="17"/>
  <c r="T714" i="17"/>
  <c r="T713" i="17"/>
  <c r="T712" i="17"/>
  <c r="T711" i="17"/>
  <c r="T710" i="17"/>
  <c r="M208" i="17"/>
  <c r="M204" i="17"/>
  <c r="M200" i="17"/>
  <c r="M219" i="17"/>
  <c r="M219" i="23" s="1"/>
  <c r="M215" i="17"/>
  <c r="M215" i="23" s="1"/>
  <c r="M211" i="17"/>
  <c r="M211" i="23" s="1"/>
  <c r="M210" i="23" s="1"/>
  <c r="M197" i="23" s="1"/>
  <c r="M66" i="23" s="1"/>
  <c r="M705" i="17"/>
  <c r="M714" i="17"/>
  <c r="M710" i="17"/>
  <c r="M209" i="17"/>
  <c r="M205" i="17"/>
  <c r="M201" i="17"/>
  <c r="M220" i="17"/>
  <c r="M220" i="23" s="1"/>
  <c r="M216" i="17"/>
  <c r="M216" i="23" s="1"/>
  <c r="M212" i="17"/>
  <c r="M212" i="23" s="1"/>
  <c r="M706" i="17"/>
  <c r="M715" i="17"/>
  <c r="M711" i="17"/>
  <c r="M206" i="17"/>
  <c r="M202" i="17"/>
  <c r="M221" i="17"/>
  <c r="M221" i="23" s="1"/>
  <c r="M217" i="17"/>
  <c r="M217" i="23" s="1"/>
  <c r="M213" i="17"/>
  <c r="M213" i="23" s="1"/>
  <c r="M707" i="17"/>
  <c r="M703" i="17"/>
  <c r="M712" i="17"/>
  <c r="M218" i="17"/>
  <c r="M218" i="23" s="1"/>
  <c r="M713" i="17"/>
  <c r="M199" i="17"/>
  <c r="M704" i="17"/>
  <c r="M203" i="17"/>
  <c r="M708" i="17"/>
  <c r="M214" i="17"/>
  <c r="M214" i="23" s="1"/>
  <c r="M207" i="17"/>
  <c r="U209" i="17"/>
  <c r="U208" i="17"/>
  <c r="U207" i="17"/>
  <c r="U206" i="17"/>
  <c r="U205" i="17"/>
  <c r="U204" i="17"/>
  <c r="U203" i="17"/>
  <c r="U202" i="17"/>
  <c r="U201" i="17"/>
  <c r="U200" i="17"/>
  <c r="U199" i="17"/>
  <c r="U221" i="17"/>
  <c r="U221" i="23" s="1"/>
  <c r="U220" i="17"/>
  <c r="U220" i="23" s="1"/>
  <c r="U219" i="17"/>
  <c r="U219" i="23" s="1"/>
  <c r="U218" i="17"/>
  <c r="U218" i="23" s="1"/>
  <c r="U217" i="17"/>
  <c r="U217" i="23" s="1"/>
  <c r="U216" i="17"/>
  <c r="U216" i="23" s="1"/>
  <c r="U215" i="17"/>
  <c r="U215" i="23" s="1"/>
  <c r="U214" i="17"/>
  <c r="U214" i="23" s="1"/>
  <c r="U213" i="17"/>
  <c r="U213" i="23" s="1"/>
  <c r="U212" i="17"/>
  <c r="U212" i="23" s="1"/>
  <c r="U211" i="17"/>
  <c r="U211" i="23" s="1"/>
  <c r="U210" i="23" s="1"/>
  <c r="U197" i="23" s="1"/>
  <c r="U66" i="23" s="1"/>
  <c r="U708" i="17"/>
  <c r="U707" i="17"/>
  <c r="U706" i="17"/>
  <c r="U705" i="17"/>
  <c r="U704" i="17"/>
  <c r="U703" i="17"/>
  <c r="U715" i="17"/>
  <c r="U714" i="17"/>
  <c r="U713" i="17"/>
  <c r="U712" i="17"/>
  <c r="U711" i="17"/>
  <c r="U710" i="17"/>
  <c r="I715" i="7"/>
  <c r="I714" i="7"/>
  <c r="I713" i="7"/>
  <c r="I712" i="7"/>
  <c r="I711" i="7"/>
  <c r="I710" i="7"/>
  <c r="I708" i="7"/>
  <c r="I707" i="7"/>
  <c r="I706" i="7"/>
  <c r="I705" i="7"/>
  <c r="I704" i="7"/>
  <c r="I703" i="7"/>
  <c r="I221" i="7"/>
  <c r="I220" i="7"/>
  <c r="I219" i="7"/>
  <c r="I218" i="7"/>
  <c r="I217" i="7"/>
  <c r="I216" i="7"/>
  <c r="I215" i="7"/>
  <c r="I214" i="7"/>
  <c r="I213" i="7"/>
  <c r="I212" i="7"/>
  <c r="I211" i="7"/>
  <c r="I209" i="7"/>
  <c r="I208" i="7"/>
  <c r="I207" i="7"/>
  <c r="I206" i="7"/>
  <c r="I205" i="7"/>
  <c r="I204" i="7"/>
  <c r="I203" i="7"/>
  <c r="I202" i="7"/>
  <c r="I201" i="7"/>
  <c r="I200" i="7"/>
  <c r="I199" i="7"/>
  <c r="O209" i="17"/>
  <c r="O208" i="17"/>
  <c r="O207" i="17"/>
  <c r="O206" i="17"/>
  <c r="O205" i="17"/>
  <c r="O204" i="17"/>
  <c r="O203" i="17"/>
  <c r="O202" i="17"/>
  <c r="O201" i="17"/>
  <c r="O200" i="17"/>
  <c r="O199" i="17"/>
  <c r="O221" i="17"/>
  <c r="O221" i="23" s="1"/>
  <c r="R221" i="23" s="1"/>
  <c r="O220" i="17"/>
  <c r="O220" i="23" s="1"/>
  <c r="R220" i="23" s="1"/>
  <c r="O219" i="17"/>
  <c r="O219" i="23" s="1"/>
  <c r="R219" i="23" s="1"/>
  <c r="O218" i="17"/>
  <c r="O218" i="23" s="1"/>
  <c r="R218" i="23" s="1"/>
  <c r="O217" i="17"/>
  <c r="O217" i="23" s="1"/>
  <c r="R217" i="23" s="1"/>
  <c r="O216" i="17"/>
  <c r="O216" i="23" s="1"/>
  <c r="R216" i="23" s="1"/>
  <c r="O215" i="17"/>
  <c r="O215" i="23" s="1"/>
  <c r="R215" i="23" s="1"/>
  <c r="O214" i="17"/>
  <c r="O214" i="23" s="1"/>
  <c r="R214" i="23" s="1"/>
  <c r="O213" i="17"/>
  <c r="O213" i="23" s="1"/>
  <c r="R213" i="23" s="1"/>
  <c r="O212" i="17"/>
  <c r="O212" i="23" s="1"/>
  <c r="R212" i="23" s="1"/>
  <c r="O211" i="17"/>
  <c r="O211" i="23" s="1"/>
  <c r="O708" i="17"/>
  <c r="O707" i="17"/>
  <c r="O706" i="17"/>
  <c r="O705" i="17"/>
  <c r="O704" i="17"/>
  <c r="O703" i="17"/>
  <c r="O715" i="17"/>
  <c r="O714" i="17"/>
  <c r="O713" i="17"/>
  <c r="O712" i="17"/>
  <c r="O711" i="17"/>
  <c r="O710" i="17"/>
  <c r="S209" i="17"/>
  <c r="S205" i="17"/>
  <c r="S201" i="17"/>
  <c r="S220" i="17"/>
  <c r="S220" i="23" s="1"/>
  <c r="V220" i="23" s="1"/>
  <c r="S216" i="17"/>
  <c r="S216" i="23" s="1"/>
  <c r="V216" i="23" s="1"/>
  <c r="S212" i="17"/>
  <c r="S212" i="23" s="1"/>
  <c r="V212" i="23" s="1"/>
  <c r="S706" i="17"/>
  <c r="S715" i="17"/>
  <c r="S711" i="17"/>
  <c r="S206" i="17"/>
  <c r="S202" i="17"/>
  <c r="S221" i="17"/>
  <c r="S221" i="23" s="1"/>
  <c r="V221" i="23" s="1"/>
  <c r="S217" i="17"/>
  <c r="S217" i="23" s="1"/>
  <c r="V217" i="23" s="1"/>
  <c r="S213" i="17"/>
  <c r="S213" i="23" s="1"/>
  <c r="V213" i="23" s="1"/>
  <c r="S707" i="17"/>
  <c r="S703" i="17"/>
  <c r="S712" i="17"/>
  <c r="S207" i="17"/>
  <c r="S203" i="17"/>
  <c r="S199" i="17"/>
  <c r="S218" i="17"/>
  <c r="S218" i="23" s="1"/>
  <c r="V218" i="23" s="1"/>
  <c r="S214" i="17"/>
  <c r="S214" i="23" s="1"/>
  <c r="V214" i="23" s="1"/>
  <c r="S708" i="17"/>
  <c r="S704" i="17"/>
  <c r="S713" i="17"/>
  <c r="S200" i="17"/>
  <c r="S705" i="17"/>
  <c r="S204" i="17"/>
  <c r="S211" i="17"/>
  <c r="S211" i="23" s="1"/>
  <c r="S208" i="17"/>
  <c r="S215" i="17"/>
  <c r="S215" i="23" s="1"/>
  <c r="V215" i="23" s="1"/>
  <c r="S710" i="17"/>
  <c r="S219" i="17"/>
  <c r="S219" i="23" s="1"/>
  <c r="V219" i="23" s="1"/>
  <c r="S714" i="17"/>
  <c r="L217" i="7"/>
  <c r="L216" i="7"/>
  <c r="L215" i="7"/>
  <c r="L214" i="7"/>
  <c r="L213" i="7"/>
  <c r="L212" i="7"/>
  <c r="L211" i="7"/>
  <c r="L209" i="7"/>
  <c r="L208" i="7"/>
  <c r="L207" i="7"/>
  <c r="L206" i="7"/>
  <c r="L205" i="7"/>
  <c r="L204" i="7"/>
  <c r="L203" i="7"/>
  <c r="L202" i="7"/>
  <c r="L201" i="7"/>
  <c r="L200" i="7"/>
  <c r="L199" i="7"/>
  <c r="L715" i="7"/>
  <c r="L713" i="7"/>
  <c r="L711" i="7"/>
  <c r="L706" i="7"/>
  <c r="L704" i="7"/>
  <c r="L221" i="7"/>
  <c r="L219" i="7"/>
  <c r="L707" i="7"/>
  <c r="L705" i="7"/>
  <c r="L703" i="7"/>
  <c r="L220" i="7"/>
  <c r="L218" i="7"/>
  <c r="L708" i="7"/>
  <c r="L714" i="7"/>
  <c r="L712" i="7"/>
  <c r="L710" i="7"/>
  <c r="K209" i="17"/>
  <c r="K208" i="17"/>
  <c r="K207" i="17"/>
  <c r="K206" i="17"/>
  <c r="K205" i="17"/>
  <c r="K204" i="17"/>
  <c r="K203" i="17"/>
  <c r="K202" i="17"/>
  <c r="K201" i="17"/>
  <c r="K200" i="17"/>
  <c r="K199" i="17"/>
  <c r="K221" i="17"/>
  <c r="K221" i="23" s="1"/>
  <c r="N221" i="23" s="1"/>
  <c r="K220" i="17"/>
  <c r="K220" i="23" s="1"/>
  <c r="N220" i="23" s="1"/>
  <c r="K219" i="17"/>
  <c r="K219" i="23" s="1"/>
  <c r="N219" i="23" s="1"/>
  <c r="K218" i="17"/>
  <c r="K218" i="23" s="1"/>
  <c r="N218" i="23" s="1"/>
  <c r="K217" i="17"/>
  <c r="K217" i="23" s="1"/>
  <c r="N217" i="23" s="1"/>
  <c r="K216" i="17"/>
  <c r="K216" i="23" s="1"/>
  <c r="N216" i="23" s="1"/>
  <c r="K215" i="17"/>
  <c r="K215" i="23" s="1"/>
  <c r="N215" i="23" s="1"/>
  <c r="K214" i="17"/>
  <c r="K214" i="23" s="1"/>
  <c r="N214" i="23" s="1"/>
  <c r="K213" i="17"/>
  <c r="K213" i="23" s="1"/>
  <c r="N213" i="23" s="1"/>
  <c r="K212" i="17"/>
  <c r="K212" i="23" s="1"/>
  <c r="N212" i="23" s="1"/>
  <c r="K211" i="17"/>
  <c r="K211" i="23" s="1"/>
  <c r="K708" i="17"/>
  <c r="K707" i="17"/>
  <c r="K706" i="17"/>
  <c r="K705" i="17"/>
  <c r="K704" i="17"/>
  <c r="K703" i="17"/>
  <c r="K715" i="17"/>
  <c r="K714" i="17"/>
  <c r="K713" i="17"/>
  <c r="K712" i="17"/>
  <c r="K711" i="17"/>
  <c r="K710" i="17"/>
  <c r="I209" i="17"/>
  <c r="I208" i="17"/>
  <c r="I207" i="17"/>
  <c r="I206" i="17"/>
  <c r="I205" i="17"/>
  <c r="I204" i="17"/>
  <c r="I203" i="17"/>
  <c r="I202" i="17"/>
  <c r="I201" i="17"/>
  <c r="I200" i="17"/>
  <c r="I199" i="17"/>
  <c r="I221" i="17"/>
  <c r="I221" i="23" s="1"/>
  <c r="I220" i="17"/>
  <c r="I220" i="23" s="1"/>
  <c r="I219" i="17"/>
  <c r="I219" i="23" s="1"/>
  <c r="I218" i="17"/>
  <c r="I218" i="23" s="1"/>
  <c r="I217" i="17"/>
  <c r="I217" i="23" s="1"/>
  <c r="I216" i="17"/>
  <c r="I216" i="23" s="1"/>
  <c r="I215" i="17"/>
  <c r="I215" i="23" s="1"/>
  <c r="I214" i="17"/>
  <c r="I214" i="23" s="1"/>
  <c r="I213" i="17"/>
  <c r="I213" i="23" s="1"/>
  <c r="I212" i="17"/>
  <c r="I212" i="23" s="1"/>
  <c r="I211" i="17"/>
  <c r="I211" i="23" s="1"/>
  <c r="I210" i="23" s="1"/>
  <c r="I197" i="23" s="1"/>
  <c r="I66" i="23" s="1"/>
  <c r="I708" i="17"/>
  <c r="I707" i="17"/>
  <c r="I706" i="17"/>
  <c r="I705" i="17"/>
  <c r="I704" i="17"/>
  <c r="I703" i="17"/>
  <c r="I715" i="17"/>
  <c r="I714" i="17"/>
  <c r="I713" i="17"/>
  <c r="I712" i="17"/>
  <c r="I711" i="17"/>
  <c r="I710" i="17"/>
  <c r="H207" i="17"/>
  <c r="H203" i="17"/>
  <c r="H199" i="17"/>
  <c r="H218" i="17"/>
  <c r="H218" i="23" s="1"/>
  <c r="H214" i="17"/>
  <c r="H214" i="23" s="1"/>
  <c r="H708" i="17"/>
  <c r="H704" i="17"/>
  <c r="H713" i="17"/>
  <c r="H208" i="17"/>
  <c r="H204" i="17"/>
  <c r="H200" i="17"/>
  <c r="H219" i="17"/>
  <c r="H219" i="23" s="1"/>
  <c r="H215" i="17"/>
  <c r="H215" i="23" s="1"/>
  <c r="H211" i="17"/>
  <c r="H211" i="23" s="1"/>
  <c r="H210" i="23" s="1"/>
  <c r="H197" i="23" s="1"/>
  <c r="H66" i="23" s="1"/>
  <c r="H705" i="17"/>
  <c r="H714" i="17"/>
  <c r="H710" i="17"/>
  <c r="H209" i="17"/>
  <c r="H205" i="17"/>
  <c r="H201" i="17"/>
  <c r="H220" i="17"/>
  <c r="H220" i="23" s="1"/>
  <c r="H216" i="17"/>
  <c r="H216" i="23" s="1"/>
  <c r="H212" i="17"/>
  <c r="H212" i="23" s="1"/>
  <c r="H706" i="17"/>
  <c r="H715" i="17"/>
  <c r="H711" i="17"/>
  <c r="H206" i="17"/>
  <c r="H213" i="17"/>
  <c r="H213" i="23" s="1"/>
  <c r="H217" i="17"/>
  <c r="H217" i="23" s="1"/>
  <c r="H712" i="17"/>
  <c r="H221" i="17"/>
  <c r="H221" i="23" s="1"/>
  <c r="H703" i="17"/>
  <c r="H202" i="17"/>
  <c r="H707" i="17"/>
  <c r="K714" i="7"/>
  <c r="K712" i="7"/>
  <c r="K710" i="7"/>
  <c r="K707" i="7"/>
  <c r="K705" i="7"/>
  <c r="K703" i="7"/>
  <c r="K220" i="7"/>
  <c r="K218" i="7"/>
  <c r="K217" i="7"/>
  <c r="K216" i="7"/>
  <c r="K214" i="7"/>
  <c r="K211" i="7"/>
  <c r="K208" i="7"/>
  <c r="K206" i="7"/>
  <c r="K204" i="7"/>
  <c r="K202" i="7"/>
  <c r="K200" i="7"/>
  <c r="K215" i="7"/>
  <c r="K213" i="7"/>
  <c r="K212" i="7"/>
  <c r="K209" i="7"/>
  <c r="K207" i="7"/>
  <c r="K205" i="7"/>
  <c r="K203" i="7"/>
  <c r="K201" i="7"/>
  <c r="K199" i="7"/>
  <c r="K715" i="7"/>
  <c r="K713" i="7"/>
  <c r="K711" i="7"/>
  <c r="K708" i="7"/>
  <c r="K706" i="7"/>
  <c r="K704" i="7"/>
  <c r="K221" i="7"/>
  <c r="K219" i="7"/>
  <c r="O715" i="7"/>
  <c r="O714" i="7"/>
  <c r="O713" i="7"/>
  <c r="O712" i="7"/>
  <c r="O711" i="7"/>
  <c r="O710" i="7"/>
  <c r="O708" i="7"/>
  <c r="O707" i="7"/>
  <c r="O706" i="7"/>
  <c r="O705" i="7"/>
  <c r="O704" i="7"/>
  <c r="O703" i="7"/>
  <c r="O221" i="7"/>
  <c r="O220" i="7"/>
  <c r="O219" i="7"/>
  <c r="O218" i="7"/>
  <c r="O217" i="7"/>
  <c r="O216" i="7"/>
  <c r="O215" i="7"/>
  <c r="O214" i="7"/>
  <c r="O213" i="7"/>
  <c r="O212" i="7"/>
  <c r="O211" i="7"/>
  <c r="O209" i="7"/>
  <c r="O208" i="7"/>
  <c r="O207" i="7"/>
  <c r="O206" i="7"/>
  <c r="O205" i="7"/>
  <c r="O204" i="7"/>
  <c r="O203" i="7"/>
  <c r="O202" i="7"/>
  <c r="O201" i="7"/>
  <c r="O200" i="7"/>
  <c r="O199" i="7"/>
  <c r="S715" i="7"/>
  <c r="S714" i="7"/>
  <c r="S713" i="7"/>
  <c r="S712" i="7"/>
  <c r="S711" i="7"/>
  <c r="S710" i="7"/>
  <c r="S708" i="7"/>
  <c r="S707" i="7"/>
  <c r="S706" i="7"/>
  <c r="S705" i="7"/>
  <c r="S704" i="7"/>
  <c r="S703" i="7"/>
  <c r="S221" i="7"/>
  <c r="S220" i="7"/>
  <c r="S219" i="7"/>
  <c r="S218" i="7"/>
  <c r="S217" i="7"/>
  <c r="S216" i="7"/>
  <c r="S215" i="7"/>
  <c r="S214" i="7"/>
  <c r="S213" i="7"/>
  <c r="S207" i="7"/>
  <c r="S206" i="7"/>
  <c r="S205" i="7"/>
  <c r="S204" i="7"/>
  <c r="S203" i="7"/>
  <c r="S199" i="7"/>
  <c r="S202" i="7"/>
  <c r="S201" i="7"/>
  <c r="S200" i="7"/>
  <c r="S212" i="7"/>
  <c r="S211" i="7"/>
  <c r="S209" i="7"/>
  <c r="S208" i="7"/>
  <c r="T715" i="7"/>
  <c r="T714" i="7"/>
  <c r="T713" i="7"/>
  <c r="T712" i="7"/>
  <c r="T711" i="7"/>
  <c r="T710" i="7"/>
  <c r="T708" i="7"/>
  <c r="T707" i="7"/>
  <c r="T706" i="7"/>
  <c r="T705" i="7"/>
  <c r="T704" i="7"/>
  <c r="T703" i="7"/>
  <c r="T221" i="7"/>
  <c r="T220" i="7"/>
  <c r="T219" i="7"/>
  <c r="T218" i="7"/>
  <c r="T217" i="7"/>
  <c r="T216" i="7"/>
  <c r="T215" i="7"/>
  <c r="T214" i="7"/>
  <c r="T213" i="7"/>
  <c r="T212" i="7"/>
  <c r="T211" i="7"/>
  <c r="T209" i="7"/>
  <c r="T208" i="7"/>
  <c r="T207" i="7"/>
  <c r="T206" i="7"/>
  <c r="T205" i="7"/>
  <c r="T204" i="7"/>
  <c r="T203" i="7"/>
  <c r="T202" i="7"/>
  <c r="T201" i="7"/>
  <c r="T200" i="7"/>
  <c r="T199" i="7"/>
  <c r="L209" i="17"/>
  <c r="L208" i="17"/>
  <c r="L207" i="17"/>
  <c r="L206" i="17"/>
  <c r="L205" i="17"/>
  <c r="L204" i="17"/>
  <c r="L203" i="17"/>
  <c r="L202" i="17"/>
  <c r="L201" i="17"/>
  <c r="L200" i="17"/>
  <c r="L199" i="17"/>
  <c r="L221" i="17"/>
  <c r="L221" i="23" s="1"/>
  <c r="L220" i="17"/>
  <c r="L220" i="23" s="1"/>
  <c r="L219" i="17"/>
  <c r="L219" i="23" s="1"/>
  <c r="L218" i="17"/>
  <c r="L218" i="23" s="1"/>
  <c r="L217" i="17"/>
  <c r="L217" i="23" s="1"/>
  <c r="L216" i="17"/>
  <c r="L216" i="23" s="1"/>
  <c r="L215" i="17"/>
  <c r="L215" i="23" s="1"/>
  <c r="L214" i="17"/>
  <c r="L214" i="23" s="1"/>
  <c r="L213" i="17"/>
  <c r="L213" i="23" s="1"/>
  <c r="L212" i="17"/>
  <c r="L212" i="23" s="1"/>
  <c r="L211" i="17"/>
  <c r="L211" i="23" s="1"/>
  <c r="L210" i="23" s="1"/>
  <c r="L197" i="23" s="1"/>
  <c r="L66" i="23" s="1"/>
  <c r="L708" i="17"/>
  <c r="L707" i="17"/>
  <c r="L706" i="17"/>
  <c r="L705" i="17"/>
  <c r="L704" i="17"/>
  <c r="L703" i="17"/>
  <c r="L715" i="17"/>
  <c r="L714" i="17"/>
  <c r="L713" i="17"/>
  <c r="L712" i="17"/>
  <c r="L711" i="17"/>
  <c r="L710" i="17"/>
  <c r="G209" i="17"/>
  <c r="G208" i="17"/>
  <c r="G207" i="17"/>
  <c r="G206" i="17"/>
  <c r="G205" i="17"/>
  <c r="G204" i="17"/>
  <c r="G203" i="17"/>
  <c r="G202" i="17"/>
  <c r="G201" i="17"/>
  <c r="G200" i="17"/>
  <c r="G199" i="17"/>
  <c r="G221" i="17"/>
  <c r="G221" i="23" s="1"/>
  <c r="G220" i="17"/>
  <c r="G220" i="23" s="1"/>
  <c r="G219" i="17"/>
  <c r="G219" i="23" s="1"/>
  <c r="G218" i="17"/>
  <c r="G218" i="23" s="1"/>
  <c r="G217" i="17"/>
  <c r="G217" i="23" s="1"/>
  <c r="G216" i="17"/>
  <c r="G216" i="23" s="1"/>
  <c r="G215" i="17"/>
  <c r="G215" i="23" s="1"/>
  <c r="G214" i="17"/>
  <c r="G214" i="23" s="1"/>
  <c r="G213" i="17"/>
  <c r="G213" i="23" s="1"/>
  <c r="G212" i="17"/>
  <c r="G212" i="23" s="1"/>
  <c r="G211" i="17"/>
  <c r="G211" i="23" s="1"/>
  <c r="G708" i="17"/>
  <c r="G707" i="17"/>
  <c r="G706" i="17"/>
  <c r="G705" i="17"/>
  <c r="G704" i="17"/>
  <c r="G703" i="17"/>
  <c r="G715" i="17"/>
  <c r="G714" i="17"/>
  <c r="G713" i="17"/>
  <c r="G712" i="17"/>
  <c r="G711" i="17"/>
  <c r="G710" i="17"/>
  <c r="O729" i="7"/>
  <c r="O728" i="7"/>
  <c r="O727" i="7"/>
  <c r="O726" i="7"/>
  <c r="O725" i="7"/>
  <c r="O724" i="7"/>
  <c r="O168" i="7"/>
  <c r="O164" i="7"/>
  <c r="O169" i="7"/>
  <c r="O165" i="7"/>
  <c r="O161" i="7"/>
  <c r="O167" i="7"/>
  <c r="O163" i="7"/>
  <c r="O171" i="7"/>
  <c r="O170" i="7"/>
  <c r="O166" i="7"/>
  <c r="O162" i="7"/>
  <c r="L729" i="17"/>
  <c r="L728" i="17"/>
  <c r="L727" i="17"/>
  <c r="L726" i="17"/>
  <c r="L725" i="17"/>
  <c r="L724" i="17"/>
  <c r="L171" i="17"/>
  <c r="L167" i="17"/>
  <c r="L163" i="17"/>
  <c r="L168" i="17"/>
  <c r="L164" i="17"/>
  <c r="L169" i="17"/>
  <c r="L165" i="17"/>
  <c r="L161" i="17"/>
  <c r="L162" i="17"/>
  <c r="L170" i="17"/>
  <c r="L166" i="17"/>
  <c r="I171" i="17"/>
  <c r="I170" i="17"/>
  <c r="I169" i="17"/>
  <c r="I168" i="17"/>
  <c r="I167" i="17"/>
  <c r="I166" i="17"/>
  <c r="I165" i="17"/>
  <c r="I164" i="17"/>
  <c r="I163" i="17"/>
  <c r="I162" i="17"/>
  <c r="I161" i="17"/>
  <c r="I727" i="17"/>
  <c r="I728" i="17"/>
  <c r="I724" i="17"/>
  <c r="I729" i="17"/>
  <c r="I725" i="17"/>
  <c r="I726" i="17"/>
  <c r="S720" i="7"/>
  <c r="S171" i="7"/>
  <c r="S170" i="7"/>
  <c r="S169" i="7"/>
  <c r="S168" i="7"/>
  <c r="S167" i="7"/>
  <c r="S166" i="7"/>
  <c r="S165" i="7"/>
  <c r="S164" i="7"/>
  <c r="S163" i="7"/>
  <c r="S162" i="7"/>
  <c r="S161" i="7"/>
  <c r="S721" i="7"/>
  <c r="S717" i="7"/>
  <c r="S726" i="7"/>
  <c r="S725" i="7"/>
  <c r="S724" i="7"/>
  <c r="S722" i="7"/>
  <c r="S718" i="7"/>
  <c r="S729" i="7"/>
  <c r="S728" i="7"/>
  <c r="S727" i="7"/>
  <c r="S719" i="7"/>
  <c r="T721" i="7"/>
  <c r="T717" i="7"/>
  <c r="T157" i="7"/>
  <c r="T155" i="7"/>
  <c r="T151" i="7"/>
  <c r="T45" i="7"/>
  <c r="T719" i="7"/>
  <c r="T729" i="7"/>
  <c r="T728" i="7"/>
  <c r="T727" i="7"/>
  <c r="T726" i="7"/>
  <c r="T725" i="7"/>
  <c r="T724" i="7"/>
  <c r="T722" i="7"/>
  <c r="T718" i="7"/>
  <c r="T153" i="7"/>
  <c r="T169" i="7"/>
  <c r="T165" i="7"/>
  <c r="T161" i="7"/>
  <c r="T156" i="7"/>
  <c r="T149" i="7"/>
  <c r="T170" i="7"/>
  <c r="T162" i="7"/>
  <c r="T150" i="7"/>
  <c r="T166" i="7"/>
  <c r="T154" i="7"/>
  <c r="T159" i="7"/>
  <c r="T171" i="7"/>
  <c r="T167" i="7"/>
  <c r="T163" i="7"/>
  <c r="T152" i="7"/>
  <c r="T720" i="7"/>
  <c r="T168" i="7"/>
  <c r="T164" i="7"/>
  <c r="G729" i="17"/>
  <c r="G728" i="17"/>
  <c r="G727" i="17"/>
  <c r="G726" i="17"/>
  <c r="G725" i="17"/>
  <c r="G724" i="17"/>
  <c r="G170" i="17"/>
  <c r="G166" i="17"/>
  <c r="G162" i="17"/>
  <c r="G171" i="17"/>
  <c r="G167" i="17"/>
  <c r="G163" i="17"/>
  <c r="G168" i="17"/>
  <c r="G164" i="17"/>
  <c r="G169" i="17"/>
  <c r="G165" i="17"/>
  <c r="G161" i="17"/>
  <c r="M171" i="7"/>
  <c r="M170" i="7"/>
  <c r="M169" i="7"/>
  <c r="M168" i="7"/>
  <c r="M167" i="7"/>
  <c r="M166" i="7"/>
  <c r="M165" i="7"/>
  <c r="M164" i="7"/>
  <c r="M163" i="7"/>
  <c r="M162" i="7"/>
  <c r="M161" i="7"/>
  <c r="M729" i="7"/>
  <c r="M728" i="7"/>
  <c r="M727" i="7"/>
  <c r="M726" i="7"/>
  <c r="M725" i="7"/>
  <c r="M724" i="7"/>
  <c r="H729" i="17"/>
  <c r="H728" i="17"/>
  <c r="H727" i="17"/>
  <c r="H726" i="17"/>
  <c r="H725" i="17"/>
  <c r="H724" i="17"/>
  <c r="H171" i="17"/>
  <c r="H170" i="17"/>
  <c r="H169" i="17"/>
  <c r="H168" i="17"/>
  <c r="H167" i="17"/>
  <c r="H166" i="17"/>
  <c r="H165" i="17"/>
  <c r="H164" i="17"/>
  <c r="H163" i="17"/>
  <c r="H162" i="17"/>
  <c r="H161" i="17"/>
  <c r="O171" i="17"/>
  <c r="O170" i="17"/>
  <c r="O169" i="17"/>
  <c r="O168" i="17"/>
  <c r="O167" i="17"/>
  <c r="O166" i="17"/>
  <c r="O165" i="17"/>
  <c r="O164" i="17"/>
  <c r="O163" i="17"/>
  <c r="O162" i="17"/>
  <c r="O161" i="17"/>
  <c r="O728" i="17"/>
  <c r="O724" i="17"/>
  <c r="O729" i="17"/>
  <c r="O725" i="17"/>
  <c r="O726" i="17"/>
  <c r="O727" i="17"/>
  <c r="S720" i="17"/>
  <c r="S729" i="17"/>
  <c r="S728" i="17"/>
  <c r="S727" i="17"/>
  <c r="S726" i="17"/>
  <c r="S725" i="17"/>
  <c r="S724" i="17"/>
  <c r="S721" i="17"/>
  <c r="S717" i="17"/>
  <c r="S171" i="17"/>
  <c r="S170" i="17"/>
  <c r="S169" i="17"/>
  <c r="S168" i="17"/>
  <c r="S167" i="17"/>
  <c r="S166" i="17"/>
  <c r="S165" i="17"/>
  <c r="S164" i="17"/>
  <c r="S163" i="17"/>
  <c r="S162" i="17"/>
  <c r="S161" i="17"/>
  <c r="S722" i="17"/>
  <c r="S718" i="17"/>
  <c r="S719" i="17"/>
  <c r="U729" i="7"/>
  <c r="U728" i="7"/>
  <c r="U727" i="7"/>
  <c r="U726" i="7"/>
  <c r="U725" i="7"/>
  <c r="U724" i="7"/>
  <c r="U722" i="7"/>
  <c r="U718" i="7"/>
  <c r="U157" i="7"/>
  <c r="U155" i="7"/>
  <c r="U153" i="7"/>
  <c r="U151" i="7"/>
  <c r="U45" i="7"/>
  <c r="U167" i="7"/>
  <c r="U166" i="7"/>
  <c r="U165" i="7"/>
  <c r="U164" i="7"/>
  <c r="U154" i="7"/>
  <c r="U150" i="7"/>
  <c r="U719" i="7"/>
  <c r="U169" i="7"/>
  <c r="U168" i="7"/>
  <c r="U159" i="7"/>
  <c r="U152" i="7"/>
  <c r="U149" i="7"/>
  <c r="U720" i="7"/>
  <c r="U171" i="7"/>
  <c r="U170" i="7"/>
  <c r="U163" i="7"/>
  <c r="U162" i="7"/>
  <c r="U161" i="7"/>
  <c r="U156" i="7"/>
  <c r="U717" i="7"/>
  <c r="U721" i="7"/>
  <c r="T721" i="17"/>
  <c r="T717" i="17"/>
  <c r="T157" i="17"/>
  <c r="T155" i="17"/>
  <c r="T153" i="17"/>
  <c r="T151" i="17"/>
  <c r="T45" i="17"/>
  <c r="T171" i="17"/>
  <c r="T170" i="17"/>
  <c r="T169" i="17"/>
  <c r="T168" i="17"/>
  <c r="T167" i="17"/>
  <c r="T166" i="17"/>
  <c r="T165" i="17"/>
  <c r="T164" i="17"/>
  <c r="T163" i="17"/>
  <c r="T162" i="17"/>
  <c r="T161" i="17"/>
  <c r="T722" i="17"/>
  <c r="T718" i="17"/>
  <c r="T719" i="17"/>
  <c r="T152" i="17"/>
  <c r="T729" i="17"/>
  <c r="T725" i="17"/>
  <c r="T159" i="17"/>
  <c r="T150" i="17"/>
  <c r="T720" i="17"/>
  <c r="T726" i="17"/>
  <c r="T156" i="17"/>
  <c r="T149" i="17"/>
  <c r="T727" i="17"/>
  <c r="T728" i="17"/>
  <c r="T154" i="17"/>
  <c r="T724" i="17"/>
  <c r="L171" i="7"/>
  <c r="L169" i="7"/>
  <c r="L168" i="7"/>
  <c r="L166" i="7"/>
  <c r="L163" i="7"/>
  <c r="L161" i="7"/>
  <c r="L170" i="7"/>
  <c r="L167" i="7"/>
  <c r="L165" i="7"/>
  <c r="L164" i="7"/>
  <c r="L162" i="7"/>
  <c r="L728" i="7"/>
  <c r="L724" i="7"/>
  <c r="L729" i="7"/>
  <c r="L725" i="7"/>
  <c r="L727" i="7"/>
  <c r="L726" i="7"/>
  <c r="K171" i="17"/>
  <c r="K170" i="17"/>
  <c r="K169" i="17"/>
  <c r="K168" i="17"/>
  <c r="K167" i="17"/>
  <c r="K166" i="17"/>
  <c r="K165" i="17"/>
  <c r="K164" i="17"/>
  <c r="K163" i="17"/>
  <c r="K162" i="17"/>
  <c r="K161" i="17"/>
  <c r="K729" i="17"/>
  <c r="K728" i="17"/>
  <c r="K727" i="17"/>
  <c r="K726" i="17"/>
  <c r="K725" i="17"/>
  <c r="K724" i="17"/>
  <c r="M729" i="17"/>
  <c r="M728" i="17"/>
  <c r="M727" i="17"/>
  <c r="M726" i="17"/>
  <c r="M725" i="17"/>
  <c r="M724" i="17"/>
  <c r="M171" i="17"/>
  <c r="M170" i="17"/>
  <c r="M169" i="17"/>
  <c r="M168" i="17"/>
  <c r="M167" i="17"/>
  <c r="M166" i="17"/>
  <c r="M165" i="17"/>
  <c r="M164" i="17"/>
  <c r="M163" i="17"/>
  <c r="M162" i="17"/>
  <c r="M161" i="17"/>
  <c r="U157" i="17"/>
  <c r="U155" i="17"/>
  <c r="U153" i="17"/>
  <c r="U151" i="17"/>
  <c r="U45" i="17"/>
  <c r="U171" i="17"/>
  <c r="U170" i="17"/>
  <c r="U169" i="17"/>
  <c r="U168" i="17"/>
  <c r="U167" i="17"/>
  <c r="U166" i="17"/>
  <c r="U165" i="17"/>
  <c r="U164" i="17"/>
  <c r="U163" i="17"/>
  <c r="U162" i="17"/>
  <c r="U161" i="17"/>
  <c r="U722" i="17"/>
  <c r="U718" i="17"/>
  <c r="U719" i="17"/>
  <c r="U159" i="17"/>
  <c r="U156" i="17"/>
  <c r="U154" i="17"/>
  <c r="U152" i="17"/>
  <c r="U150" i="17"/>
  <c r="U149" i="17"/>
  <c r="U720" i="17"/>
  <c r="U729" i="17"/>
  <c r="U728" i="17"/>
  <c r="U727" i="17"/>
  <c r="U726" i="17"/>
  <c r="U725" i="17"/>
  <c r="U724" i="17"/>
  <c r="U721" i="17"/>
  <c r="U717" i="17"/>
  <c r="K729" i="7"/>
  <c r="K728" i="7"/>
  <c r="K727" i="7"/>
  <c r="K726" i="7"/>
  <c r="K725" i="7"/>
  <c r="K724" i="7"/>
  <c r="K171" i="7"/>
  <c r="K170" i="7"/>
  <c r="K169" i="7"/>
  <c r="K164" i="7"/>
  <c r="K163" i="7"/>
  <c r="K162" i="7"/>
  <c r="K161" i="7"/>
  <c r="K168" i="7"/>
  <c r="K167" i="7"/>
  <c r="K166" i="7"/>
  <c r="K165" i="7"/>
  <c r="I729" i="7"/>
  <c r="I728" i="7"/>
  <c r="I727" i="7"/>
  <c r="I726" i="7"/>
  <c r="I725" i="7"/>
  <c r="I724" i="7"/>
  <c r="I171" i="7"/>
  <c r="I167" i="7"/>
  <c r="I163" i="7"/>
  <c r="I168" i="7"/>
  <c r="I164" i="7"/>
  <c r="I170" i="7"/>
  <c r="I166" i="7"/>
  <c r="I169" i="7"/>
  <c r="I165" i="7"/>
  <c r="I161" i="7"/>
  <c r="I162" i="7"/>
  <c r="I617" i="7"/>
  <c r="I616" i="7"/>
  <c r="I615" i="7"/>
  <c r="I614" i="7"/>
  <c r="I613" i="7"/>
  <c r="I612" i="7"/>
  <c r="I610" i="7"/>
  <c r="I609" i="7"/>
  <c r="I608" i="7"/>
  <c r="I607" i="7"/>
  <c r="I606" i="7"/>
  <c r="I605" i="7"/>
  <c r="I492" i="7"/>
  <c r="I491" i="7"/>
  <c r="I490" i="7"/>
  <c r="I489" i="7"/>
  <c r="I488" i="7"/>
  <c r="I487" i="7"/>
  <c r="I486" i="7"/>
  <c r="I485" i="7"/>
  <c r="I484" i="7"/>
  <c r="I483" i="7"/>
  <c r="I482" i="7"/>
  <c r="I480" i="7"/>
  <c r="I479" i="7"/>
  <c r="I478" i="7"/>
  <c r="I477" i="7"/>
  <c r="I476" i="7"/>
  <c r="I475" i="7"/>
  <c r="I474" i="7"/>
  <c r="I473" i="7"/>
  <c r="I472" i="7"/>
  <c r="I471" i="7"/>
  <c r="I470" i="7"/>
  <c r="K616" i="17"/>
  <c r="K617" i="17"/>
  <c r="K615" i="17"/>
  <c r="K613" i="17"/>
  <c r="K610" i="17"/>
  <c r="K608" i="17"/>
  <c r="K606" i="17"/>
  <c r="K492" i="17"/>
  <c r="K490" i="17"/>
  <c r="K488" i="17"/>
  <c r="K486" i="17"/>
  <c r="K484" i="17"/>
  <c r="K482" i="17"/>
  <c r="K479" i="17"/>
  <c r="K477" i="17"/>
  <c r="K475" i="17"/>
  <c r="K473" i="17"/>
  <c r="K471" i="17"/>
  <c r="K614" i="17"/>
  <c r="K605" i="17"/>
  <c r="K485" i="17"/>
  <c r="K476" i="17"/>
  <c r="K607" i="17"/>
  <c r="K487" i="17"/>
  <c r="K478" i="17"/>
  <c r="K470" i="17"/>
  <c r="K609" i="17"/>
  <c r="K489" i="17"/>
  <c r="K480" i="17"/>
  <c r="K472" i="17"/>
  <c r="K491" i="17"/>
  <c r="K612" i="17"/>
  <c r="K474" i="17"/>
  <c r="K483" i="17"/>
  <c r="I617" i="17"/>
  <c r="I616" i="17"/>
  <c r="I614" i="17"/>
  <c r="I612" i="17"/>
  <c r="I609" i="17"/>
  <c r="I607" i="17"/>
  <c r="I605" i="17"/>
  <c r="I491" i="17"/>
  <c r="I489" i="17"/>
  <c r="I487" i="17"/>
  <c r="I485" i="17"/>
  <c r="I483" i="17"/>
  <c r="I480" i="17"/>
  <c r="I478" i="17"/>
  <c r="I476" i="17"/>
  <c r="I474" i="17"/>
  <c r="I472" i="17"/>
  <c r="I470" i="17"/>
  <c r="I615" i="17"/>
  <c r="I613" i="17"/>
  <c r="I610" i="17"/>
  <c r="I608" i="17"/>
  <c r="I606" i="17"/>
  <c r="I492" i="17"/>
  <c r="I490" i="17"/>
  <c r="I488" i="17"/>
  <c r="I486" i="17"/>
  <c r="I484" i="17"/>
  <c r="I482" i="17"/>
  <c r="I479" i="17"/>
  <c r="I477" i="17"/>
  <c r="I475" i="17"/>
  <c r="I473" i="17"/>
  <c r="I471" i="17"/>
  <c r="O617" i="7"/>
  <c r="O616" i="7"/>
  <c r="O615" i="7"/>
  <c r="O614" i="7"/>
  <c r="O613" i="7"/>
  <c r="O612" i="7"/>
  <c r="O610" i="7"/>
  <c r="O609" i="7"/>
  <c r="O608" i="7"/>
  <c r="O607" i="7"/>
  <c r="O606" i="7"/>
  <c r="O605" i="7"/>
  <c r="O492" i="7"/>
  <c r="O491" i="7"/>
  <c r="O490" i="7"/>
  <c r="O489" i="7"/>
  <c r="O488" i="7"/>
  <c r="O487" i="7"/>
  <c r="O486" i="7"/>
  <c r="O485" i="7"/>
  <c r="O484" i="7"/>
  <c r="O483" i="7"/>
  <c r="O482" i="7"/>
  <c r="O480" i="7"/>
  <c r="O479" i="7"/>
  <c r="O478" i="7"/>
  <c r="O477" i="7"/>
  <c r="O476" i="7"/>
  <c r="O475" i="7"/>
  <c r="O474" i="7"/>
  <c r="O473" i="7"/>
  <c r="O472" i="7"/>
  <c r="O471" i="7"/>
  <c r="O470" i="7"/>
  <c r="S617" i="7"/>
  <c r="S616" i="7"/>
  <c r="S614" i="7"/>
  <c r="S610" i="7"/>
  <c r="S609" i="7"/>
  <c r="S608" i="7"/>
  <c r="S606" i="7"/>
  <c r="S492" i="7"/>
  <c r="S490" i="7"/>
  <c r="S488" i="7"/>
  <c r="S486" i="7"/>
  <c r="S484" i="7"/>
  <c r="S480" i="7"/>
  <c r="S478" i="7"/>
  <c r="S476" i="7"/>
  <c r="S474" i="7"/>
  <c r="S472" i="7"/>
  <c r="S470" i="7"/>
  <c r="S615" i="7"/>
  <c r="S613" i="7"/>
  <c r="S612" i="7"/>
  <c r="S607" i="7"/>
  <c r="S605" i="7"/>
  <c r="S491" i="7"/>
  <c r="S489" i="7"/>
  <c r="S487" i="7"/>
  <c r="S485" i="7"/>
  <c r="S483" i="7"/>
  <c r="S482" i="7"/>
  <c r="S479" i="7"/>
  <c r="S477" i="7"/>
  <c r="S475" i="7"/>
  <c r="S473" i="7"/>
  <c r="S471" i="7"/>
  <c r="T617" i="7"/>
  <c r="T616" i="7"/>
  <c r="T615" i="7"/>
  <c r="T614" i="7"/>
  <c r="T613" i="7"/>
  <c r="T612" i="7"/>
  <c r="T610" i="7"/>
  <c r="T609" i="7"/>
  <c r="T608" i="7"/>
  <c r="T607" i="7"/>
  <c r="T606" i="7"/>
  <c r="T605" i="7"/>
  <c r="T492" i="7"/>
  <c r="T491" i="7"/>
  <c r="T490" i="7"/>
  <c r="T489" i="7"/>
  <c r="T488" i="7"/>
  <c r="T487" i="7"/>
  <c r="T486" i="7"/>
  <c r="T485" i="7"/>
  <c r="T484" i="7"/>
  <c r="T483" i="7"/>
  <c r="T482" i="7"/>
  <c r="T480" i="7"/>
  <c r="T479" i="7"/>
  <c r="T478" i="7"/>
  <c r="T477" i="7"/>
  <c r="T476" i="7"/>
  <c r="T475" i="7"/>
  <c r="T474" i="7"/>
  <c r="T473" i="7"/>
  <c r="T472" i="7"/>
  <c r="T471" i="7"/>
  <c r="T470" i="7"/>
  <c r="L617" i="17"/>
  <c r="L616" i="17"/>
  <c r="L615" i="17"/>
  <c r="L614" i="17"/>
  <c r="L613" i="17"/>
  <c r="L612" i="17"/>
  <c r="L610" i="17"/>
  <c r="L609" i="17"/>
  <c r="L608" i="17"/>
  <c r="L607" i="17"/>
  <c r="L606" i="17"/>
  <c r="L605" i="17"/>
  <c r="L492" i="17"/>
  <c r="L491" i="17"/>
  <c r="L490" i="17"/>
  <c r="L489" i="17"/>
  <c r="L488" i="17"/>
  <c r="L487" i="17"/>
  <c r="L486" i="17"/>
  <c r="L485" i="17"/>
  <c r="L484" i="17"/>
  <c r="L483" i="17"/>
  <c r="L482" i="17"/>
  <c r="L480" i="17"/>
  <c r="L479" i="17"/>
  <c r="L478" i="17"/>
  <c r="L477" i="17"/>
  <c r="L476" i="17"/>
  <c r="L475" i="17"/>
  <c r="L474" i="17"/>
  <c r="L473" i="17"/>
  <c r="L472" i="17"/>
  <c r="L471" i="17"/>
  <c r="L470" i="17"/>
  <c r="G617" i="17"/>
  <c r="G616" i="17"/>
  <c r="G615" i="17"/>
  <c r="G614" i="17"/>
  <c r="G613" i="17"/>
  <c r="G612" i="17"/>
  <c r="G610" i="17"/>
  <c r="G609" i="17"/>
  <c r="G608" i="17"/>
  <c r="G607" i="17"/>
  <c r="G606" i="17"/>
  <c r="G605" i="17"/>
  <c r="G492" i="17"/>
  <c r="G491" i="17"/>
  <c r="G490" i="17"/>
  <c r="G489" i="17"/>
  <c r="G488" i="17"/>
  <c r="G487" i="17"/>
  <c r="G486" i="17"/>
  <c r="G485" i="17"/>
  <c r="G484" i="17"/>
  <c r="G483" i="17"/>
  <c r="G482" i="17"/>
  <c r="G480" i="17"/>
  <c r="G479" i="17"/>
  <c r="G478" i="17"/>
  <c r="G477" i="17"/>
  <c r="G476" i="17"/>
  <c r="G475" i="17"/>
  <c r="G474" i="17"/>
  <c r="G473" i="17"/>
  <c r="G472" i="17"/>
  <c r="G471" i="17"/>
  <c r="G470" i="17"/>
  <c r="U615" i="17"/>
  <c r="U613" i="17"/>
  <c r="U610" i="17"/>
  <c r="U608" i="17"/>
  <c r="U606" i="17"/>
  <c r="U492" i="17"/>
  <c r="U490" i="17"/>
  <c r="U488" i="17"/>
  <c r="U486" i="17"/>
  <c r="U484" i="17"/>
  <c r="U482" i="17"/>
  <c r="U479" i="17"/>
  <c r="U477" i="17"/>
  <c r="U475" i="17"/>
  <c r="U473" i="17"/>
  <c r="U471" i="17"/>
  <c r="U616" i="17"/>
  <c r="U617" i="17"/>
  <c r="U607" i="17"/>
  <c r="U487" i="17"/>
  <c r="U478" i="17"/>
  <c r="U470" i="17"/>
  <c r="U609" i="17"/>
  <c r="U489" i="17"/>
  <c r="U480" i="17"/>
  <c r="U472" i="17"/>
  <c r="U612" i="17"/>
  <c r="U491" i="17"/>
  <c r="U483" i="17"/>
  <c r="U474" i="17"/>
  <c r="U614" i="17"/>
  <c r="U476" i="17"/>
  <c r="U485" i="17"/>
  <c r="U605" i="17"/>
  <c r="L617" i="7"/>
  <c r="L616" i="7"/>
  <c r="L614" i="7"/>
  <c r="L613" i="7"/>
  <c r="L487" i="7"/>
  <c r="L486" i="7"/>
  <c r="L484" i="7"/>
  <c r="L483" i="7"/>
  <c r="L470" i="7"/>
  <c r="L615" i="7"/>
  <c r="L607" i="7"/>
  <c r="L606" i="7"/>
  <c r="L605" i="7"/>
  <c r="L492" i="7"/>
  <c r="L491" i="7"/>
  <c r="L490" i="7"/>
  <c r="L489" i="7"/>
  <c r="L488" i="7"/>
  <c r="L485" i="7"/>
  <c r="L482" i="7"/>
  <c r="L480" i="7"/>
  <c r="L479" i="7"/>
  <c r="L474" i="7"/>
  <c r="L473" i="7"/>
  <c r="L472" i="7"/>
  <c r="L471" i="7"/>
  <c r="L612" i="7"/>
  <c r="L610" i="7"/>
  <c r="L609" i="7"/>
  <c r="L608" i="7"/>
  <c r="L478" i="7"/>
  <c r="L477" i="7"/>
  <c r="L476" i="7"/>
  <c r="L475" i="7"/>
  <c r="M615" i="7"/>
  <c r="M613" i="7"/>
  <c r="M612" i="7"/>
  <c r="M610" i="7"/>
  <c r="M607" i="7"/>
  <c r="M605" i="7"/>
  <c r="M491" i="7"/>
  <c r="M489" i="7"/>
  <c r="M487" i="7"/>
  <c r="M485" i="7"/>
  <c r="M483" i="7"/>
  <c r="M482" i="7"/>
  <c r="M479" i="7"/>
  <c r="M477" i="7"/>
  <c r="M475" i="7"/>
  <c r="M473" i="7"/>
  <c r="M471" i="7"/>
  <c r="M617" i="7"/>
  <c r="M616" i="7"/>
  <c r="M609" i="7"/>
  <c r="M608" i="7"/>
  <c r="M606" i="7"/>
  <c r="M492" i="7"/>
  <c r="M490" i="7"/>
  <c r="M488" i="7"/>
  <c r="M486" i="7"/>
  <c r="M484" i="7"/>
  <c r="M480" i="7"/>
  <c r="M478" i="7"/>
  <c r="M476" i="7"/>
  <c r="M474" i="7"/>
  <c r="M472" i="7"/>
  <c r="M470" i="7"/>
  <c r="M614" i="7"/>
  <c r="H617" i="17"/>
  <c r="H616" i="17"/>
  <c r="H615" i="17"/>
  <c r="H614" i="17"/>
  <c r="H613" i="17"/>
  <c r="H612" i="17"/>
  <c r="H610" i="17"/>
  <c r="H609" i="17"/>
  <c r="H608" i="17"/>
  <c r="H607" i="17"/>
  <c r="H606" i="17"/>
  <c r="H605" i="17"/>
  <c r="H492" i="17"/>
  <c r="H491" i="17"/>
  <c r="H490" i="17"/>
  <c r="H489" i="17"/>
  <c r="H488" i="17"/>
  <c r="H487" i="17"/>
  <c r="H486" i="17"/>
  <c r="H485" i="17"/>
  <c r="H484" i="17"/>
  <c r="H483" i="17"/>
  <c r="H482" i="17"/>
  <c r="H480" i="17"/>
  <c r="H479" i="17"/>
  <c r="H478" i="17"/>
  <c r="H477" i="17"/>
  <c r="H476" i="17"/>
  <c r="H475" i="17"/>
  <c r="H474" i="17"/>
  <c r="H473" i="17"/>
  <c r="H472" i="17"/>
  <c r="H471" i="17"/>
  <c r="H470" i="17"/>
  <c r="O617" i="17"/>
  <c r="O616" i="17"/>
  <c r="O615" i="17"/>
  <c r="O613" i="17"/>
  <c r="O610" i="17"/>
  <c r="O608" i="17"/>
  <c r="O606" i="17"/>
  <c r="O492" i="17"/>
  <c r="O490" i="17"/>
  <c r="O488" i="17"/>
  <c r="O486" i="17"/>
  <c r="O484" i="17"/>
  <c r="O482" i="17"/>
  <c r="O479" i="17"/>
  <c r="O477" i="17"/>
  <c r="O475" i="17"/>
  <c r="O473" i="17"/>
  <c r="O471" i="17"/>
  <c r="O614" i="17"/>
  <c r="O612" i="17"/>
  <c r="O609" i="17"/>
  <c r="O607" i="17"/>
  <c r="O605" i="17"/>
  <c r="O491" i="17"/>
  <c r="O489" i="17"/>
  <c r="O487" i="17"/>
  <c r="O485" i="17"/>
  <c r="O483" i="17"/>
  <c r="O480" i="17"/>
  <c r="O478" i="17"/>
  <c r="O476" i="17"/>
  <c r="O474" i="17"/>
  <c r="O472" i="17"/>
  <c r="O470" i="17"/>
  <c r="S617" i="17"/>
  <c r="S616" i="17"/>
  <c r="S615" i="17"/>
  <c r="S614" i="17"/>
  <c r="S613" i="17"/>
  <c r="S612" i="17"/>
  <c r="S610" i="17"/>
  <c r="S609" i="17"/>
  <c r="S608" i="17"/>
  <c r="S607" i="17"/>
  <c r="S606" i="17"/>
  <c r="S605" i="17"/>
  <c r="S492" i="17"/>
  <c r="S491" i="17"/>
  <c r="S490" i="17"/>
  <c r="S489" i="17"/>
  <c r="S488" i="17"/>
  <c r="S487" i="17"/>
  <c r="S486" i="17"/>
  <c r="S485" i="17"/>
  <c r="S484" i="17"/>
  <c r="S483" i="17"/>
  <c r="S482" i="17"/>
  <c r="S480" i="17"/>
  <c r="S479" i="17"/>
  <c r="S478" i="17"/>
  <c r="S477" i="17"/>
  <c r="S476" i="17"/>
  <c r="S475" i="17"/>
  <c r="S474" i="17"/>
  <c r="S473" i="17"/>
  <c r="S472" i="17"/>
  <c r="S471" i="17"/>
  <c r="S470" i="17"/>
  <c r="U617" i="7"/>
  <c r="U616" i="7"/>
  <c r="U615" i="7"/>
  <c r="U614" i="7"/>
  <c r="U613" i="7"/>
  <c r="U612" i="7"/>
  <c r="U610" i="7"/>
  <c r="U609" i="7"/>
  <c r="U608" i="7"/>
  <c r="U607" i="7"/>
  <c r="U606" i="7"/>
  <c r="U605" i="7"/>
  <c r="U492" i="7"/>
  <c r="U491" i="7"/>
  <c r="U490" i="7"/>
  <c r="U489" i="7"/>
  <c r="U488" i="7"/>
  <c r="U487" i="7"/>
  <c r="U486" i="7"/>
  <c r="U485" i="7"/>
  <c r="U484" i="7"/>
  <c r="U483" i="7"/>
  <c r="U482" i="7"/>
  <c r="U480" i="7"/>
  <c r="U479" i="7"/>
  <c r="U478" i="7"/>
  <c r="U477" i="7"/>
  <c r="U476" i="7"/>
  <c r="U475" i="7"/>
  <c r="U474" i="7"/>
  <c r="U473" i="7"/>
  <c r="U472" i="7"/>
  <c r="U471" i="7"/>
  <c r="U470" i="7"/>
  <c r="T617" i="17"/>
  <c r="T616" i="17"/>
  <c r="T614" i="17"/>
  <c r="T612" i="17"/>
  <c r="T609" i="17"/>
  <c r="T607" i="17"/>
  <c r="T605" i="17"/>
  <c r="T491" i="17"/>
  <c r="T489" i="17"/>
  <c r="T487" i="17"/>
  <c r="T485" i="17"/>
  <c r="T483" i="17"/>
  <c r="T480" i="17"/>
  <c r="T478" i="17"/>
  <c r="T476" i="17"/>
  <c r="T474" i="17"/>
  <c r="T472" i="17"/>
  <c r="T470" i="17"/>
  <c r="T615" i="17"/>
  <c r="T613" i="17"/>
  <c r="T610" i="17"/>
  <c r="T608" i="17"/>
  <c r="T606" i="17"/>
  <c r="T492" i="17"/>
  <c r="T490" i="17"/>
  <c r="T488" i="17"/>
  <c r="T486" i="17"/>
  <c r="T484" i="17"/>
  <c r="T482" i="17"/>
  <c r="T479" i="17"/>
  <c r="T477" i="17"/>
  <c r="T475" i="17"/>
  <c r="T473" i="17"/>
  <c r="T471" i="17"/>
  <c r="M617" i="17"/>
  <c r="M616" i="17"/>
  <c r="M615" i="17"/>
  <c r="M614" i="17"/>
  <c r="M613" i="17"/>
  <c r="M612" i="17"/>
  <c r="M610" i="17"/>
  <c r="M609" i="17"/>
  <c r="M608" i="17"/>
  <c r="M607" i="17"/>
  <c r="M606" i="17"/>
  <c r="M605" i="17"/>
  <c r="M492" i="17"/>
  <c r="M491" i="17"/>
  <c r="M490" i="17"/>
  <c r="M489" i="17"/>
  <c r="M488" i="17"/>
  <c r="M487" i="17"/>
  <c r="M486" i="17"/>
  <c r="M485" i="17"/>
  <c r="M484" i="17"/>
  <c r="M483" i="17"/>
  <c r="M482" i="17"/>
  <c r="M480" i="17"/>
  <c r="M479" i="17"/>
  <c r="M478" i="17"/>
  <c r="M477" i="17"/>
  <c r="M476" i="17"/>
  <c r="M475" i="17"/>
  <c r="M474" i="17"/>
  <c r="M473" i="17"/>
  <c r="M472" i="17"/>
  <c r="M471" i="17"/>
  <c r="M470" i="17"/>
  <c r="K617" i="7"/>
  <c r="K616" i="7"/>
  <c r="K615" i="7"/>
  <c r="K614" i="7"/>
  <c r="K613" i="7"/>
  <c r="K612" i="7"/>
  <c r="K610" i="7"/>
  <c r="K609" i="7"/>
  <c r="K608" i="7"/>
  <c r="K607" i="7"/>
  <c r="K606" i="7"/>
  <c r="K605" i="7"/>
  <c r="K492" i="7"/>
  <c r="K491" i="7"/>
  <c r="K490" i="7"/>
  <c r="K489" i="7"/>
  <c r="K488" i="7"/>
  <c r="K487" i="7"/>
  <c r="K486" i="7"/>
  <c r="K485" i="7"/>
  <c r="K484" i="7"/>
  <c r="K483" i="7"/>
  <c r="K482" i="7"/>
  <c r="K480" i="7"/>
  <c r="K479" i="7"/>
  <c r="K478" i="7"/>
  <c r="K477" i="7"/>
  <c r="K476" i="7"/>
  <c r="K475" i="7"/>
  <c r="K474" i="7"/>
  <c r="K473" i="7"/>
  <c r="K472" i="7"/>
  <c r="K471" i="7"/>
  <c r="K470" i="7"/>
  <c r="O574" i="17"/>
  <c r="O572" i="17"/>
  <c r="O570" i="17"/>
  <c r="O567" i="17"/>
  <c r="O565" i="17"/>
  <c r="O563" i="17"/>
  <c r="O466" i="17"/>
  <c r="O464" i="17"/>
  <c r="O462" i="17"/>
  <c r="O459" i="17"/>
  <c r="O457" i="17"/>
  <c r="O455" i="17"/>
  <c r="O453" i="17"/>
  <c r="O575" i="17"/>
  <c r="O573" i="17"/>
  <c r="O571" i="17"/>
  <c r="O568" i="17"/>
  <c r="O566" i="17"/>
  <c r="O564" i="17"/>
  <c r="O467" i="17"/>
  <c r="O465" i="17"/>
  <c r="O463" i="17"/>
  <c r="O461" i="17"/>
  <c r="O458" i="17"/>
  <c r="O456" i="17"/>
  <c r="O454" i="17"/>
  <c r="I575" i="17"/>
  <c r="I573" i="17"/>
  <c r="I571" i="17"/>
  <c r="I568" i="17"/>
  <c r="I566" i="17"/>
  <c r="I564" i="17"/>
  <c r="I467" i="17"/>
  <c r="I465" i="17"/>
  <c r="I463" i="17"/>
  <c r="I461" i="17"/>
  <c r="I458" i="17"/>
  <c r="I456" i="17"/>
  <c r="I454" i="17"/>
  <c r="I574" i="17"/>
  <c r="I572" i="17"/>
  <c r="I570" i="17"/>
  <c r="I567" i="17"/>
  <c r="I565" i="17"/>
  <c r="I563" i="17"/>
  <c r="I466" i="17"/>
  <c r="I464" i="17"/>
  <c r="I462" i="17"/>
  <c r="I459" i="17"/>
  <c r="I457" i="17"/>
  <c r="I455" i="17"/>
  <c r="I453" i="17"/>
  <c r="M408" i="7"/>
  <c r="M575" i="7"/>
  <c r="M571" i="7"/>
  <c r="M570" i="7"/>
  <c r="M565" i="7"/>
  <c r="M564" i="7"/>
  <c r="M563" i="7"/>
  <c r="M465" i="7"/>
  <c r="M464" i="7"/>
  <c r="M462" i="7"/>
  <c r="M461" i="7"/>
  <c r="M458" i="7"/>
  <c r="M457" i="7"/>
  <c r="M454" i="7"/>
  <c r="M574" i="7"/>
  <c r="M573" i="7"/>
  <c r="M572" i="7"/>
  <c r="M568" i="7"/>
  <c r="M567" i="7"/>
  <c r="M566" i="7"/>
  <c r="M467" i="7"/>
  <c r="M466" i="7"/>
  <c r="M463" i="7"/>
  <c r="M459" i="7"/>
  <c r="M456" i="7"/>
  <c r="M455" i="7"/>
  <c r="M453" i="7"/>
  <c r="H575" i="17"/>
  <c r="H573" i="17"/>
  <c r="H571" i="17"/>
  <c r="H568" i="17"/>
  <c r="H566" i="17"/>
  <c r="H564" i="17"/>
  <c r="H467" i="17"/>
  <c r="H465" i="17"/>
  <c r="H463" i="17"/>
  <c r="H461" i="17"/>
  <c r="H458" i="17"/>
  <c r="H456" i="17"/>
  <c r="H454" i="17"/>
  <c r="H572" i="17"/>
  <c r="H563" i="17"/>
  <c r="H459" i="17"/>
  <c r="H574" i="17"/>
  <c r="H565" i="17"/>
  <c r="H462" i="17"/>
  <c r="H453" i="17"/>
  <c r="H567" i="17"/>
  <c r="H464" i="17"/>
  <c r="H455" i="17"/>
  <c r="H457" i="17"/>
  <c r="H570" i="17"/>
  <c r="H466" i="17"/>
  <c r="S575" i="17"/>
  <c r="S574" i="17"/>
  <c r="S573" i="17"/>
  <c r="S571" i="17"/>
  <c r="S568" i="17"/>
  <c r="S566" i="17"/>
  <c r="S564" i="17"/>
  <c r="S467" i="17"/>
  <c r="S465" i="17"/>
  <c r="S463" i="17"/>
  <c r="S461" i="17"/>
  <c r="S458" i="17"/>
  <c r="S456" i="17"/>
  <c r="S454" i="17"/>
  <c r="S565" i="17"/>
  <c r="S462" i="17"/>
  <c r="S453" i="17"/>
  <c r="S567" i="17"/>
  <c r="S464" i="17"/>
  <c r="S455" i="17"/>
  <c r="S570" i="17"/>
  <c r="S466" i="17"/>
  <c r="S457" i="17"/>
  <c r="S563" i="17"/>
  <c r="S459" i="17"/>
  <c r="S572" i="17"/>
  <c r="U408" i="7"/>
  <c r="U575" i="7"/>
  <c r="U574" i="7"/>
  <c r="U573" i="7"/>
  <c r="U572" i="7"/>
  <c r="U571" i="7"/>
  <c r="U570" i="7"/>
  <c r="U568" i="7"/>
  <c r="U567" i="7"/>
  <c r="U566" i="7"/>
  <c r="U565" i="7"/>
  <c r="U564" i="7"/>
  <c r="U563" i="7"/>
  <c r="U467" i="7"/>
  <c r="U466" i="7"/>
  <c r="U465" i="7"/>
  <c r="U464" i="7"/>
  <c r="U463" i="7"/>
  <c r="U462" i="7"/>
  <c r="U461" i="7"/>
  <c r="U459" i="7"/>
  <c r="U458" i="7"/>
  <c r="U457" i="7"/>
  <c r="U456" i="7"/>
  <c r="U455" i="7"/>
  <c r="U454" i="7"/>
  <c r="U453" i="7"/>
  <c r="T575" i="17"/>
  <c r="T573" i="17"/>
  <c r="T571" i="17"/>
  <c r="T568" i="17"/>
  <c r="T566" i="17"/>
  <c r="T564" i="17"/>
  <c r="T467" i="17"/>
  <c r="T465" i="17"/>
  <c r="T463" i="17"/>
  <c r="T461" i="17"/>
  <c r="T458" i="17"/>
  <c r="T456" i="17"/>
  <c r="T454" i="17"/>
  <c r="T572" i="17"/>
  <c r="T570" i="17"/>
  <c r="T567" i="17"/>
  <c r="T565" i="17"/>
  <c r="T563" i="17"/>
  <c r="T466" i="17"/>
  <c r="T464" i="17"/>
  <c r="T462" i="17"/>
  <c r="T459" i="17"/>
  <c r="T457" i="17"/>
  <c r="T455" i="17"/>
  <c r="T453" i="17"/>
  <c r="T574" i="17"/>
  <c r="M575" i="17"/>
  <c r="M574" i="17"/>
  <c r="M572" i="17"/>
  <c r="M570" i="17"/>
  <c r="M567" i="17"/>
  <c r="M565" i="17"/>
  <c r="M563" i="17"/>
  <c r="M466" i="17"/>
  <c r="M464" i="17"/>
  <c r="M462" i="17"/>
  <c r="M459" i="17"/>
  <c r="M457" i="17"/>
  <c r="M455" i="17"/>
  <c r="M453" i="17"/>
  <c r="M568" i="17"/>
  <c r="M465" i="17"/>
  <c r="M456" i="17"/>
  <c r="M571" i="17"/>
  <c r="M467" i="17"/>
  <c r="M458" i="17"/>
  <c r="M573" i="17"/>
  <c r="M564" i="17"/>
  <c r="M461" i="17"/>
  <c r="M463" i="17"/>
  <c r="M454" i="17"/>
  <c r="M566" i="17"/>
  <c r="U575" i="17"/>
  <c r="U574" i="17"/>
  <c r="U573" i="17"/>
  <c r="U572" i="17"/>
  <c r="U571" i="17"/>
  <c r="U570" i="17"/>
  <c r="U568" i="17"/>
  <c r="U567" i="17"/>
  <c r="U566" i="17"/>
  <c r="U565" i="17"/>
  <c r="U564" i="17"/>
  <c r="U563" i="17"/>
  <c r="U467" i="17"/>
  <c r="U466" i="17"/>
  <c r="U465" i="17"/>
  <c r="U464" i="17"/>
  <c r="U463" i="17"/>
  <c r="U462" i="17"/>
  <c r="U461" i="17"/>
  <c r="U459" i="17"/>
  <c r="U458" i="17"/>
  <c r="U457" i="17"/>
  <c r="U456" i="17"/>
  <c r="U455" i="17"/>
  <c r="U454" i="17"/>
  <c r="U453" i="17"/>
  <c r="K408" i="7"/>
  <c r="K575" i="7"/>
  <c r="K574" i="7"/>
  <c r="K573" i="7"/>
  <c r="K572" i="7"/>
  <c r="K571" i="7"/>
  <c r="K570" i="7"/>
  <c r="K568" i="7"/>
  <c r="K567" i="7"/>
  <c r="K566" i="7"/>
  <c r="K565" i="7"/>
  <c r="K564" i="7"/>
  <c r="K563" i="7"/>
  <c r="K467" i="7"/>
  <c r="K466" i="7"/>
  <c r="K465" i="7"/>
  <c r="K464" i="7"/>
  <c r="K463" i="7"/>
  <c r="K462" i="7"/>
  <c r="K461" i="7"/>
  <c r="K459" i="7"/>
  <c r="K458" i="7"/>
  <c r="K457" i="7"/>
  <c r="K456" i="7"/>
  <c r="K455" i="7"/>
  <c r="K454" i="7"/>
  <c r="K453" i="7"/>
  <c r="I408" i="7"/>
  <c r="J408" i="7" s="1"/>
  <c r="I574" i="7"/>
  <c r="I572" i="7"/>
  <c r="I568" i="7"/>
  <c r="I565" i="7"/>
  <c r="I467" i="7"/>
  <c r="I464" i="7"/>
  <c r="I461" i="7"/>
  <c r="I457" i="7"/>
  <c r="I456" i="7"/>
  <c r="I455" i="7"/>
  <c r="I453" i="7"/>
  <c r="I575" i="7"/>
  <c r="I573" i="7"/>
  <c r="I571" i="7"/>
  <c r="I570" i="7"/>
  <c r="I567" i="7"/>
  <c r="I566" i="7"/>
  <c r="I564" i="7"/>
  <c r="I563" i="7"/>
  <c r="I466" i="7"/>
  <c r="I465" i="7"/>
  <c r="I463" i="7"/>
  <c r="I462" i="7"/>
  <c r="I459" i="7"/>
  <c r="I458" i="7"/>
  <c r="I454" i="7"/>
  <c r="L408" i="7"/>
  <c r="L575" i="7"/>
  <c r="L574" i="7"/>
  <c r="L573" i="7"/>
  <c r="L572" i="7"/>
  <c r="L571" i="7"/>
  <c r="L570" i="7"/>
  <c r="L568" i="7"/>
  <c r="L567" i="7"/>
  <c r="L566" i="7"/>
  <c r="L565" i="7"/>
  <c r="L564" i="7"/>
  <c r="L563" i="7"/>
  <c r="L467" i="7"/>
  <c r="L466" i="7"/>
  <c r="L465" i="7"/>
  <c r="L464" i="7"/>
  <c r="L463" i="7"/>
  <c r="L462" i="7"/>
  <c r="L461" i="7"/>
  <c r="L459" i="7"/>
  <c r="L458" i="7"/>
  <c r="L457" i="7"/>
  <c r="L456" i="7"/>
  <c r="L455" i="7"/>
  <c r="L454" i="7"/>
  <c r="L453" i="7"/>
  <c r="K575" i="17"/>
  <c r="K574" i="17"/>
  <c r="K573" i="17"/>
  <c r="K572" i="17"/>
  <c r="K571" i="17"/>
  <c r="K570" i="17"/>
  <c r="K568" i="17"/>
  <c r="K567" i="17"/>
  <c r="K566" i="17"/>
  <c r="K565" i="17"/>
  <c r="K564" i="17"/>
  <c r="K563" i="17"/>
  <c r="K467" i="17"/>
  <c r="K466" i="17"/>
  <c r="K465" i="17"/>
  <c r="K464" i="17"/>
  <c r="K463" i="17"/>
  <c r="K462" i="17"/>
  <c r="K461" i="17"/>
  <c r="K459" i="17"/>
  <c r="K458" i="17"/>
  <c r="K457" i="17"/>
  <c r="K456" i="17"/>
  <c r="K455" i="17"/>
  <c r="K454" i="17"/>
  <c r="K453" i="17"/>
  <c r="O408" i="7"/>
  <c r="O575" i="7"/>
  <c r="O573" i="7"/>
  <c r="O571" i="7"/>
  <c r="O567" i="7"/>
  <c r="O564" i="7"/>
  <c r="O466" i="7"/>
  <c r="O465" i="7"/>
  <c r="O459" i="7"/>
  <c r="O454" i="7"/>
  <c r="O574" i="7"/>
  <c r="O572" i="7"/>
  <c r="O570" i="7"/>
  <c r="O568" i="7"/>
  <c r="O566" i="7"/>
  <c r="O565" i="7"/>
  <c r="O563" i="7"/>
  <c r="O467" i="7"/>
  <c r="O464" i="7"/>
  <c r="O463" i="7"/>
  <c r="O462" i="7"/>
  <c r="O461" i="7"/>
  <c r="O458" i="7"/>
  <c r="O457" i="7"/>
  <c r="O456" i="7"/>
  <c r="O455" i="7"/>
  <c r="O453" i="7"/>
  <c r="S408" i="7"/>
  <c r="S574" i="7"/>
  <c r="S573" i="7"/>
  <c r="S568" i="7"/>
  <c r="S467" i="7"/>
  <c r="S466" i="7"/>
  <c r="S463" i="7"/>
  <c r="S459" i="7"/>
  <c r="S456" i="7"/>
  <c r="S455" i="7"/>
  <c r="S453" i="7"/>
  <c r="S575" i="7"/>
  <c r="S572" i="7"/>
  <c r="S571" i="7"/>
  <c r="S570" i="7"/>
  <c r="S567" i="7"/>
  <c r="S566" i="7"/>
  <c r="S565" i="7"/>
  <c r="S564" i="7"/>
  <c r="S563" i="7"/>
  <c r="S465" i="7"/>
  <c r="S464" i="7"/>
  <c r="S462" i="7"/>
  <c r="S461" i="7"/>
  <c r="S458" i="7"/>
  <c r="S457" i="7"/>
  <c r="S454" i="7"/>
  <c r="T408" i="7"/>
  <c r="T574" i="7"/>
  <c r="T572" i="7"/>
  <c r="T570" i="7"/>
  <c r="T568" i="7"/>
  <c r="T566" i="7"/>
  <c r="T565" i="7"/>
  <c r="T563" i="7"/>
  <c r="T467" i="7"/>
  <c r="T464" i="7"/>
  <c r="T462" i="7"/>
  <c r="T461" i="7"/>
  <c r="T458" i="7"/>
  <c r="T457" i="7"/>
  <c r="T456" i="7"/>
  <c r="T453" i="7"/>
  <c r="T575" i="7"/>
  <c r="T573" i="7"/>
  <c r="T571" i="7"/>
  <c r="T567" i="7"/>
  <c r="T564" i="7"/>
  <c r="T466" i="7"/>
  <c r="T465" i="7"/>
  <c r="T463" i="7"/>
  <c r="T459" i="7"/>
  <c r="T455" i="7"/>
  <c r="T454" i="7"/>
  <c r="L575" i="17"/>
  <c r="L574" i="17"/>
  <c r="L573" i="17"/>
  <c r="L572" i="17"/>
  <c r="L571" i="17"/>
  <c r="L570" i="17"/>
  <c r="L568" i="17"/>
  <c r="L567" i="17"/>
  <c r="L566" i="17"/>
  <c r="L565" i="17"/>
  <c r="L564" i="17"/>
  <c r="L563" i="17"/>
  <c r="L467" i="17"/>
  <c r="L466" i="17"/>
  <c r="L465" i="17"/>
  <c r="L464" i="17"/>
  <c r="L463" i="17"/>
  <c r="L462" i="17"/>
  <c r="L461" i="17"/>
  <c r="L459" i="17"/>
  <c r="L458" i="17"/>
  <c r="L457" i="17"/>
  <c r="L456" i="17"/>
  <c r="L455" i="17"/>
  <c r="L454" i="17"/>
  <c r="L453" i="17"/>
  <c r="G574" i="17"/>
  <c r="G573" i="17"/>
  <c r="G572" i="17"/>
  <c r="G571" i="17"/>
  <c r="G570" i="17"/>
  <c r="G568" i="17"/>
  <c r="G567" i="17"/>
  <c r="G566" i="17"/>
  <c r="G565" i="17"/>
  <c r="G564" i="17"/>
  <c r="G563" i="17"/>
  <c r="G467" i="17"/>
  <c r="G466" i="17"/>
  <c r="G465" i="17"/>
  <c r="G464" i="17"/>
  <c r="G463" i="17"/>
  <c r="G462" i="17"/>
  <c r="G461" i="17"/>
  <c r="G459" i="17"/>
  <c r="G458" i="17"/>
  <c r="G457" i="17"/>
  <c r="G456" i="17"/>
  <c r="G455" i="17"/>
  <c r="G454" i="17"/>
  <c r="G453" i="17"/>
  <c r="G575" i="17"/>
  <c r="L701" i="7"/>
  <c r="L700" i="7"/>
  <c r="L699" i="7"/>
  <c r="L698" i="7"/>
  <c r="L697" i="7"/>
  <c r="L696" i="7"/>
  <c r="L694" i="7"/>
  <c r="L693" i="7"/>
  <c r="L692" i="7"/>
  <c r="L691" i="7"/>
  <c r="L690" i="7"/>
  <c r="L689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2" i="7"/>
  <c r="L131" i="7" s="1"/>
  <c r="L130" i="7"/>
  <c r="L129" i="7"/>
  <c r="L128" i="7"/>
  <c r="L127" i="7"/>
  <c r="L126" i="7"/>
  <c r="L125" i="7"/>
  <c r="L124" i="7"/>
  <c r="L44" i="7"/>
  <c r="L123" i="7"/>
  <c r="L122" i="7"/>
  <c r="L41" i="7"/>
  <c r="L121" i="7"/>
  <c r="I131" i="17"/>
  <c r="S701" i="7"/>
  <c r="S700" i="7"/>
  <c r="S699" i="7"/>
  <c r="S698" i="7"/>
  <c r="S697" i="7"/>
  <c r="S696" i="7"/>
  <c r="S694" i="7"/>
  <c r="S693" i="7"/>
  <c r="S692" i="7"/>
  <c r="S691" i="7"/>
  <c r="S690" i="7"/>
  <c r="S689" i="7"/>
  <c r="S145" i="7"/>
  <c r="S144" i="7"/>
  <c r="S143" i="7"/>
  <c r="S142" i="7"/>
  <c r="S141" i="7"/>
  <c r="S140" i="7"/>
  <c r="S139" i="7"/>
  <c r="S138" i="7"/>
  <c r="S137" i="7"/>
  <c r="S136" i="7"/>
  <c r="S135" i="7"/>
  <c r="S134" i="7"/>
  <c r="S130" i="7"/>
  <c r="S129" i="7"/>
  <c r="S128" i="7"/>
  <c r="S127" i="7"/>
  <c r="S126" i="7"/>
  <c r="S125" i="7"/>
  <c r="S124" i="7"/>
  <c r="S44" i="7"/>
  <c r="S123" i="7"/>
  <c r="S122" i="7"/>
  <c r="S41" i="7"/>
  <c r="S121" i="7"/>
  <c r="S132" i="7"/>
  <c r="M131" i="17"/>
  <c r="O130" i="7"/>
  <c r="O129" i="7"/>
  <c r="O128" i="7"/>
  <c r="O127" i="7"/>
  <c r="O126" i="7"/>
  <c r="O125" i="7"/>
  <c r="O124" i="7"/>
  <c r="O44" i="7"/>
  <c r="O123" i="7"/>
  <c r="O122" i="7"/>
  <c r="O41" i="7"/>
  <c r="O121" i="7"/>
  <c r="O694" i="7"/>
  <c r="O693" i="7"/>
  <c r="O692" i="7"/>
  <c r="O691" i="7"/>
  <c r="O690" i="7"/>
  <c r="O689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698" i="7"/>
  <c r="O697" i="7"/>
  <c r="O696" i="7"/>
  <c r="O701" i="7"/>
  <c r="O700" i="7"/>
  <c r="O699" i="7"/>
  <c r="O132" i="7"/>
  <c r="T701" i="7"/>
  <c r="T130" i="7"/>
  <c r="T129" i="7"/>
  <c r="T128" i="7"/>
  <c r="T127" i="7"/>
  <c r="T126" i="7"/>
  <c r="T125" i="7"/>
  <c r="T124" i="7"/>
  <c r="T44" i="7"/>
  <c r="T123" i="7"/>
  <c r="T122" i="7"/>
  <c r="T41" i="7"/>
  <c r="T121" i="7"/>
  <c r="T700" i="7"/>
  <c r="T699" i="7"/>
  <c r="T698" i="7"/>
  <c r="T697" i="7"/>
  <c r="T696" i="7"/>
  <c r="T694" i="7"/>
  <c r="T132" i="7"/>
  <c r="T131" i="7" s="1"/>
  <c r="T145" i="7"/>
  <c r="T144" i="7"/>
  <c r="T139" i="7"/>
  <c r="T138" i="7"/>
  <c r="T137" i="7"/>
  <c r="T693" i="7"/>
  <c r="T692" i="7"/>
  <c r="T691" i="7"/>
  <c r="T690" i="7"/>
  <c r="T689" i="7"/>
  <c r="T143" i="7"/>
  <c r="T142" i="7"/>
  <c r="T141" i="7"/>
  <c r="T140" i="7"/>
  <c r="T136" i="7"/>
  <c r="T135" i="7"/>
  <c r="T134" i="7"/>
  <c r="L131" i="17"/>
  <c r="M701" i="7"/>
  <c r="M700" i="7"/>
  <c r="M699" i="7"/>
  <c r="M698" i="7"/>
  <c r="M697" i="7"/>
  <c r="M696" i="7"/>
  <c r="M694" i="7"/>
  <c r="M693" i="7"/>
  <c r="M692" i="7"/>
  <c r="M691" i="7"/>
  <c r="M690" i="7"/>
  <c r="M689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2" i="7"/>
  <c r="M131" i="7" s="1"/>
  <c r="M130" i="7"/>
  <c r="M129" i="7"/>
  <c r="M128" i="7"/>
  <c r="M127" i="7"/>
  <c r="M126" i="7"/>
  <c r="M125" i="7"/>
  <c r="M124" i="7"/>
  <c r="M44" i="7"/>
  <c r="M123" i="7"/>
  <c r="M122" i="7"/>
  <c r="M41" i="7"/>
  <c r="M121" i="7"/>
  <c r="H131" i="17"/>
  <c r="U132" i="7"/>
  <c r="U131" i="7" s="1"/>
  <c r="U701" i="7"/>
  <c r="U126" i="7"/>
  <c r="U125" i="7"/>
  <c r="U124" i="7"/>
  <c r="U122" i="7"/>
  <c r="U41" i="7"/>
  <c r="U700" i="7"/>
  <c r="U699" i="7"/>
  <c r="U698" i="7"/>
  <c r="U697" i="7"/>
  <c r="U696" i="7"/>
  <c r="U694" i="7"/>
  <c r="U693" i="7"/>
  <c r="U692" i="7"/>
  <c r="U691" i="7"/>
  <c r="U690" i="7"/>
  <c r="U689" i="7"/>
  <c r="U145" i="7"/>
  <c r="U144" i="7"/>
  <c r="U143" i="7"/>
  <c r="U142" i="7"/>
  <c r="U141" i="7"/>
  <c r="U140" i="7"/>
  <c r="U139" i="7"/>
  <c r="U138" i="7"/>
  <c r="U137" i="7"/>
  <c r="U136" i="7"/>
  <c r="U135" i="7"/>
  <c r="U134" i="7"/>
  <c r="U130" i="7"/>
  <c r="U129" i="7"/>
  <c r="U128" i="7"/>
  <c r="U127" i="7"/>
  <c r="U44" i="7"/>
  <c r="U123" i="7"/>
  <c r="U121" i="7"/>
  <c r="T131" i="17"/>
  <c r="U131" i="17"/>
  <c r="K130" i="7"/>
  <c r="K129" i="7"/>
  <c r="K128" i="7"/>
  <c r="K127" i="7"/>
  <c r="K126" i="7"/>
  <c r="K125" i="7"/>
  <c r="K124" i="7"/>
  <c r="K44" i="7"/>
  <c r="K123" i="7"/>
  <c r="K122" i="7"/>
  <c r="K41" i="7"/>
  <c r="K121" i="7"/>
  <c r="K700" i="7"/>
  <c r="K699" i="7"/>
  <c r="K698" i="7"/>
  <c r="K697" i="7"/>
  <c r="K696" i="7"/>
  <c r="K694" i="7"/>
  <c r="K693" i="7"/>
  <c r="K692" i="7"/>
  <c r="K691" i="7"/>
  <c r="K690" i="7"/>
  <c r="K689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701" i="7"/>
  <c r="K132" i="7"/>
  <c r="I701" i="7"/>
  <c r="J701" i="7" s="1"/>
  <c r="I130" i="7"/>
  <c r="J130" i="7" s="1"/>
  <c r="I129" i="7"/>
  <c r="J129" i="7" s="1"/>
  <c r="I128" i="7"/>
  <c r="J128" i="7" s="1"/>
  <c r="I127" i="7"/>
  <c r="J127" i="7" s="1"/>
  <c r="I126" i="7"/>
  <c r="J126" i="7" s="1"/>
  <c r="I125" i="7"/>
  <c r="J125" i="7" s="1"/>
  <c r="I124" i="7"/>
  <c r="J124" i="7" s="1"/>
  <c r="I44" i="7"/>
  <c r="J44" i="7" s="1"/>
  <c r="I123" i="7"/>
  <c r="J123" i="7" s="1"/>
  <c r="I122" i="7"/>
  <c r="J122" i="7" s="1"/>
  <c r="I41" i="7"/>
  <c r="J41" i="7" s="1"/>
  <c r="I121" i="7"/>
  <c r="I132" i="7"/>
  <c r="I700" i="7"/>
  <c r="J700" i="7" s="1"/>
  <c r="I699" i="7"/>
  <c r="J699" i="7" s="1"/>
  <c r="I694" i="7"/>
  <c r="J694" i="7" s="1"/>
  <c r="I693" i="7"/>
  <c r="J693" i="7" s="1"/>
  <c r="I692" i="7"/>
  <c r="J692" i="7" s="1"/>
  <c r="I691" i="7"/>
  <c r="J691" i="7" s="1"/>
  <c r="I690" i="7"/>
  <c r="J690" i="7" s="1"/>
  <c r="I144" i="7"/>
  <c r="J144" i="7" s="1"/>
  <c r="I143" i="7"/>
  <c r="J143" i="7" s="1"/>
  <c r="I142" i="7"/>
  <c r="J142" i="7" s="1"/>
  <c r="I141" i="7"/>
  <c r="J141" i="7" s="1"/>
  <c r="I137" i="7"/>
  <c r="J137" i="7" s="1"/>
  <c r="I136" i="7"/>
  <c r="J136" i="7" s="1"/>
  <c r="I135" i="7"/>
  <c r="J135" i="7" s="1"/>
  <c r="I698" i="7"/>
  <c r="J698" i="7" s="1"/>
  <c r="I697" i="7"/>
  <c r="J697" i="7" s="1"/>
  <c r="I696" i="7"/>
  <c r="I689" i="7"/>
  <c r="I145" i="7"/>
  <c r="J145" i="7" s="1"/>
  <c r="I140" i="7"/>
  <c r="J140" i="7" s="1"/>
  <c r="I139" i="7"/>
  <c r="J139" i="7" s="1"/>
  <c r="I138" i="7"/>
  <c r="J138" i="7" s="1"/>
  <c r="I134" i="7"/>
  <c r="J134" i="7" s="1"/>
  <c r="U686" i="17"/>
  <c r="U684" i="17"/>
  <c r="U682" i="17"/>
  <c r="U679" i="17"/>
  <c r="U678" i="17"/>
  <c r="U677" i="17"/>
  <c r="U676" i="17"/>
  <c r="U675" i="17"/>
  <c r="U196" i="17"/>
  <c r="U195" i="17"/>
  <c r="U194" i="17"/>
  <c r="U193" i="17"/>
  <c r="U192" i="17"/>
  <c r="U191" i="17"/>
  <c r="U190" i="17"/>
  <c r="U189" i="17"/>
  <c r="U188" i="17"/>
  <c r="U187" i="17"/>
  <c r="U186" i="17"/>
  <c r="U184" i="17"/>
  <c r="U182" i="17"/>
  <c r="U181" i="17"/>
  <c r="U180" i="17"/>
  <c r="U179" i="17"/>
  <c r="U178" i="17"/>
  <c r="U177" i="17"/>
  <c r="U176" i="17"/>
  <c r="U175" i="17"/>
  <c r="U46" i="17"/>
  <c r="U42" i="17"/>
  <c r="U174" i="17"/>
  <c r="U687" i="17"/>
  <c r="U685" i="17"/>
  <c r="U683" i="17"/>
  <c r="U680" i="17"/>
  <c r="L182" i="7"/>
  <c r="L181" i="7"/>
  <c r="L180" i="7"/>
  <c r="L179" i="7"/>
  <c r="L178" i="7"/>
  <c r="L177" i="7"/>
  <c r="L176" i="7"/>
  <c r="L175" i="7"/>
  <c r="L46" i="7"/>
  <c r="L42" i="7"/>
  <c r="L687" i="7"/>
  <c r="L686" i="7"/>
  <c r="L685" i="7"/>
  <c r="L684" i="7"/>
  <c r="L683" i="7"/>
  <c r="L682" i="7"/>
  <c r="L680" i="7"/>
  <c r="L679" i="7"/>
  <c r="L678" i="7"/>
  <c r="L677" i="7"/>
  <c r="L676" i="7"/>
  <c r="L675" i="7"/>
  <c r="L196" i="7"/>
  <c r="L195" i="7"/>
  <c r="L194" i="7"/>
  <c r="L193" i="7"/>
  <c r="L192" i="7"/>
  <c r="L191" i="7"/>
  <c r="L190" i="7"/>
  <c r="L189" i="7"/>
  <c r="L188" i="7"/>
  <c r="L187" i="7"/>
  <c r="L186" i="7"/>
  <c r="L184" i="7"/>
  <c r="L174" i="7"/>
  <c r="L603" i="7"/>
  <c r="L602" i="7"/>
  <c r="L601" i="7"/>
  <c r="L600" i="7"/>
  <c r="L599" i="7"/>
  <c r="L598" i="7"/>
  <c r="L596" i="7"/>
  <c r="L592" i="7"/>
  <c r="L406" i="7"/>
  <c r="L402" i="7"/>
  <c r="L398" i="7"/>
  <c r="L394" i="7"/>
  <c r="L390" i="7"/>
  <c r="L386" i="7"/>
  <c r="L382" i="7"/>
  <c r="L378" i="7"/>
  <c r="L594" i="7"/>
  <c r="L404" i="7"/>
  <c r="L396" i="7"/>
  <c r="L392" i="7"/>
  <c r="L384" i="7"/>
  <c r="L595" i="7"/>
  <c r="L397" i="7"/>
  <c r="L389" i="7"/>
  <c r="L385" i="7"/>
  <c r="L381" i="7"/>
  <c r="L593" i="7"/>
  <c r="L407" i="7"/>
  <c r="L403" i="7"/>
  <c r="L399" i="7"/>
  <c r="L395" i="7"/>
  <c r="L391" i="7"/>
  <c r="L387" i="7"/>
  <c r="L383" i="7"/>
  <c r="L379" i="7"/>
  <c r="L400" i="7"/>
  <c r="L380" i="7"/>
  <c r="L591" i="7"/>
  <c r="L405" i="7"/>
  <c r="L401" i="7"/>
  <c r="L388" i="7"/>
  <c r="K686" i="17"/>
  <c r="K684" i="17"/>
  <c r="K682" i="17"/>
  <c r="K679" i="17"/>
  <c r="K678" i="17"/>
  <c r="K677" i="17"/>
  <c r="K676" i="17"/>
  <c r="K675" i="17"/>
  <c r="K196" i="17"/>
  <c r="K195" i="17"/>
  <c r="K194" i="17"/>
  <c r="K193" i="17"/>
  <c r="K192" i="17"/>
  <c r="K191" i="17"/>
  <c r="K190" i="17"/>
  <c r="K189" i="17"/>
  <c r="K188" i="17"/>
  <c r="K187" i="17"/>
  <c r="K186" i="17"/>
  <c r="K184" i="17"/>
  <c r="K182" i="17"/>
  <c r="K181" i="17"/>
  <c r="K180" i="17"/>
  <c r="K179" i="17"/>
  <c r="K178" i="17"/>
  <c r="K177" i="17"/>
  <c r="K176" i="17"/>
  <c r="K175" i="17"/>
  <c r="K46" i="17"/>
  <c r="K42" i="17"/>
  <c r="K174" i="17"/>
  <c r="K687" i="17"/>
  <c r="K685" i="17"/>
  <c r="K683" i="17"/>
  <c r="K680" i="17"/>
  <c r="I686" i="17"/>
  <c r="I684" i="17"/>
  <c r="I682" i="17"/>
  <c r="I679" i="17"/>
  <c r="I678" i="17"/>
  <c r="I677" i="17"/>
  <c r="I676" i="17"/>
  <c r="I675" i="17"/>
  <c r="I196" i="17"/>
  <c r="I195" i="17"/>
  <c r="I194" i="17"/>
  <c r="I193" i="17"/>
  <c r="I192" i="17"/>
  <c r="I191" i="17"/>
  <c r="I190" i="17"/>
  <c r="I189" i="17"/>
  <c r="I188" i="17"/>
  <c r="I187" i="17"/>
  <c r="I186" i="17"/>
  <c r="I184" i="17"/>
  <c r="I182" i="17"/>
  <c r="I181" i="17"/>
  <c r="I180" i="17"/>
  <c r="I179" i="17"/>
  <c r="I178" i="17"/>
  <c r="I177" i="17"/>
  <c r="I176" i="17"/>
  <c r="I175" i="17"/>
  <c r="I46" i="17"/>
  <c r="I42" i="17"/>
  <c r="I174" i="17"/>
  <c r="I687" i="17"/>
  <c r="I680" i="17"/>
  <c r="I683" i="17"/>
  <c r="I685" i="17"/>
  <c r="M687" i="17"/>
  <c r="M686" i="17"/>
  <c r="M685" i="17"/>
  <c r="M684" i="17"/>
  <c r="M683" i="17"/>
  <c r="M682" i="17"/>
  <c r="M680" i="17"/>
  <c r="M679" i="17"/>
  <c r="M677" i="17"/>
  <c r="M195" i="17"/>
  <c r="M191" i="17"/>
  <c r="M187" i="17"/>
  <c r="M181" i="17"/>
  <c r="M177" i="17"/>
  <c r="M42" i="17"/>
  <c r="M678" i="17"/>
  <c r="M196" i="17"/>
  <c r="M192" i="17"/>
  <c r="M188" i="17"/>
  <c r="M182" i="17"/>
  <c r="M178" i="17"/>
  <c r="M46" i="17"/>
  <c r="M675" i="17"/>
  <c r="M193" i="17"/>
  <c r="M189" i="17"/>
  <c r="M184" i="17"/>
  <c r="M179" i="17"/>
  <c r="M175" i="17"/>
  <c r="M676" i="17"/>
  <c r="M180" i="17"/>
  <c r="M186" i="17"/>
  <c r="M190" i="17"/>
  <c r="M174" i="17"/>
  <c r="M176" i="17"/>
  <c r="M194" i="17"/>
  <c r="I687" i="7"/>
  <c r="I685" i="7"/>
  <c r="I683" i="7"/>
  <c r="I680" i="7"/>
  <c r="I678" i="7"/>
  <c r="I676" i="7"/>
  <c r="I196" i="7"/>
  <c r="I194" i="7"/>
  <c r="I192" i="7"/>
  <c r="I190" i="7"/>
  <c r="I188" i="7"/>
  <c r="I186" i="7"/>
  <c r="I174" i="7"/>
  <c r="I679" i="7"/>
  <c r="I193" i="7"/>
  <c r="I184" i="7"/>
  <c r="I181" i="7"/>
  <c r="I179" i="7"/>
  <c r="I177" i="7"/>
  <c r="I175" i="7"/>
  <c r="I42" i="7"/>
  <c r="I682" i="7"/>
  <c r="I195" i="7"/>
  <c r="I187" i="7"/>
  <c r="I684" i="7"/>
  <c r="I675" i="7"/>
  <c r="I189" i="7"/>
  <c r="I182" i="7"/>
  <c r="I180" i="7"/>
  <c r="I178" i="7"/>
  <c r="I176" i="7"/>
  <c r="I46" i="7"/>
  <c r="I686" i="7"/>
  <c r="I191" i="7"/>
  <c r="I603" i="7"/>
  <c r="I602" i="7"/>
  <c r="I601" i="7"/>
  <c r="I600" i="7"/>
  <c r="I599" i="7"/>
  <c r="I598" i="7"/>
  <c r="I596" i="7"/>
  <c r="I595" i="7"/>
  <c r="I594" i="7"/>
  <c r="I593" i="7"/>
  <c r="I592" i="7"/>
  <c r="I591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677" i="7"/>
  <c r="O182" i="7"/>
  <c r="O181" i="7"/>
  <c r="O180" i="7"/>
  <c r="O179" i="7"/>
  <c r="O178" i="7"/>
  <c r="O177" i="7"/>
  <c r="O176" i="7"/>
  <c r="O175" i="7"/>
  <c r="O46" i="7"/>
  <c r="O42" i="7"/>
  <c r="O686" i="7"/>
  <c r="O684" i="7"/>
  <c r="O682" i="7"/>
  <c r="O679" i="7"/>
  <c r="O677" i="7"/>
  <c r="O675" i="7"/>
  <c r="O195" i="7"/>
  <c r="O193" i="7"/>
  <c r="O191" i="7"/>
  <c r="O189" i="7"/>
  <c r="O187" i="7"/>
  <c r="O184" i="7"/>
  <c r="O685" i="7"/>
  <c r="O676" i="7"/>
  <c r="O190" i="7"/>
  <c r="O687" i="7"/>
  <c r="O678" i="7"/>
  <c r="O192" i="7"/>
  <c r="O174" i="7"/>
  <c r="O680" i="7"/>
  <c r="O194" i="7"/>
  <c r="O186" i="7"/>
  <c r="O683" i="7"/>
  <c r="O596" i="7"/>
  <c r="O595" i="7"/>
  <c r="O594" i="7"/>
  <c r="O593" i="7"/>
  <c r="O592" i="7"/>
  <c r="O591" i="7"/>
  <c r="O407" i="7"/>
  <c r="O406" i="7"/>
  <c r="O405" i="7"/>
  <c r="O404" i="7"/>
  <c r="O403" i="7"/>
  <c r="O402" i="7"/>
  <c r="O401" i="7"/>
  <c r="O400" i="7"/>
  <c r="O399" i="7"/>
  <c r="O398" i="7"/>
  <c r="O397" i="7"/>
  <c r="O396" i="7"/>
  <c r="O395" i="7"/>
  <c r="O394" i="7"/>
  <c r="O392" i="7"/>
  <c r="O391" i="7"/>
  <c r="O390" i="7"/>
  <c r="O389" i="7"/>
  <c r="O388" i="7"/>
  <c r="O387" i="7"/>
  <c r="O386" i="7"/>
  <c r="O385" i="7"/>
  <c r="O384" i="7"/>
  <c r="O383" i="7"/>
  <c r="O382" i="7"/>
  <c r="O381" i="7"/>
  <c r="O380" i="7"/>
  <c r="O379" i="7"/>
  <c r="O378" i="7"/>
  <c r="O188" i="7"/>
  <c r="O196" i="7"/>
  <c r="O603" i="7"/>
  <c r="O602" i="7"/>
  <c r="O601" i="7"/>
  <c r="O600" i="7"/>
  <c r="O599" i="7"/>
  <c r="O598" i="7"/>
  <c r="G687" i="17"/>
  <c r="G686" i="17"/>
  <c r="G685" i="17"/>
  <c r="G684" i="17"/>
  <c r="G683" i="17"/>
  <c r="G682" i="17"/>
  <c r="G680" i="17"/>
  <c r="G679" i="17"/>
  <c r="G678" i="17"/>
  <c r="G677" i="17"/>
  <c r="G676" i="17"/>
  <c r="G675" i="17"/>
  <c r="G196" i="17"/>
  <c r="G195" i="17"/>
  <c r="G194" i="17"/>
  <c r="G193" i="17"/>
  <c r="G192" i="17"/>
  <c r="G191" i="17"/>
  <c r="G190" i="17"/>
  <c r="G189" i="17"/>
  <c r="G188" i="17"/>
  <c r="G187" i="17"/>
  <c r="G186" i="17"/>
  <c r="G184" i="17"/>
  <c r="G182" i="17"/>
  <c r="G181" i="17"/>
  <c r="G180" i="17"/>
  <c r="G179" i="17"/>
  <c r="G178" i="17"/>
  <c r="G177" i="17"/>
  <c r="G176" i="17"/>
  <c r="G175" i="17"/>
  <c r="G46" i="17"/>
  <c r="G42" i="17"/>
  <c r="G174" i="17"/>
  <c r="K182" i="7"/>
  <c r="K181" i="7"/>
  <c r="K180" i="7"/>
  <c r="K179" i="7"/>
  <c r="K178" i="7"/>
  <c r="K177" i="7"/>
  <c r="K176" i="7"/>
  <c r="K175" i="7"/>
  <c r="K46" i="7"/>
  <c r="K42" i="7"/>
  <c r="K687" i="7"/>
  <c r="K685" i="7"/>
  <c r="K683" i="7"/>
  <c r="K680" i="7"/>
  <c r="K678" i="7"/>
  <c r="K676" i="7"/>
  <c r="K196" i="7"/>
  <c r="K194" i="7"/>
  <c r="K192" i="7"/>
  <c r="K190" i="7"/>
  <c r="K188" i="7"/>
  <c r="K186" i="7"/>
  <c r="K174" i="7"/>
  <c r="K686" i="7"/>
  <c r="K684" i="7"/>
  <c r="K682" i="7"/>
  <c r="K679" i="7"/>
  <c r="K677" i="7"/>
  <c r="K675" i="7"/>
  <c r="K195" i="7"/>
  <c r="K193" i="7"/>
  <c r="K191" i="7"/>
  <c r="K189" i="7"/>
  <c r="K187" i="7"/>
  <c r="K184" i="7"/>
  <c r="K596" i="7"/>
  <c r="K595" i="7"/>
  <c r="K594" i="7"/>
  <c r="K593" i="7"/>
  <c r="K592" i="7"/>
  <c r="K591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603" i="7"/>
  <c r="K602" i="7"/>
  <c r="K601" i="7"/>
  <c r="K600" i="7"/>
  <c r="K599" i="7"/>
  <c r="K598" i="7"/>
  <c r="S687" i="7"/>
  <c r="S686" i="7"/>
  <c r="S685" i="7"/>
  <c r="S684" i="7"/>
  <c r="S683" i="7"/>
  <c r="S682" i="7"/>
  <c r="S680" i="7"/>
  <c r="S679" i="7"/>
  <c r="S678" i="7"/>
  <c r="S677" i="7"/>
  <c r="S676" i="7"/>
  <c r="S675" i="7"/>
  <c r="S196" i="7"/>
  <c r="S195" i="7"/>
  <c r="S194" i="7"/>
  <c r="S193" i="7"/>
  <c r="S192" i="7"/>
  <c r="S191" i="7"/>
  <c r="S190" i="7"/>
  <c r="S189" i="7"/>
  <c r="S188" i="7"/>
  <c r="S187" i="7"/>
  <c r="S186" i="7"/>
  <c r="S184" i="7"/>
  <c r="S174" i="7"/>
  <c r="S182" i="7"/>
  <c r="S181" i="7"/>
  <c r="S180" i="7"/>
  <c r="S179" i="7"/>
  <c r="S178" i="7"/>
  <c r="S177" i="7"/>
  <c r="S176" i="7"/>
  <c r="S175" i="7"/>
  <c r="S46" i="7"/>
  <c r="S42" i="7"/>
  <c r="S596" i="7"/>
  <c r="S595" i="7"/>
  <c r="S594" i="7"/>
  <c r="S593" i="7"/>
  <c r="S592" i="7"/>
  <c r="S591" i="7"/>
  <c r="S407" i="7"/>
  <c r="S406" i="7"/>
  <c r="S405" i="7"/>
  <c r="S404" i="7"/>
  <c r="S403" i="7"/>
  <c r="S402" i="7"/>
  <c r="S401" i="7"/>
  <c r="S400" i="7"/>
  <c r="S399" i="7"/>
  <c r="S398" i="7"/>
  <c r="S397" i="7"/>
  <c r="S396" i="7"/>
  <c r="S395" i="7"/>
  <c r="S394" i="7"/>
  <c r="S392" i="7"/>
  <c r="S391" i="7"/>
  <c r="S390" i="7"/>
  <c r="S389" i="7"/>
  <c r="S388" i="7"/>
  <c r="S387" i="7"/>
  <c r="S386" i="7"/>
  <c r="S385" i="7"/>
  <c r="S384" i="7"/>
  <c r="S383" i="7"/>
  <c r="S382" i="7"/>
  <c r="S381" i="7"/>
  <c r="S380" i="7"/>
  <c r="S379" i="7"/>
  <c r="S378" i="7"/>
  <c r="S602" i="7"/>
  <c r="S601" i="7"/>
  <c r="S599" i="7"/>
  <c r="S603" i="7"/>
  <c r="S600" i="7"/>
  <c r="S598" i="7"/>
  <c r="T182" i="7"/>
  <c r="T181" i="7"/>
  <c r="T180" i="7"/>
  <c r="T179" i="7"/>
  <c r="T178" i="7"/>
  <c r="T177" i="7"/>
  <c r="T176" i="7"/>
  <c r="T175" i="7"/>
  <c r="T46" i="7"/>
  <c r="T42" i="7"/>
  <c r="T687" i="7"/>
  <c r="T685" i="7"/>
  <c r="T683" i="7"/>
  <c r="T680" i="7"/>
  <c r="T678" i="7"/>
  <c r="T676" i="7"/>
  <c r="T196" i="7"/>
  <c r="T194" i="7"/>
  <c r="T192" i="7"/>
  <c r="T190" i="7"/>
  <c r="T188" i="7"/>
  <c r="T186" i="7"/>
  <c r="T174" i="7"/>
  <c r="T682" i="7"/>
  <c r="T195" i="7"/>
  <c r="T187" i="7"/>
  <c r="T684" i="7"/>
  <c r="T675" i="7"/>
  <c r="T189" i="7"/>
  <c r="T686" i="7"/>
  <c r="T677" i="7"/>
  <c r="T191" i="7"/>
  <c r="T193" i="7"/>
  <c r="T679" i="7"/>
  <c r="T596" i="7"/>
  <c r="T595" i="7"/>
  <c r="T594" i="7"/>
  <c r="T593" i="7"/>
  <c r="T592" i="7"/>
  <c r="T591" i="7"/>
  <c r="T407" i="7"/>
  <c r="T406" i="7"/>
  <c r="T405" i="7"/>
  <c r="T404" i="7"/>
  <c r="T403" i="7"/>
  <c r="T402" i="7"/>
  <c r="T401" i="7"/>
  <c r="T400" i="7"/>
  <c r="T399" i="7"/>
  <c r="T398" i="7"/>
  <c r="T397" i="7"/>
  <c r="T396" i="7"/>
  <c r="T395" i="7"/>
  <c r="T394" i="7"/>
  <c r="T392" i="7"/>
  <c r="T391" i="7"/>
  <c r="T390" i="7"/>
  <c r="T389" i="7"/>
  <c r="T388" i="7"/>
  <c r="T387" i="7"/>
  <c r="T386" i="7"/>
  <c r="T385" i="7"/>
  <c r="T384" i="7"/>
  <c r="T383" i="7"/>
  <c r="T382" i="7"/>
  <c r="T381" i="7"/>
  <c r="T380" i="7"/>
  <c r="T379" i="7"/>
  <c r="T378" i="7"/>
  <c r="T184" i="7"/>
  <c r="T603" i="7"/>
  <c r="T602" i="7"/>
  <c r="T601" i="7"/>
  <c r="T600" i="7"/>
  <c r="T599" i="7"/>
  <c r="T598" i="7"/>
  <c r="L687" i="17"/>
  <c r="L686" i="17"/>
  <c r="L685" i="17"/>
  <c r="L684" i="17"/>
  <c r="L683" i="17"/>
  <c r="L682" i="17"/>
  <c r="L680" i="17"/>
  <c r="L679" i="17"/>
  <c r="L678" i="17"/>
  <c r="L677" i="17"/>
  <c r="L676" i="17"/>
  <c r="L675" i="17"/>
  <c r="L196" i="17"/>
  <c r="L195" i="17"/>
  <c r="L194" i="17"/>
  <c r="L193" i="17"/>
  <c r="L192" i="17"/>
  <c r="L191" i="17"/>
  <c r="L190" i="17"/>
  <c r="L189" i="17"/>
  <c r="L188" i="17"/>
  <c r="L187" i="17"/>
  <c r="L186" i="17"/>
  <c r="L184" i="17"/>
  <c r="L182" i="17"/>
  <c r="L181" i="17"/>
  <c r="L180" i="17"/>
  <c r="L179" i="17"/>
  <c r="L178" i="17"/>
  <c r="L177" i="17"/>
  <c r="L176" i="17"/>
  <c r="L175" i="17"/>
  <c r="L46" i="17"/>
  <c r="L42" i="17"/>
  <c r="L174" i="17"/>
  <c r="M687" i="7"/>
  <c r="M686" i="7"/>
  <c r="M685" i="7"/>
  <c r="M684" i="7"/>
  <c r="M683" i="7"/>
  <c r="M682" i="7"/>
  <c r="M680" i="7"/>
  <c r="M679" i="7"/>
  <c r="M678" i="7"/>
  <c r="M677" i="7"/>
  <c r="M676" i="7"/>
  <c r="M675" i="7"/>
  <c r="M196" i="7"/>
  <c r="M195" i="7"/>
  <c r="M194" i="7"/>
  <c r="M193" i="7"/>
  <c r="M192" i="7"/>
  <c r="M191" i="7"/>
  <c r="M190" i="7"/>
  <c r="M189" i="7"/>
  <c r="M188" i="7"/>
  <c r="M187" i="7"/>
  <c r="M186" i="7"/>
  <c r="M184" i="7"/>
  <c r="M174" i="7"/>
  <c r="M182" i="7"/>
  <c r="M181" i="7"/>
  <c r="M180" i="7"/>
  <c r="M179" i="7"/>
  <c r="M178" i="7"/>
  <c r="M177" i="7"/>
  <c r="M176" i="7"/>
  <c r="M175" i="7"/>
  <c r="M46" i="7"/>
  <c r="M42" i="7"/>
  <c r="M603" i="7"/>
  <c r="M602" i="7"/>
  <c r="M601" i="7"/>
  <c r="M600" i="7"/>
  <c r="M599" i="7"/>
  <c r="M598" i="7"/>
  <c r="M596" i="7"/>
  <c r="M595" i="7"/>
  <c r="M594" i="7"/>
  <c r="M593" i="7"/>
  <c r="M592" i="7"/>
  <c r="M591" i="7"/>
  <c r="M407" i="7"/>
  <c r="M406" i="7"/>
  <c r="M405" i="7"/>
  <c r="M404" i="7"/>
  <c r="M403" i="7"/>
  <c r="M402" i="7"/>
  <c r="M401" i="7"/>
  <c r="M400" i="7"/>
  <c r="M399" i="7"/>
  <c r="M398" i="7"/>
  <c r="M397" i="7"/>
  <c r="M396" i="7"/>
  <c r="M395" i="7"/>
  <c r="M394" i="7"/>
  <c r="M392" i="7"/>
  <c r="M391" i="7"/>
  <c r="M390" i="7"/>
  <c r="M389" i="7"/>
  <c r="M388" i="7"/>
  <c r="M387" i="7"/>
  <c r="M386" i="7"/>
  <c r="M385" i="7"/>
  <c r="M384" i="7"/>
  <c r="M383" i="7"/>
  <c r="M382" i="7"/>
  <c r="M381" i="7"/>
  <c r="M380" i="7"/>
  <c r="M379" i="7"/>
  <c r="M378" i="7"/>
  <c r="H687" i="17"/>
  <c r="H686" i="17"/>
  <c r="H685" i="17"/>
  <c r="H684" i="17"/>
  <c r="H683" i="17"/>
  <c r="H682" i="17"/>
  <c r="H680" i="17"/>
  <c r="H676" i="17"/>
  <c r="H194" i="17"/>
  <c r="H190" i="17"/>
  <c r="H186" i="17"/>
  <c r="H180" i="17"/>
  <c r="H176" i="17"/>
  <c r="H174" i="17"/>
  <c r="H677" i="17"/>
  <c r="H195" i="17"/>
  <c r="H191" i="17"/>
  <c r="H187" i="17"/>
  <c r="H181" i="17"/>
  <c r="H177" i="17"/>
  <c r="H42" i="17"/>
  <c r="H678" i="17"/>
  <c r="H196" i="17"/>
  <c r="H192" i="17"/>
  <c r="H188" i="17"/>
  <c r="H182" i="17"/>
  <c r="H178" i="17"/>
  <c r="H46" i="17"/>
  <c r="H193" i="17"/>
  <c r="H175" i="17"/>
  <c r="H675" i="17"/>
  <c r="H179" i="17"/>
  <c r="H679" i="17"/>
  <c r="H184" i="17"/>
  <c r="H189" i="17"/>
  <c r="O687" i="17"/>
  <c r="O685" i="17"/>
  <c r="O683" i="17"/>
  <c r="O680" i="17"/>
  <c r="O678" i="17"/>
  <c r="O677" i="17"/>
  <c r="O676" i="17"/>
  <c r="O675" i="17"/>
  <c r="O196" i="17"/>
  <c r="O195" i="17"/>
  <c r="O194" i="17"/>
  <c r="O193" i="17"/>
  <c r="O192" i="17"/>
  <c r="O191" i="17"/>
  <c r="O190" i="17"/>
  <c r="O189" i="17"/>
  <c r="O188" i="17"/>
  <c r="O187" i="17"/>
  <c r="O186" i="17"/>
  <c r="O184" i="17"/>
  <c r="O182" i="17"/>
  <c r="O181" i="17"/>
  <c r="O180" i="17"/>
  <c r="O179" i="17"/>
  <c r="O178" i="17"/>
  <c r="O177" i="17"/>
  <c r="O176" i="17"/>
  <c r="O175" i="17"/>
  <c r="O46" i="17"/>
  <c r="O42" i="17"/>
  <c r="O174" i="17"/>
  <c r="O684" i="17"/>
  <c r="O686" i="17"/>
  <c r="O679" i="17"/>
  <c r="O682" i="17"/>
  <c r="S687" i="17"/>
  <c r="S686" i="17"/>
  <c r="S685" i="17"/>
  <c r="S684" i="17"/>
  <c r="S683" i="17"/>
  <c r="S682" i="17"/>
  <c r="S680" i="17"/>
  <c r="S679" i="17"/>
  <c r="S678" i="17"/>
  <c r="S196" i="17"/>
  <c r="S192" i="17"/>
  <c r="S188" i="17"/>
  <c r="S182" i="17"/>
  <c r="S178" i="17"/>
  <c r="S46" i="17"/>
  <c r="S675" i="17"/>
  <c r="S193" i="17"/>
  <c r="S189" i="17"/>
  <c r="S184" i="17"/>
  <c r="S179" i="17"/>
  <c r="S175" i="17"/>
  <c r="S676" i="17"/>
  <c r="S194" i="17"/>
  <c r="S190" i="17"/>
  <c r="S186" i="17"/>
  <c r="S180" i="17"/>
  <c r="S176" i="17"/>
  <c r="S174" i="17"/>
  <c r="S187" i="17"/>
  <c r="S191" i="17"/>
  <c r="S42" i="17"/>
  <c r="S195" i="17"/>
  <c r="S177" i="17"/>
  <c r="S181" i="17"/>
  <c r="S677" i="17"/>
  <c r="U687" i="7"/>
  <c r="U685" i="7"/>
  <c r="U683" i="7"/>
  <c r="U680" i="7"/>
  <c r="U678" i="7"/>
  <c r="U676" i="7"/>
  <c r="U196" i="7"/>
  <c r="U194" i="7"/>
  <c r="U192" i="7"/>
  <c r="U190" i="7"/>
  <c r="U188" i="7"/>
  <c r="U186" i="7"/>
  <c r="U174" i="7"/>
  <c r="U182" i="7"/>
  <c r="U181" i="7"/>
  <c r="U180" i="7"/>
  <c r="U179" i="7"/>
  <c r="U178" i="7"/>
  <c r="U177" i="7"/>
  <c r="U176" i="7"/>
  <c r="U175" i="7"/>
  <c r="U46" i="7"/>
  <c r="U42" i="7"/>
  <c r="U686" i="7"/>
  <c r="U684" i="7"/>
  <c r="U682" i="7"/>
  <c r="U679" i="7"/>
  <c r="U677" i="7"/>
  <c r="U675" i="7"/>
  <c r="U195" i="7"/>
  <c r="U193" i="7"/>
  <c r="U191" i="7"/>
  <c r="U189" i="7"/>
  <c r="U187" i="7"/>
  <c r="U184" i="7"/>
  <c r="U596" i="7"/>
  <c r="U595" i="7"/>
  <c r="U594" i="7"/>
  <c r="U593" i="7"/>
  <c r="U592" i="7"/>
  <c r="U591" i="7"/>
  <c r="U407" i="7"/>
  <c r="U406" i="7"/>
  <c r="U405" i="7"/>
  <c r="U404" i="7"/>
  <c r="U403" i="7"/>
  <c r="U402" i="7"/>
  <c r="U401" i="7"/>
  <c r="U400" i="7"/>
  <c r="U399" i="7"/>
  <c r="U398" i="7"/>
  <c r="U397" i="7"/>
  <c r="U396" i="7"/>
  <c r="U395" i="7"/>
  <c r="U394" i="7"/>
  <c r="U392" i="7"/>
  <c r="U391" i="7"/>
  <c r="U390" i="7"/>
  <c r="U389" i="7"/>
  <c r="U388" i="7"/>
  <c r="U387" i="7"/>
  <c r="U386" i="7"/>
  <c r="U385" i="7"/>
  <c r="U384" i="7"/>
  <c r="U383" i="7"/>
  <c r="U382" i="7"/>
  <c r="U381" i="7"/>
  <c r="U380" i="7"/>
  <c r="U379" i="7"/>
  <c r="U378" i="7"/>
  <c r="U603" i="7"/>
  <c r="U602" i="7"/>
  <c r="U601" i="7"/>
  <c r="U600" i="7"/>
  <c r="U599" i="7"/>
  <c r="U598" i="7"/>
  <c r="T686" i="17"/>
  <c r="T684" i="17"/>
  <c r="T682" i="17"/>
  <c r="T679" i="17"/>
  <c r="T678" i="17"/>
  <c r="T677" i="17"/>
  <c r="T676" i="17"/>
  <c r="T675" i="17"/>
  <c r="T196" i="17"/>
  <c r="T195" i="17"/>
  <c r="T194" i="17"/>
  <c r="T193" i="17"/>
  <c r="T192" i="17"/>
  <c r="T191" i="17"/>
  <c r="T190" i="17"/>
  <c r="T189" i="17"/>
  <c r="T188" i="17"/>
  <c r="T187" i="17"/>
  <c r="T186" i="17"/>
  <c r="T184" i="17"/>
  <c r="T182" i="17"/>
  <c r="T181" i="17"/>
  <c r="T180" i="17"/>
  <c r="T179" i="17"/>
  <c r="T178" i="17"/>
  <c r="T177" i="17"/>
  <c r="T176" i="17"/>
  <c r="T175" i="17"/>
  <c r="T46" i="17"/>
  <c r="T42" i="17"/>
  <c r="T174" i="17"/>
  <c r="T680" i="17"/>
  <c r="T683" i="17"/>
  <c r="T685" i="17"/>
  <c r="T687" i="17"/>
  <c r="O631" i="7"/>
  <c r="O630" i="7"/>
  <c r="O629" i="7"/>
  <c r="O628" i="7"/>
  <c r="O627" i="7"/>
  <c r="O626" i="7"/>
  <c r="O624" i="7"/>
  <c r="O623" i="7"/>
  <c r="O622" i="7"/>
  <c r="O621" i="7"/>
  <c r="O620" i="7"/>
  <c r="O619" i="7"/>
  <c r="O450" i="7"/>
  <c r="O449" i="7"/>
  <c r="O448" i="7"/>
  <c r="O447" i="7"/>
  <c r="O446" i="7"/>
  <c r="O445" i="7"/>
  <c r="O444" i="7"/>
  <c r="O443" i="7"/>
  <c r="O441" i="7"/>
  <c r="O440" i="7"/>
  <c r="O439" i="7"/>
  <c r="O438" i="7"/>
  <c r="O437" i="7"/>
  <c r="O436" i="7"/>
  <c r="O435" i="7"/>
  <c r="O434" i="7"/>
  <c r="O673" i="7"/>
  <c r="O672" i="7"/>
  <c r="O671" i="7"/>
  <c r="O670" i="7"/>
  <c r="O669" i="7"/>
  <c r="O668" i="7"/>
  <c r="O666" i="7"/>
  <c r="O665" i="7"/>
  <c r="O664" i="7"/>
  <c r="O663" i="7"/>
  <c r="O662" i="7"/>
  <c r="O661" i="7"/>
  <c r="O284" i="7"/>
  <c r="O283" i="7"/>
  <c r="O282" i="7"/>
  <c r="O281" i="7"/>
  <c r="O280" i="7"/>
  <c r="O279" i="7"/>
  <c r="O278" i="7"/>
  <c r="O276" i="7"/>
  <c r="O275" i="7"/>
  <c r="O274" i="7"/>
  <c r="O272" i="7"/>
  <c r="O271" i="7"/>
  <c r="O270" i="7"/>
  <c r="O269" i="7"/>
  <c r="O268" i="7"/>
  <c r="O267" i="7"/>
  <c r="O266" i="7"/>
  <c r="O265" i="7"/>
  <c r="O264" i="7"/>
  <c r="O263" i="7"/>
  <c r="S631" i="7"/>
  <c r="S630" i="7"/>
  <c r="S629" i="7"/>
  <c r="S628" i="7"/>
  <c r="S627" i="7"/>
  <c r="S626" i="7"/>
  <c r="S624" i="7"/>
  <c r="S623" i="7"/>
  <c r="S622" i="7"/>
  <c r="S621" i="7"/>
  <c r="S620" i="7"/>
  <c r="S619" i="7"/>
  <c r="S450" i="7"/>
  <c r="S449" i="7"/>
  <c r="S448" i="7"/>
  <c r="S447" i="7"/>
  <c r="S446" i="7"/>
  <c r="S445" i="7"/>
  <c r="S444" i="7"/>
  <c r="S443" i="7"/>
  <c r="S441" i="7"/>
  <c r="S440" i="7"/>
  <c r="S439" i="7"/>
  <c r="S438" i="7"/>
  <c r="S437" i="7"/>
  <c r="S436" i="7"/>
  <c r="S435" i="7"/>
  <c r="S434" i="7"/>
  <c r="S673" i="7"/>
  <c r="S672" i="7"/>
  <c r="S671" i="7"/>
  <c r="S670" i="7"/>
  <c r="S669" i="7"/>
  <c r="S668" i="7"/>
  <c r="S666" i="7"/>
  <c r="S665" i="7"/>
  <c r="S664" i="7"/>
  <c r="S663" i="7"/>
  <c r="S662" i="7"/>
  <c r="S661" i="7"/>
  <c r="S284" i="7"/>
  <c r="S283" i="7"/>
  <c r="S282" i="7"/>
  <c r="S281" i="7"/>
  <c r="S280" i="7"/>
  <c r="S279" i="7"/>
  <c r="S278" i="7"/>
  <c r="S276" i="7"/>
  <c r="S275" i="7"/>
  <c r="S274" i="7"/>
  <c r="S272" i="7"/>
  <c r="S271" i="7"/>
  <c r="S270" i="7"/>
  <c r="S269" i="7"/>
  <c r="S268" i="7"/>
  <c r="S267" i="7"/>
  <c r="S266" i="7"/>
  <c r="S265" i="7"/>
  <c r="S264" i="7"/>
  <c r="S263" i="7"/>
  <c r="T631" i="7"/>
  <c r="T630" i="7"/>
  <c r="T629" i="7"/>
  <c r="T628" i="7"/>
  <c r="T627" i="7"/>
  <c r="T626" i="7"/>
  <c r="T624" i="7"/>
  <c r="T623" i="7"/>
  <c r="T622" i="7"/>
  <c r="T621" i="7"/>
  <c r="T620" i="7"/>
  <c r="T619" i="7"/>
  <c r="T450" i="7"/>
  <c r="T449" i="7"/>
  <c r="T448" i="7"/>
  <c r="T447" i="7"/>
  <c r="T446" i="7"/>
  <c r="T445" i="7"/>
  <c r="T444" i="7"/>
  <c r="T443" i="7"/>
  <c r="T441" i="7"/>
  <c r="T440" i="7"/>
  <c r="T439" i="7"/>
  <c r="T438" i="7"/>
  <c r="T437" i="7"/>
  <c r="T436" i="7"/>
  <c r="T435" i="7"/>
  <c r="T434" i="7"/>
  <c r="T673" i="7"/>
  <c r="T672" i="7"/>
  <c r="T671" i="7"/>
  <c r="T670" i="7"/>
  <c r="T669" i="7"/>
  <c r="T668" i="7"/>
  <c r="T666" i="7"/>
  <c r="T665" i="7"/>
  <c r="T664" i="7"/>
  <c r="T663" i="7"/>
  <c r="T662" i="7"/>
  <c r="T661" i="7"/>
  <c r="T284" i="7"/>
  <c r="T283" i="7"/>
  <c r="T282" i="7"/>
  <c r="T281" i="7"/>
  <c r="T280" i="7"/>
  <c r="T279" i="7"/>
  <c r="T278" i="7"/>
  <c r="T276" i="7"/>
  <c r="T275" i="7"/>
  <c r="T274" i="7"/>
  <c r="T272" i="7"/>
  <c r="T271" i="7"/>
  <c r="T270" i="7"/>
  <c r="T269" i="7"/>
  <c r="T268" i="7"/>
  <c r="T267" i="7"/>
  <c r="T266" i="7"/>
  <c r="T265" i="7"/>
  <c r="T264" i="7"/>
  <c r="T263" i="7"/>
  <c r="L631" i="17"/>
  <c r="L630" i="17"/>
  <c r="L629" i="17"/>
  <c r="L628" i="17"/>
  <c r="L627" i="17"/>
  <c r="L626" i="17"/>
  <c r="L624" i="17"/>
  <c r="L623" i="17"/>
  <c r="L622" i="17"/>
  <c r="L621" i="17"/>
  <c r="L620" i="17"/>
  <c r="L619" i="17"/>
  <c r="L450" i="17"/>
  <c r="L449" i="17"/>
  <c r="L448" i="17"/>
  <c r="L447" i="17"/>
  <c r="L446" i="17"/>
  <c r="L445" i="17"/>
  <c r="L444" i="17"/>
  <c r="L443" i="17"/>
  <c r="L441" i="17"/>
  <c r="L440" i="17"/>
  <c r="L439" i="17"/>
  <c r="L438" i="17"/>
  <c r="L437" i="17"/>
  <c r="L436" i="17"/>
  <c r="L435" i="17"/>
  <c r="L434" i="17"/>
  <c r="L672" i="17"/>
  <c r="L670" i="17"/>
  <c r="L668" i="17"/>
  <c r="L665" i="17"/>
  <c r="L663" i="17"/>
  <c r="L661" i="17"/>
  <c r="L283" i="17"/>
  <c r="L281" i="17"/>
  <c r="L279" i="17"/>
  <c r="L276" i="17"/>
  <c r="L272" i="17"/>
  <c r="L270" i="17"/>
  <c r="L268" i="17"/>
  <c r="L266" i="17"/>
  <c r="L264" i="17"/>
  <c r="L669" i="17"/>
  <c r="L284" i="17"/>
  <c r="L275" i="17"/>
  <c r="L265" i="17"/>
  <c r="L671" i="17"/>
  <c r="L662" i="17"/>
  <c r="L278" i="17"/>
  <c r="L267" i="17"/>
  <c r="L673" i="17"/>
  <c r="L664" i="17"/>
  <c r="L280" i="17"/>
  <c r="L269" i="17"/>
  <c r="L666" i="17"/>
  <c r="L282" i="17"/>
  <c r="L271" i="17"/>
  <c r="L263" i="17"/>
  <c r="G631" i="17"/>
  <c r="G630" i="17"/>
  <c r="G629" i="17"/>
  <c r="G628" i="17"/>
  <c r="G627" i="17"/>
  <c r="G626" i="17"/>
  <c r="G624" i="17"/>
  <c r="G623" i="17"/>
  <c r="G622" i="17"/>
  <c r="G621" i="17"/>
  <c r="G620" i="17"/>
  <c r="G619" i="17"/>
  <c r="G450" i="17"/>
  <c r="G449" i="17"/>
  <c r="G448" i="17"/>
  <c r="G447" i="17"/>
  <c r="G446" i="17"/>
  <c r="G445" i="17"/>
  <c r="G444" i="17"/>
  <c r="G443" i="17"/>
  <c r="G441" i="17"/>
  <c r="G440" i="17"/>
  <c r="G439" i="17"/>
  <c r="G438" i="17"/>
  <c r="G437" i="17"/>
  <c r="G436" i="17"/>
  <c r="G435" i="17"/>
  <c r="G434" i="17"/>
  <c r="G673" i="17"/>
  <c r="G671" i="17"/>
  <c r="G669" i="17"/>
  <c r="G666" i="17"/>
  <c r="G664" i="17"/>
  <c r="G662" i="17"/>
  <c r="G284" i="17"/>
  <c r="G282" i="17"/>
  <c r="G280" i="17"/>
  <c r="G278" i="17"/>
  <c r="G275" i="17"/>
  <c r="G271" i="17"/>
  <c r="G269" i="17"/>
  <c r="G267" i="17"/>
  <c r="G265" i="17"/>
  <c r="G263" i="17"/>
  <c r="G672" i="17"/>
  <c r="G663" i="17"/>
  <c r="G279" i="17"/>
  <c r="G268" i="17"/>
  <c r="G665" i="17"/>
  <c r="G281" i="17"/>
  <c r="G270" i="17"/>
  <c r="G668" i="17"/>
  <c r="G283" i="17"/>
  <c r="G272" i="17"/>
  <c r="G264" i="17"/>
  <c r="G670" i="17"/>
  <c r="G661" i="17"/>
  <c r="G276" i="17"/>
  <c r="G266" i="17"/>
  <c r="M631" i="7"/>
  <c r="M630" i="7"/>
  <c r="M629" i="7"/>
  <c r="M628" i="7"/>
  <c r="M627" i="7"/>
  <c r="M626" i="7"/>
  <c r="M624" i="7"/>
  <c r="M623" i="7"/>
  <c r="M622" i="7"/>
  <c r="M621" i="7"/>
  <c r="M620" i="7"/>
  <c r="M619" i="7"/>
  <c r="M450" i="7"/>
  <c r="M449" i="7"/>
  <c r="M448" i="7"/>
  <c r="M447" i="7"/>
  <c r="M446" i="7"/>
  <c r="M445" i="7"/>
  <c r="M444" i="7"/>
  <c r="M443" i="7"/>
  <c r="M441" i="7"/>
  <c r="M440" i="7"/>
  <c r="M439" i="7"/>
  <c r="M438" i="7"/>
  <c r="M437" i="7"/>
  <c r="M436" i="7"/>
  <c r="M435" i="7"/>
  <c r="M434" i="7"/>
  <c r="M673" i="7"/>
  <c r="M672" i="7"/>
  <c r="M671" i="7"/>
  <c r="M670" i="7"/>
  <c r="M669" i="7"/>
  <c r="M668" i="7"/>
  <c r="M666" i="7"/>
  <c r="M665" i="7"/>
  <c r="M664" i="7"/>
  <c r="M663" i="7"/>
  <c r="M662" i="7"/>
  <c r="M661" i="7"/>
  <c r="M284" i="7"/>
  <c r="M283" i="7"/>
  <c r="M282" i="7"/>
  <c r="M281" i="7"/>
  <c r="M280" i="7"/>
  <c r="M279" i="7"/>
  <c r="M278" i="7"/>
  <c r="M276" i="7"/>
  <c r="M275" i="7"/>
  <c r="M274" i="7"/>
  <c r="M272" i="7"/>
  <c r="M271" i="7"/>
  <c r="M270" i="7"/>
  <c r="M269" i="7"/>
  <c r="M268" i="7"/>
  <c r="M267" i="7"/>
  <c r="M266" i="7"/>
  <c r="M265" i="7"/>
  <c r="M264" i="7"/>
  <c r="M263" i="7"/>
  <c r="H631" i="17"/>
  <c r="H630" i="17"/>
  <c r="H629" i="17"/>
  <c r="H628" i="17"/>
  <c r="H627" i="17"/>
  <c r="H626" i="17"/>
  <c r="H624" i="17"/>
  <c r="H623" i="17"/>
  <c r="H622" i="17"/>
  <c r="H621" i="17"/>
  <c r="H620" i="17"/>
  <c r="H619" i="17"/>
  <c r="H450" i="17"/>
  <c r="H449" i="17"/>
  <c r="H448" i="17"/>
  <c r="H447" i="17"/>
  <c r="H446" i="17"/>
  <c r="H445" i="17"/>
  <c r="H444" i="17"/>
  <c r="H443" i="17"/>
  <c r="H441" i="17"/>
  <c r="H440" i="17"/>
  <c r="H439" i="17"/>
  <c r="H438" i="17"/>
  <c r="H437" i="17"/>
  <c r="H436" i="17"/>
  <c r="H435" i="17"/>
  <c r="H434" i="17"/>
  <c r="H673" i="17"/>
  <c r="H671" i="17"/>
  <c r="H669" i="17"/>
  <c r="H666" i="17"/>
  <c r="H664" i="17"/>
  <c r="H662" i="17"/>
  <c r="H284" i="17"/>
  <c r="H282" i="17"/>
  <c r="H280" i="17"/>
  <c r="H278" i="17"/>
  <c r="H275" i="17"/>
  <c r="H271" i="17"/>
  <c r="H269" i="17"/>
  <c r="H267" i="17"/>
  <c r="H265" i="17"/>
  <c r="H263" i="17"/>
  <c r="H672" i="17"/>
  <c r="H670" i="17"/>
  <c r="H668" i="17"/>
  <c r="H665" i="17"/>
  <c r="H663" i="17"/>
  <c r="H661" i="17"/>
  <c r="H283" i="17"/>
  <c r="H281" i="17"/>
  <c r="H279" i="17"/>
  <c r="H276" i="17"/>
  <c r="H272" i="17"/>
  <c r="H270" i="17"/>
  <c r="H268" i="17"/>
  <c r="H266" i="17"/>
  <c r="H264" i="17"/>
  <c r="O631" i="17"/>
  <c r="O630" i="17"/>
  <c r="O629" i="17"/>
  <c r="O628" i="17"/>
  <c r="O627" i="17"/>
  <c r="O626" i="17"/>
  <c r="O624" i="17"/>
  <c r="O623" i="17"/>
  <c r="O622" i="17"/>
  <c r="O621" i="17"/>
  <c r="O620" i="17"/>
  <c r="O619" i="17"/>
  <c r="O450" i="17"/>
  <c r="O449" i="17"/>
  <c r="O448" i="17"/>
  <c r="O447" i="17"/>
  <c r="O446" i="17"/>
  <c r="O445" i="17"/>
  <c r="O444" i="17"/>
  <c r="O443" i="17"/>
  <c r="O441" i="17"/>
  <c r="O440" i="17"/>
  <c r="O439" i="17"/>
  <c r="O438" i="17"/>
  <c r="O437" i="17"/>
  <c r="O436" i="17"/>
  <c r="O435" i="17"/>
  <c r="O434" i="17"/>
  <c r="O673" i="17"/>
  <c r="O672" i="17"/>
  <c r="O671" i="17"/>
  <c r="O670" i="17"/>
  <c r="O669" i="17"/>
  <c r="O668" i="17"/>
  <c r="O666" i="17"/>
  <c r="O665" i="17"/>
  <c r="O664" i="17"/>
  <c r="O663" i="17"/>
  <c r="O662" i="17"/>
  <c r="O661" i="17"/>
  <c r="O284" i="17"/>
  <c r="O283" i="17"/>
  <c r="O282" i="17"/>
  <c r="O281" i="17"/>
  <c r="O280" i="17"/>
  <c r="O279" i="17"/>
  <c r="O278" i="17"/>
  <c r="O276" i="17"/>
  <c r="O275" i="17"/>
  <c r="O272" i="17"/>
  <c r="O271" i="17"/>
  <c r="O270" i="17"/>
  <c r="O269" i="17"/>
  <c r="O268" i="17"/>
  <c r="O267" i="17"/>
  <c r="O266" i="17"/>
  <c r="O265" i="17"/>
  <c r="O264" i="17"/>
  <c r="O263" i="17"/>
  <c r="S631" i="17"/>
  <c r="S630" i="17"/>
  <c r="S629" i="17"/>
  <c r="S628" i="17"/>
  <c r="S627" i="17"/>
  <c r="S626" i="17"/>
  <c r="S624" i="17"/>
  <c r="S623" i="17"/>
  <c r="S622" i="17"/>
  <c r="S621" i="17"/>
  <c r="S620" i="17"/>
  <c r="S619" i="17"/>
  <c r="S450" i="17"/>
  <c r="S449" i="17"/>
  <c r="S448" i="17"/>
  <c r="S447" i="17"/>
  <c r="S446" i="17"/>
  <c r="S445" i="17"/>
  <c r="S444" i="17"/>
  <c r="S443" i="17"/>
  <c r="S441" i="17"/>
  <c r="S440" i="17"/>
  <c r="S439" i="17"/>
  <c r="S438" i="17"/>
  <c r="S437" i="17"/>
  <c r="S436" i="17"/>
  <c r="S435" i="17"/>
  <c r="S434" i="17"/>
  <c r="S673" i="17"/>
  <c r="S671" i="17"/>
  <c r="S669" i="17"/>
  <c r="S666" i="17"/>
  <c r="S664" i="17"/>
  <c r="S662" i="17"/>
  <c r="S284" i="17"/>
  <c r="S282" i="17"/>
  <c r="S280" i="17"/>
  <c r="S278" i="17"/>
  <c r="S275" i="17"/>
  <c r="S271" i="17"/>
  <c r="S269" i="17"/>
  <c r="S267" i="17"/>
  <c r="S265" i="17"/>
  <c r="S263" i="17"/>
  <c r="S672" i="17"/>
  <c r="S670" i="17"/>
  <c r="S668" i="17"/>
  <c r="S665" i="17"/>
  <c r="S663" i="17"/>
  <c r="S661" i="17"/>
  <c r="S283" i="17"/>
  <c r="S281" i="17"/>
  <c r="S279" i="17"/>
  <c r="S276" i="17"/>
  <c r="S272" i="17"/>
  <c r="S270" i="17"/>
  <c r="S268" i="17"/>
  <c r="S266" i="17"/>
  <c r="S264" i="17"/>
  <c r="U631" i="7"/>
  <c r="U630" i="7"/>
  <c r="U629" i="7"/>
  <c r="U628" i="7"/>
  <c r="U627" i="7"/>
  <c r="U626" i="7"/>
  <c r="U624" i="7"/>
  <c r="U623" i="7"/>
  <c r="U622" i="7"/>
  <c r="U621" i="7"/>
  <c r="U620" i="7"/>
  <c r="U619" i="7"/>
  <c r="U450" i="7"/>
  <c r="U449" i="7"/>
  <c r="U448" i="7"/>
  <c r="U447" i="7"/>
  <c r="U446" i="7"/>
  <c r="U445" i="7"/>
  <c r="U444" i="7"/>
  <c r="U443" i="7"/>
  <c r="U441" i="7"/>
  <c r="U440" i="7"/>
  <c r="U439" i="7"/>
  <c r="U438" i="7"/>
  <c r="U437" i="7"/>
  <c r="U436" i="7"/>
  <c r="U435" i="7"/>
  <c r="U434" i="7"/>
  <c r="U673" i="7"/>
  <c r="U672" i="7"/>
  <c r="U671" i="7"/>
  <c r="U670" i="7"/>
  <c r="U669" i="7"/>
  <c r="U668" i="7"/>
  <c r="U666" i="7"/>
  <c r="U665" i="7"/>
  <c r="U664" i="7"/>
  <c r="U663" i="7"/>
  <c r="U662" i="7"/>
  <c r="U661" i="7"/>
  <c r="U284" i="7"/>
  <c r="U283" i="7"/>
  <c r="U282" i="7"/>
  <c r="U281" i="7"/>
  <c r="U280" i="7"/>
  <c r="U279" i="7"/>
  <c r="U278" i="7"/>
  <c r="U276" i="7"/>
  <c r="U275" i="7"/>
  <c r="U274" i="7"/>
  <c r="U272" i="7"/>
  <c r="U271" i="7"/>
  <c r="U270" i="7"/>
  <c r="U269" i="7"/>
  <c r="U268" i="7"/>
  <c r="U267" i="7"/>
  <c r="U266" i="7"/>
  <c r="U265" i="7"/>
  <c r="U264" i="7"/>
  <c r="U263" i="7"/>
  <c r="T631" i="17"/>
  <c r="T630" i="17"/>
  <c r="T629" i="17"/>
  <c r="T628" i="17"/>
  <c r="T627" i="17"/>
  <c r="T626" i="17"/>
  <c r="T624" i="17"/>
  <c r="T623" i="17"/>
  <c r="T622" i="17"/>
  <c r="T621" i="17"/>
  <c r="T620" i="17"/>
  <c r="T619" i="17"/>
  <c r="T450" i="17"/>
  <c r="T449" i="17"/>
  <c r="T448" i="17"/>
  <c r="T447" i="17"/>
  <c r="T446" i="17"/>
  <c r="T445" i="17"/>
  <c r="T444" i="17"/>
  <c r="T443" i="17"/>
  <c r="T441" i="17"/>
  <c r="T440" i="17"/>
  <c r="T439" i="17"/>
  <c r="T438" i="17"/>
  <c r="T437" i="17"/>
  <c r="T436" i="17"/>
  <c r="T435" i="17"/>
  <c r="T434" i="17"/>
  <c r="T673" i="17"/>
  <c r="T672" i="17"/>
  <c r="T671" i="17"/>
  <c r="T670" i="17"/>
  <c r="T669" i="17"/>
  <c r="T668" i="17"/>
  <c r="T666" i="17"/>
  <c r="T665" i="17"/>
  <c r="T664" i="17"/>
  <c r="T663" i="17"/>
  <c r="T662" i="17"/>
  <c r="T661" i="17"/>
  <c r="T284" i="17"/>
  <c r="T283" i="17"/>
  <c r="T282" i="17"/>
  <c r="T281" i="17"/>
  <c r="T280" i="17"/>
  <c r="T279" i="17"/>
  <c r="T278" i="17"/>
  <c r="T276" i="17"/>
  <c r="T275" i="17"/>
  <c r="T272" i="17"/>
  <c r="T271" i="17"/>
  <c r="T270" i="17"/>
  <c r="T269" i="17"/>
  <c r="T268" i="17"/>
  <c r="T267" i="17"/>
  <c r="T266" i="17"/>
  <c r="T265" i="17"/>
  <c r="T264" i="17"/>
  <c r="T263" i="17"/>
  <c r="M631" i="17"/>
  <c r="M630" i="17"/>
  <c r="M629" i="17"/>
  <c r="M628" i="17"/>
  <c r="M627" i="17"/>
  <c r="M626" i="17"/>
  <c r="M624" i="17"/>
  <c r="M623" i="17"/>
  <c r="M622" i="17"/>
  <c r="M621" i="17"/>
  <c r="M620" i="17"/>
  <c r="M619" i="17"/>
  <c r="M450" i="17"/>
  <c r="M449" i="17"/>
  <c r="M448" i="17"/>
  <c r="M447" i="17"/>
  <c r="M446" i="17"/>
  <c r="M445" i="17"/>
  <c r="M444" i="17"/>
  <c r="M443" i="17"/>
  <c r="M441" i="17"/>
  <c r="M440" i="17"/>
  <c r="M439" i="17"/>
  <c r="M438" i="17"/>
  <c r="M437" i="17"/>
  <c r="M436" i="17"/>
  <c r="M435" i="17"/>
  <c r="M434" i="17"/>
  <c r="M672" i="17"/>
  <c r="M670" i="17"/>
  <c r="M668" i="17"/>
  <c r="M665" i="17"/>
  <c r="M663" i="17"/>
  <c r="M661" i="17"/>
  <c r="M283" i="17"/>
  <c r="M281" i="17"/>
  <c r="M279" i="17"/>
  <c r="M276" i="17"/>
  <c r="M272" i="17"/>
  <c r="M270" i="17"/>
  <c r="M268" i="17"/>
  <c r="M266" i="17"/>
  <c r="M264" i="17"/>
  <c r="M673" i="17"/>
  <c r="M671" i="17"/>
  <c r="M669" i="17"/>
  <c r="M666" i="17"/>
  <c r="M664" i="17"/>
  <c r="M662" i="17"/>
  <c r="M284" i="17"/>
  <c r="M282" i="17"/>
  <c r="M280" i="17"/>
  <c r="M278" i="17"/>
  <c r="M275" i="17"/>
  <c r="M271" i="17"/>
  <c r="M269" i="17"/>
  <c r="M267" i="17"/>
  <c r="M265" i="17"/>
  <c r="M263" i="17"/>
  <c r="U629" i="17"/>
  <c r="U624" i="17"/>
  <c r="U620" i="17"/>
  <c r="U448" i="17"/>
  <c r="U444" i="17"/>
  <c r="U439" i="17"/>
  <c r="U435" i="17"/>
  <c r="U630" i="17"/>
  <c r="U626" i="17"/>
  <c r="U621" i="17"/>
  <c r="U449" i="17"/>
  <c r="U445" i="17"/>
  <c r="U440" i="17"/>
  <c r="U436" i="17"/>
  <c r="U631" i="17"/>
  <c r="U627" i="17"/>
  <c r="U622" i="17"/>
  <c r="U450" i="17"/>
  <c r="U446" i="17"/>
  <c r="U441" i="17"/>
  <c r="U437" i="17"/>
  <c r="U619" i="17"/>
  <c r="U434" i="17"/>
  <c r="U623" i="17"/>
  <c r="U438" i="17"/>
  <c r="U628" i="17"/>
  <c r="U443" i="17"/>
  <c r="U447" i="17"/>
  <c r="U673" i="17"/>
  <c r="U672" i="17"/>
  <c r="U671" i="17"/>
  <c r="U670" i="17"/>
  <c r="U669" i="17"/>
  <c r="U668" i="17"/>
  <c r="U666" i="17"/>
  <c r="U665" i="17"/>
  <c r="U664" i="17"/>
  <c r="U663" i="17"/>
  <c r="U662" i="17"/>
  <c r="U661" i="17"/>
  <c r="U284" i="17"/>
  <c r="U283" i="17"/>
  <c r="U282" i="17"/>
  <c r="U281" i="17"/>
  <c r="U280" i="17"/>
  <c r="U279" i="17"/>
  <c r="U278" i="17"/>
  <c r="U276" i="17"/>
  <c r="U275" i="17"/>
  <c r="U272" i="17"/>
  <c r="U271" i="17"/>
  <c r="U270" i="17"/>
  <c r="U269" i="17"/>
  <c r="U268" i="17"/>
  <c r="U267" i="17"/>
  <c r="U266" i="17"/>
  <c r="U265" i="17"/>
  <c r="U264" i="17"/>
  <c r="U263" i="17"/>
  <c r="K631" i="7"/>
  <c r="K630" i="7"/>
  <c r="K629" i="7"/>
  <c r="K628" i="7"/>
  <c r="K627" i="7"/>
  <c r="K626" i="7"/>
  <c r="K624" i="7"/>
  <c r="K623" i="7"/>
  <c r="K622" i="7"/>
  <c r="K621" i="7"/>
  <c r="K620" i="7"/>
  <c r="K619" i="7"/>
  <c r="K450" i="7"/>
  <c r="K449" i="7"/>
  <c r="K448" i="7"/>
  <c r="K447" i="7"/>
  <c r="K446" i="7"/>
  <c r="K445" i="7"/>
  <c r="K444" i="7"/>
  <c r="K443" i="7"/>
  <c r="K441" i="7"/>
  <c r="K440" i="7"/>
  <c r="K439" i="7"/>
  <c r="K438" i="7"/>
  <c r="K437" i="7"/>
  <c r="K436" i="7"/>
  <c r="K435" i="7"/>
  <c r="K434" i="7"/>
  <c r="K673" i="7"/>
  <c r="K672" i="7"/>
  <c r="K671" i="7"/>
  <c r="K670" i="7"/>
  <c r="K669" i="7"/>
  <c r="K668" i="7"/>
  <c r="K666" i="7"/>
  <c r="K665" i="7"/>
  <c r="K664" i="7"/>
  <c r="K663" i="7"/>
  <c r="K662" i="7"/>
  <c r="K661" i="7"/>
  <c r="K284" i="7"/>
  <c r="K283" i="7"/>
  <c r="K282" i="7"/>
  <c r="K281" i="7"/>
  <c r="K280" i="7"/>
  <c r="K279" i="7"/>
  <c r="K278" i="7"/>
  <c r="K276" i="7"/>
  <c r="K275" i="7"/>
  <c r="K274" i="7"/>
  <c r="K272" i="7"/>
  <c r="K271" i="7"/>
  <c r="K270" i="7"/>
  <c r="K269" i="7"/>
  <c r="K268" i="7"/>
  <c r="K267" i="7"/>
  <c r="K266" i="7"/>
  <c r="K265" i="7"/>
  <c r="K264" i="7"/>
  <c r="K263" i="7"/>
  <c r="I631" i="7"/>
  <c r="I630" i="7"/>
  <c r="I629" i="7"/>
  <c r="I628" i="7"/>
  <c r="I627" i="7"/>
  <c r="I626" i="7"/>
  <c r="I624" i="7"/>
  <c r="I623" i="7"/>
  <c r="I622" i="7"/>
  <c r="I621" i="7"/>
  <c r="I620" i="7"/>
  <c r="I619" i="7"/>
  <c r="I450" i="7"/>
  <c r="I449" i="7"/>
  <c r="I448" i="7"/>
  <c r="I447" i="7"/>
  <c r="I446" i="7"/>
  <c r="I445" i="7"/>
  <c r="I444" i="7"/>
  <c r="I443" i="7"/>
  <c r="I441" i="7"/>
  <c r="I440" i="7"/>
  <c r="I439" i="7"/>
  <c r="I438" i="7"/>
  <c r="I437" i="7"/>
  <c r="I436" i="7"/>
  <c r="I435" i="7"/>
  <c r="I434" i="7"/>
  <c r="I673" i="7"/>
  <c r="J673" i="7" s="1"/>
  <c r="I672" i="7"/>
  <c r="J672" i="7" s="1"/>
  <c r="I671" i="7"/>
  <c r="J671" i="7" s="1"/>
  <c r="I670" i="7"/>
  <c r="J670" i="7" s="1"/>
  <c r="I669" i="7"/>
  <c r="J669" i="7" s="1"/>
  <c r="I668" i="7"/>
  <c r="I666" i="7"/>
  <c r="J666" i="7" s="1"/>
  <c r="I665" i="7"/>
  <c r="J665" i="7" s="1"/>
  <c r="I664" i="7"/>
  <c r="J664" i="7" s="1"/>
  <c r="I663" i="7"/>
  <c r="J663" i="7" s="1"/>
  <c r="I662" i="7"/>
  <c r="J662" i="7" s="1"/>
  <c r="I661" i="7"/>
  <c r="I284" i="7"/>
  <c r="J284" i="7" s="1"/>
  <c r="I283" i="7"/>
  <c r="J283" i="7" s="1"/>
  <c r="I282" i="7"/>
  <c r="J282" i="7" s="1"/>
  <c r="I281" i="7"/>
  <c r="J281" i="7" s="1"/>
  <c r="I280" i="7"/>
  <c r="J280" i="7" s="1"/>
  <c r="I279" i="7"/>
  <c r="J279" i="7" s="1"/>
  <c r="I278" i="7"/>
  <c r="J278" i="7" s="1"/>
  <c r="I276" i="7"/>
  <c r="J276" i="7" s="1"/>
  <c r="I275" i="7"/>
  <c r="J275" i="7" s="1"/>
  <c r="I274" i="7"/>
  <c r="I272" i="7"/>
  <c r="J272" i="7" s="1"/>
  <c r="I271" i="7"/>
  <c r="J271" i="7" s="1"/>
  <c r="I270" i="7"/>
  <c r="J270" i="7" s="1"/>
  <c r="I269" i="7"/>
  <c r="J269" i="7" s="1"/>
  <c r="I268" i="7"/>
  <c r="J268" i="7" s="1"/>
  <c r="I267" i="7"/>
  <c r="J267" i="7" s="1"/>
  <c r="I266" i="7"/>
  <c r="J266" i="7" s="1"/>
  <c r="I265" i="7"/>
  <c r="J265" i="7" s="1"/>
  <c r="I264" i="7"/>
  <c r="J264" i="7" s="1"/>
  <c r="I263" i="7"/>
  <c r="L629" i="7"/>
  <c r="L624" i="7"/>
  <c r="L620" i="7"/>
  <c r="L448" i="7"/>
  <c r="L444" i="7"/>
  <c r="L439" i="7"/>
  <c r="L435" i="7"/>
  <c r="L627" i="7"/>
  <c r="L446" i="7"/>
  <c r="L437" i="7"/>
  <c r="L623" i="7"/>
  <c r="L447" i="7"/>
  <c r="L438" i="7"/>
  <c r="L630" i="7"/>
  <c r="L626" i="7"/>
  <c r="L621" i="7"/>
  <c r="L449" i="7"/>
  <c r="L445" i="7"/>
  <c r="L440" i="7"/>
  <c r="L436" i="7"/>
  <c r="L631" i="7"/>
  <c r="L622" i="7"/>
  <c r="L450" i="7"/>
  <c r="L441" i="7"/>
  <c r="L628" i="7"/>
  <c r="L619" i="7"/>
  <c r="L443" i="7"/>
  <c r="L434" i="7"/>
  <c r="L673" i="7"/>
  <c r="L672" i="7"/>
  <c r="L670" i="7"/>
  <c r="L668" i="7"/>
  <c r="L665" i="7"/>
  <c r="L663" i="7"/>
  <c r="L661" i="7"/>
  <c r="L283" i="7"/>
  <c r="L282" i="7"/>
  <c r="L281" i="7"/>
  <c r="L279" i="7"/>
  <c r="L276" i="7"/>
  <c r="L274" i="7"/>
  <c r="L271" i="7"/>
  <c r="L269" i="7"/>
  <c r="L267" i="7"/>
  <c r="L265" i="7"/>
  <c r="L263" i="7"/>
  <c r="L671" i="7"/>
  <c r="L669" i="7"/>
  <c r="L666" i="7"/>
  <c r="L664" i="7"/>
  <c r="L662" i="7"/>
  <c r="L284" i="7"/>
  <c r="L280" i="7"/>
  <c r="L278" i="7"/>
  <c r="L275" i="7"/>
  <c r="L272" i="7"/>
  <c r="L270" i="7"/>
  <c r="L268" i="7"/>
  <c r="L266" i="7"/>
  <c r="L264" i="7"/>
  <c r="K631" i="17"/>
  <c r="K627" i="17"/>
  <c r="K622" i="17"/>
  <c r="K450" i="17"/>
  <c r="K446" i="17"/>
  <c r="K441" i="17"/>
  <c r="K437" i="17"/>
  <c r="K628" i="17"/>
  <c r="K623" i="17"/>
  <c r="K619" i="17"/>
  <c r="K447" i="17"/>
  <c r="K443" i="17"/>
  <c r="K438" i="17"/>
  <c r="K434" i="17"/>
  <c r="K629" i="17"/>
  <c r="K624" i="17"/>
  <c r="K620" i="17"/>
  <c r="K448" i="17"/>
  <c r="K444" i="17"/>
  <c r="K439" i="17"/>
  <c r="K435" i="17"/>
  <c r="K626" i="17"/>
  <c r="K440" i="17"/>
  <c r="K630" i="17"/>
  <c r="K445" i="17"/>
  <c r="K449" i="17"/>
  <c r="K621" i="17"/>
  <c r="K436" i="17"/>
  <c r="K673" i="17"/>
  <c r="K672" i="17"/>
  <c r="K671" i="17"/>
  <c r="K670" i="17"/>
  <c r="K669" i="17"/>
  <c r="K668" i="17"/>
  <c r="K666" i="17"/>
  <c r="K665" i="17"/>
  <c r="K664" i="17"/>
  <c r="K663" i="17"/>
  <c r="K662" i="17"/>
  <c r="K661" i="17"/>
  <c r="K284" i="17"/>
  <c r="K283" i="17"/>
  <c r="K282" i="17"/>
  <c r="K281" i="17"/>
  <c r="K280" i="17"/>
  <c r="K279" i="17"/>
  <c r="K278" i="17"/>
  <c r="K276" i="17"/>
  <c r="K275" i="17"/>
  <c r="K272" i="17"/>
  <c r="K271" i="17"/>
  <c r="K270" i="17"/>
  <c r="K269" i="17"/>
  <c r="K268" i="17"/>
  <c r="K267" i="17"/>
  <c r="K266" i="17"/>
  <c r="K265" i="17"/>
  <c r="K264" i="17"/>
  <c r="K263" i="17"/>
  <c r="I631" i="17"/>
  <c r="I630" i="17"/>
  <c r="I629" i="17"/>
  <c r="I628" i="17"/>
  <c r="I627" i="17"/>
  <c r="I626" i="17"/>
  <c r="I624" i="17"/>
  <c r="I623" i="17"/>
  <c r="I622" i="17"/>
  <c r="I621" i="17"/>
  <c r="I620" i="17"/>
  <c r="I619" i="17"/>
  <c r="I450" i="17"/>
  <c r="I449" i="17"/>
  <c r="I448" i="17"/>
  <c r="I447" i="17"/>
  <c r="I446" i="17"/>
  <c r="I445" i="17"/>
  <c r="I444" i="17"/>
  <c r="I443" i="17"/>
  <c r="I441" i="17"/>
  <c r="I440" i="17"/>
  <c r="I439" i="17"/>
  <c r="I438" i="17"/>
  <c r="I437" i="17"/>
  <c r="I436" i="17"/>
  <c r="I435" i="17"/>
  <c r="I434" i="17"/>
  <c r="I673" i="17"/>
  <c r="I672" i="17"/>
  <c r="I671" i="17"/>
  <c r="I670" i="17"/>
  <c r="I669" i="17"/>
  <c r="I668" i="17"/>
  <c r="I666" i="17"/>
  <c r="I665" i="17"/>
  <c r="I664" i="17"/>
  <c r="I663" i="17"/>
  <c r="I662" i="17"/>
  <c r="I661" i="17"/>
  <c r="I284" i="17"/>
  <c r="I283" i="17"/>
  <c r="I282" i="17"/>
  <c r="I281" i="17"/>
  <c r="I280" i="17"/>
  <c r="I279" i="17"/>
  <c r="I278" i="17"/>
  <c r="I276" i="17"/>
  <c r="I275" i="17"/>
  <c r="I272" i="17"/>
  <c r="I271" i="17"/>
  <c r="I270" i="17"/>
  <c r="I269" i="17"/>
  <c r="I268" i="17"/>
  <c r="I267" i="17"/>
  <c r="I266" i="17"/>
  <c r="I265" i="17"/>
  <c r="I264" i="17"/>
  <c r="I263" i="17"/>
  <c r="T20" i="17"/>
  <c r="T20" i="7"/>
  <c r="H20" i="17"/>
  <c r="O20" i="17"/>
  <c r="S20" i="17"/>
  <c r="U20" i="17"/>
  <c r="K20" i="7"/>
  <c r="I20" i="7"/>
  <c r="O20" i="7"/>
  <c r="S20" i="7"/>
  <c r="L20" i="17"/>
  <c r="G20" i="17"/>
  <c r="M20" i="7"/>
  <c r="U20" i="7"/>
  <c r="M20" i="17"/>
  <c r="L20" i="7"/>
  <c r="K20" i="17"/>
  <c r="I20" i="17"/>
  <c r="L659" i="7"/>
  <c r="L658" i="7"/>
  <c r="L657" i="7"/>
  <c r="L656" i="7"/>
  <c r="L655" i="7"/>
  <c r="L654" i="7"/>
  <c r="L652" i="7"/>
  <c r="L651" i="7"/>
  <c r="L650" i="7"/>
  <c r="L649" i="7"/>
  <c r="L648" i="7"/>
  <c r="L647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7" i="7"/>
  <c r="L236" i="7"/>
  <c r="L235" i="7"/>
  <c r="L234" i="7"/>
  <c r="L233" i="7"/>
  <c r="L232" i="7"/>
  <c r="L231" i="7"/>
  <c r="L230" i="7"/>
  <c r="L229" i="7"/>
  <c r="L43" i="7"/>
  <c r="L228" i="7"/>
  <c r="L227" i="7"/>
  <c r="L226" i="7"/>
  <c r="L225" i="7"/>
  <c r="L224" i="7"/>
  <c r="L645" i="7"/>
  <c r="L644" i="7"/>
  <c r="L643" i="7"/>
  <c r="L642" i="7"/>
  <c r="L641" i="7"/>
  <c r="L640" i="7"/>
  <c r="L638" i="7"/>
  <c r="L637" i="7"/>
  <c r="L636" i="7"/>
  <c r="L635" i="7"/>
  <c r="L634" i="7"/>
  <c r="L633" i="7"/>
  <c r="L101" i="7"/>
  <c r="L100" i="7"/>
  <c r="L99" i="7"/>
  <c r="L98" i="7"/>
  <c r="L97" i="7"/>
  <c r="L96" i="7"/>
  <c r="L95" i="7"/>
  <c r="L94" i="7"/>
  <c r="L93" i="7"/>
  <c r="L92" i="7"/>
  <c r="L91" i="7"/>
  <c r="L89" i="7"/>
  <c r="L88" i="7"/>
  <c r="L87" i="7"/>
  <c r="L86" i="7"/>
  <c r="L85" i="7"/>
  <c r="L84" i="7"/>
  <c r="L83" i="7"/>
  <c r="L82" i="7"/>
  <c r="L81" i="7"/>
  <c r="L80" i="7"/>
  <c r="L79" i="7"/>
  <c r="O659" i="7"/>
  <c r="O658" i="7"/>
  <c r="O657" i="7"/>
  <c r="O656" i="7"/>
  <c r="O655" i="7"/>
  <c r="O654" i="7"/>
  <c r="O652" i="7"/>
  <c r="O651" i="7"/>
  <c r="O650" i="7"/>
  <c r="O649" i="7"/>
  <c r="O648" i="7"/>
  <c r="O647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7" i="7"/>
  <c r="O236" i="7"/>
  <c r="O235" i="7"/>
  <c r="O234" i="7"/>
  <c r="O233" i="7"/>
  <c r="O232" i="7"/>
  <c r="O231" i="7"/>
  <c r="O230" i="7"/>
  <c r="O229" i="7"/>
  <c r="O43" i="7"/>
  <c r="O228" i="7"/>
  <c r="O227" i="7"/>
  <c r="O226" i="7"/>
  <c r="O225" i="7"/>
  <c r="O224" i="7"/>
  <c r="O645" i="7"/>
  <c r="O644" i="7"/>
  <c r="O643" i="7"/>
  <c r="O642" i="7"/>
  <c r="O641" i="7"/>
  <c r="O640" i="7"/>
  <c r="O638" i="7"/>
  <c r="O637" i="7"/>
  <c r="O636" i="7"/>
  <c r="O635" i="7"/>
  <c r="O634" i="7"/>
  <c r="O633" i="7"/>
  <c r="O101" i="7"/>
  <c r="O100" i="7"/>
  <c r="O99" i="7"/>
  <c r="O98" i="7"/>
  <c r="O97" i="7"/>
  <c r="O96" i="7"/>
  <c r="O95" i="7"/>
  <c r="O94" i="7"/>
  <c r="O93" i="7"/>
  <c r="O92" i="7"/>
  <c r="O91" i="7"/>
  <c r="O89" i="7"/>
  <c r="O88" i="7"/>
  <c r="O87" i="7"/>
  <c r="O86" i="7"/>
  <c r="O85" i="7"/>
  <c r="O84" i="7"/>
  <c r="O83" i="7"/>
  <c r="O82" i="7"/>
  <c r="O81" i="7"/>
  <c r="O80" i="7"/>
  <c r="O79" i="7"/>
  <c r="S658" i="7"/>
  <c r="S654" i="7"/>
  <c r="S649" i="7"/>
  <c r="S252" i="7"/>
  <c r="S248" i="7"/>
  <c r="S244" i="7"/>
  <c r="S240" i="7"/>
  <c r="S235" i="7"/>
  <c r="S231" i="7"/>
  <c r="S228" i="7"/>
  <c r="S224" i="7"/>
  <c r="S249" i="7"/>
  <c r="S245" i="7"/>
  <c r="S241" i="7"/>
  <c r="S236" i="7"/>
  <c r="S232" i="7"/>
  <c r="S43" i="7"/>
  <c r="S225" i="7"/>
  <c r="S652" i="7"/>
  <c r="S648" i="7"/>
  <c r="S251" i="7"/>
  <c r="S234" i="7"/>
  <c r="S227" i="7"/>
  <c r="S659" i="7"/>
  <c r="S655" i="7"/>
  <c r="S650" i="7"/>
  <c r="S253" i="7"/>
  <c r="S656" i="7"/>
  <c r="S651" i="7"/>
  <c r="S647" i="7"/>
  <c r="S250" i="7"/>
  <c r="S246" i="7"/>
  <c r="S242" i="7"/>
  <c r="S237" i="7"/>
  <c r="S233" i="7"/>
  <c r="S229" i="7"/>
  <c r="S226" i="7"/>
  <c r="S657" i="7"/>
  <c r="S247" i="7"/>
  <c r="S243" i="7"/>
  <c r="S239" i="7"/>
  <c r="S230" i="7"/>
  <c r="S99" i="7"/>
  <c r="S96" i="7"/>
  <c r="S81" i="7"/>
  <c r="S80" i="7"/>
  <c r="S79" i="7"/>
  <c r="S642" i="7"/>
  <c r="S641" i="7"/>
  <c r="S640" i="7"/>
  <c r="S638" i="7"/>
  <c r="S637" i="7"/>
  <c r="S95" i="7"/>
  <c r="S94" i="7"/>
  <c r="S93" i="7"/>
  <c r="S92" i="7"/>
  <c r="S91" i="7"/>
  <c r="S89" i="7"/>
  <c r="S88" i="7"/>
  <c r="S87" i="7"/>
  <c r="S86" i="7"/>
  <c r="S85" i="7"/>
  <c r="S645" i="7"/>
  <c r="S644" i="7"/>
  <c r="S643" i="7"/>
  <c r="S636" i="7"/>
  <c r="S635" i="7"/>
  <c r="S634" i="7"/>
  <c r="S633" i="7"/>
  <c r="S101" i="7"/>
  <c r="S100" i="7"/>
  <c r="S98" i="7"/>
  <c r="S97" i="7"/>
  <c r="S84" i="7"/>
  <c r="S83" i="7"/>
  <c r="S82" i="7"/>
  <c r="T659" i="7"/>
  <c r="T658" i="7"/>
  <c r="T657" i="7"/>
  <c r="T656" i="7"/>
  <c r="T655" i="7"/>
  <c r="T654" i="7"/>
  <c r="T652" i="7"/>
  <c r="T651" i="7"/>
  <c r="T650" i="7"/>
  <c r="T649" i="7"/>
  <c r="T648" i="7"/>
  <c r="T647" i="7"/>
  <c r="T253" i="7"/>
  <c r="T252" i="7"/>
  <c r="T251" i="7"/>
  <c r="T250" i="7"/>
  <c r="T249" i="7"/>
  <c r="T248" i="7"/>
  <c r="T247" i="7"/>
  <c r="T246" i="7"/>
  <c r="T245" i="7"/>
  <c r="T244" i="7"/>
  <c r="T243" i="7"/>
  <c r="T242" i="7"/>
  <c r="T241" i="7"/>
  <c r="T240" i="7"/>
  <c r="T239" i="7"/>
  <c r="T237" i="7"/>
  <c r="T236" i="7"/>
  <c r="T235" i="7"/>
  <c r="T234" i="7"/>
  <c r="T233" i="7"/>
  <c r="T232" i="7"/>
  <c r="T231" i="7"/>
  <c r="T230" i="7"/>
  <c r="T229" i="7"/>
  <c r="T43" i="7"/>
  <c r="T228" i="7"/>
  <c r="T227" i="7"/>
  <c r="T226" i="7"/>
  <c r="T225" i="7"/>
  <c r="T224" i="7"/>
  <c r="T645" i="7"/>
  <c r="T644" i="7"/>
  <c r="T643" i="7"/>
  <c r="T642" i="7"/>
  <c r="T641" i="7"/>
  <c r="T640" i="7"/>
  <c r="T638" i="7"/>
  <c r="T637" i="7"/>
  <c r="T636" i="7"/>
  <c r="T635" i="7"/>
  <c r="T634" i="7"/>
  <c r="T633" i="7"/>
  <c r="T101" i="7"/>
  <c r="T100" i="7"/>
  <c r="T99" i="7"/>
  <c r="T98" i="7"/>
  <c r="T97" i="7"/>
  <c r="T96" i="7"/>
  <c r="T95" i="7"/>
  <c r="T94" i="7"/>
  <c r="T93" i="7"/>
  <c r="T92" i="7"/>
  <c r="T91" i="7"/>
  <c r="T89" i="7"/>
  <c r="T88" i="7"/>
  <c r="T87" i="7"/>
  <c r="T86" i="7"/>
  <c r="T85" i="7"/>
  <c r="T84" i="7"/>
  <c r="T83" i="7"/>
  <c r="T82" i="7"/>
  <c r="T81" i="7"/>
  <c r="T80" i="7"/>
  <c r="T79" i="7"/>
  <c r="L659" i="17"/>
  <c r="L658" i="17"/>
  <c r="L657" i="17"/>
  <c r="L656" i="17"/>
  <c r="L655" i="17"/>
  <c r="L654" i="17"/>
  <c r="L253" i="17"/>
  <c r="L252" i="17"/>
  <c r="L251" i="17"/>
  <c r="L250" i="17"/>
  <c r="L249" i="17"/>
  <c r="L248" i="17"/>
  <c r="L247" i="17"/>
  <c r="L246" i="17"/>
  <c r="L245" i="17"/>
  <c r="L244" i="17"/>
  <c r="L243" i="17"/>
  <c r="L242" i="17"/>
  <c r="L241" i="17"/>
  <c r="L240" i="17"/>
  <c r="L239" i="17"/>
  <c r="L224" i="17"/>
  <c r="L644" i="17"/>
  <c r="L640" i="17"/>
  <c r="L635" i="17"/>
  <c r="L100" i="17"/>
  <c r="L96" i="17"/>
  <c r="L92" i="17"/>
  <c r="L88" i="17"/>
  <c r="L84" i="17"/>
  <c r="L80" i="17"/>
  <c r="L638" i="17"/>
  <c r="L634" i="17"/>
  <c r="L99" i="17"/>
  <c r="L645" i="17"/>
  <c r="L641" i="17"/>
  <c r="L636" i="17"/>
  <c r="L101" i="17"/>
  <c r="L97" i="17"/>
  <c r="L93" i="17"/>
  <c r="L89" i="17"/>
  <c r="L85" i="17"/>
  <c r="L81" i="17"/>
  <c r="L643" i="17"/>
  <c r="L95" i="17"/>
  <c r="L91" i="17"/>
  <c r="L87" i="17"/>
  <c r="L83" i="17"/>
  <c r="L79" i="17"/>
  <c r="L642" i="17"/>
  <c r="L637" i="17"/>
  <c r="L633" i="17"/>
  <c r="L98" i="17"/>
  <c r="L94" i="17"/>
  <c r="L86" i="17"/>
  <c r="L82" i="17"/>
  <c r="G659" i="17"/>
  <c r="G658" i="17"/>
  <c r="G657" i="17"/>
  <c r="G656" i="17"/>
  <c r="G655" i="17"/>
  <c r="G654" i="17"/>
  <c r="G253" i="17"/>
  <c r="G252" i="17"/>
  <c r="G251" i="17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24" i="17"/>
  <c r="G643" i="17"/>
  <c r="G638" i="17"/>
  <c r="G634" i="17"/>
  <c r="G99" i="17"/>
  <c r="G95" i="17"/>
  <c r="G91" i="17"/>
  <c r="G87" i="17"/>
  <c r="G83" i="17"/>
  <c r="G79" i="17"/>
  <c r="G642" i="17"/>
  <c r="G86" i="17"/>
  <c r="G82" i="17"/>
  <c r="G644" i="17"/>
  <c r="G640" i="17"/>
  <c r="G635" i="17"/>
  <c r="G100" i="17"/>
  <c r="G96" i="17"/>
  <c r="G92" i="17"/>
  <c r="G88" i="17"/>
  <c r="G84" i="17"/>
  <c r="G80" i="17"/>
  <c r="G637" i="17"/>
  <c r="G633" i="17"/>
  <c r="G645" i="17"/>
  <c r="G641" i="17"/>
  <c r="G636" i="17"/>
  <c r="G101" i="17"/>
  <c r="G97" i="17"/>
  <c r="G93" i="17"/>
  <c r="G89" i="17"/>
  <c r="G85" i="17"/>
  <c r="G81" i="17"/>
  <c r="G98" i="17"/>
  <c r="G94" i="17"/>
  <c r="M657" i="7"/>
  <c r="M652" i="7"/>
  <c r="M648" i="7"/>
  <c r="M251" i="7"/>
  <c r="M247" i="7"/>
  <c r="M243" i="7"/>
  <c r="M239" i="7"/>
  <c r="M234" i="7"/>
  <c r="M230" i="7"/>
  <c r="M227" i="7"/>
  <c r="M252" i="7"/>
  <c r="M231" i="7"/>
  <c r="M228" i="7"/>
  <c r="M224" i="7"/>
  <c r="M658" i="7"/>
  <c r="M654" i="7"/>
  <c r="M649" i="7"/>
  <c r="M248" i="7"/>
  <c r="M244" i="7"/>
  <c r="M240" i="7"/>
  <c r="M235" i="7"/>
  <c r="M656" i="7"/>
  <c r="M651" i="7"/>
  <c r="M647" i="7"/>
  <c r="M250" i="7"/>
  <c r="M246" i="7"/>
  <c r="M242" i="7"/>
  <c r="M237" i="7"/>
  <c r="M233" i="7"/>
  <c r="M229" i="7"/>
  <c r="M226" i="7"/>
  <c r="M659" i="7"/>
  <c r="M655" i="7"/>
  <c r="M650" i="7"/>
  <c r="M253" i="7"/>
  <c r="M249" i="7"/>
  <c r="M245" i="7"/>
  <c r="M241" i="7"/>
  <c r="M236" i="7"/>
  <c r="M232" i="7"/>
  <c r="M43" i="7"/>
  <c r="M225" i="7"/>
  <c r="M644" i="7"/>
  <c r="M643" i="7"/>
  <c r="M642" i="7"/>
  <c r="M641" i="7"/>
  <c r="M640" i="7"/>
  <c r="M635" i="7"/>
  <c r="M634" i="7"/>
  <c r="M633" i="7"/>
  <c r="M101" i="7"/>
  <c r="M100" i="7"/>
  <c r="M98" i="7"/>
  <c r="M97" i="7"/>
  <c r="M95" i="7"/>
  <c r="M89" i="7"/>
  <c r="M87" i="7"/>
  <c r="M86" i="7"/>
  <c r="M85" i="7"/>
  <c r="M84" i="7"/>
  <c r="M83" i="7"/>
  <c r="M82" i="7"/>
  <c r="M645" i="7"/>
  <c r="M636" i="7"/>
  <c r="M96" i="7"/>
  <c r="M638" i="7"/>
  <c r="M637" i="7"/>
  <c r="M99" i="7"/>
  <c r="M94" i="7"/>
  <c r="M93" i="7"/>
  <c r="M92" i="7"/>
  <c r="M91" i="7"/>
  <c r="M88" i="7"/>
  <c r="M81" i="7"/>
  <c r="M80" i="7"/>
  <c r="M79" i="7"/>
  <c r="H659" i="17"/>
  <c r="H655" i="17"/>
  <c r="H253" i="17"/>
  <c r="H249" i="17"/>
  <c r="H245" i="17"/>
  <c r="H241" i="17"/>
  <c r="H656" i="17"/>
  <c r="H250" i="17"/>
  <c r="H246" i="17"/>
  <c r="H242" i="17"/>
  <c r="H657" i="17"/>
  <c r="H251" i="17"/>
  <c r="H247" i="17"/>
  <c r="H243" i="17"/>
  <c r="H239" i="17"/>
  <c r="H658" i="17"/>
  <c r="H248" i="17"/>
  <c r="H252" i="17"/>
  <c r="H240" i="17"/>
  <c r="H224" i="17"/>
  <c r="H244" i="17"/>
  <c r="H654" i="17"/>
  <c r="H645" i="17"/>
  <c r="H644" i="17"/>
  <c r="H643" i="17"/>
  <c r="H642" i="17"/>
  <c r="H641" i="17"/>
  <c r="H640" i="17"/>
  <c r="H638" i="17"/>
  <c r="H637" i="17"/>
  <c r="H636" i="17"/>
  <c r="H635" i="17"/>
  <c r="H634" i="17"/>
  <c r="H633" i="17"/>
  <c r="H101" i="17"/>
  <c r="H100" i="17"/>
  <c r="H99" i="17"/>
  <c r="H98" i="17"/>
  <c r="H97" i="17"/>
  <c r="H96" i="17"/>
  <c r="H95" i="17"/>
  <c r="H94" i="17"/>
  <c r="H93" i="17"/>
  <c r="H92" i="17"/>
  <c r="H91" i="17"/>
  <c r="H89" i="17"/>
  <c r="H88" i="17"/>
  <c r="H87" i="17"/>
  <c r="H86" i="17"/>
  <c r="H85" i="17"/>
  <c r="H84" i="17"/>
  <c r="H83" i="17"/>
  <c r="H82" i="17"/>
  <c r="H81" i="17"/>
  <c r="H80" i="17"/>
  <c r="H79" i="17"/>
  <c r="O659" i="17"/>
  <c r="O658" i="17"/>
  <c r="O657" i="17"/>
  <c r="O656" i="17"/>
  <c r="O655" i="17"/>
  <c r="O654" i="17"/>
  <c r="O253" i="17"/>
  <c r="O252" i="17"/>
  <c r="O251" i="17"/>
  <c r="O250" i="17"/>
  <c r="O249" i="17"/>
  <c r="O248" i="17"/>
  <c r="O247" i="17"/>
  <c r="O246" i="17"/>
  <c r="O245" i="17"/>
  <c r="O244" i="17"/>
  <c r="O243" i="17"/>
  <c r="O242" i="17"/>
  <c r="O241" i="17"/>
  <c r="O240" i="17"/>
  <c r="O239" i="17"/>
  <c r="O224" i="17"/>
  <c r="O645" i="17"/>
  <c r="O644" i="17"/>
  <c r="O643" i="17"/>
  <c r="O642" i="17"/>
  <c r="O641" i="17"/>
  <c r="O640" i="17"/>
  <c r="O638" i="17"/>
  <c r="O637" i="17"/>
  <c r="O636" i="17"/>
  <c r="O635" i="17"/>
  <c r="O634" i="17"/>
  <c r="O633" i="17"/>
  <c r="O101" i="17"/>
  <c r="O100" i="17"/>
  <c r="O99" i="17"/>
  <c r="O98" i="17"/>
  <c r="O97" i="17"/>
  <c r="O96" i="17"/>
  <c r="O95" i="17"/>
  <c r="O94" i="17"/>
  <c r="O93" i="17"/>
  <c r="O92" i="17"/>
  <c r="O91" i="17"/>
  <c r="O89" i="17"/>
  <c r="O88" i="17"/>
  <c r="O87" i="17"/>
  <c r="O86" i="17"/>
  <c r="O85" i="17"/>
  <c r="O84" i="17"/>
  <c r="O83" i="17"/>
  <c r="O82" i="17"/>
  <c r="O81" i="17"/>
  <c r="O80" i="17"/>
  <c r="O79" i="17"/>
  <c r="S657" i="17"/>
  <c r="S251" i="17"/>
  <c r="S247" i="17"/>
  <c r="S243" i="17"/>
  <c r="S239" i="17"/>
  <c r="S658" i="17"/>
  <c r="S654" i="17"/>
  <c r="S252" i="17"/>
  <c r="S248" i="17"/>
  <c r="S244" i="17"/>
  <c r="S240" i="17"/>
  <c r="S224" i="17"/>
  <c r="S659" i="17"/>
  <c r="S655" i="17"/>
  <c r="S253" i="17"/>
  <c r="S249" i="17"/>
  <c r="S245" i="17"/>
  <c r="S241" i="17"/>
  <c r="S242" i="17"/>
  <c r="S656" i="17"/>
  <c r="S246" i="17"/>
  <c r="S250" i="17"/>
  <c r="S645" i="17"/>
  <c r="S644" i="17"/>
  <c r="S643" i="17"/>
  <c r="S642" i="17"/>
  <c r="S641" i="17"/>
  <c r="S640" i="17"/>
  <c r="S638" i="17"/>
  <c r="S637" i="17"/>
  <c r="S636" i="17"/>
  <c r="S635" i="17"/>
  <c r="S634" i="17"/>
  <c r="S633" i="17"/>
  <c r="S101" i="17"/>
  <c r="S100" i="17"/>
  <c r="S99" i="17"/>
  <c r="S98" i="17"/>
  <c r="S97" i="17"/>
  <c r="S96" i="17"/>
  <c r="S95" i="17"/>
  <c r="S94" i="17"/>
  <c r="S93" i="17"/>
  <c r="S92" i="17"/>
  <c r="S91" i="17"/>
  <c r="S89" i="17"/>
  <c r="S88" i="17"/>
  <c r="S87" i="17"/>
  <c r="S86" i="17"/>
  <c r="S85" i="17"/>
  <c r="S84" i="17"/>
  <c r="S83" i="17"/>
  <c r="S82" i="17"/>
  <c r="S81" i="17"/>
  <c r="S80" i="17"/>
  <c r="S79" i="17"/>
  <c r="U659" i="7"/>
  <c r="U658" i="7"/>
  <c r="U657" i="7"/>
  <c r="U656" i="7"/>
  <c r="U655" i="7"/>
  <c r="U654" i="7"/>
  <c r="U652" i="7"/>
  <c r="U651" i="7"/>
  <c r="U650" i="7"/>
  <c r="U649" i="7"/>
  <c r="U648" i="7"/>
  <c r="U647" i="7"/>
  <c r="U253" i="7"/>
  <c r="U252" i="7"/>
  <c r="U251" i="7"/>
  <c r="U250" i="7"/>
  <c r="U249" i="7"/>
  <c r="U248" i="7"/>
  <c r="U247" i="7"/>
  <c r="U246" i="7"/>
  <c r="U245" i="7"/>
  <c r="U244" i="7"/>
  <c r="U243" i="7"/>
  <c r="U242" i="7"/>
  <c r="U241" i="7"/>
  <c r="U240" i="7"/>
  <c r="U239" i="7"/>
  <c r="U237" i="7"/>
  <c r="U236" i="7"/>
  <c r="U235" i="7"/>
  <c r="U234" i="7"/>
  <c r="U233" i="7"/>
  <c r="U232" i="7"/>
  <c r="U231" i="7"/>
  <c r="U230" i="7"/>
  <c r="U229" i="7"/>
  <c r="U43" i="7"/>
  <c r="U228" i="7"/>
  <c r="U227" i="7"/>
  <c r="U226" i="7"/>
  <c r="U225" i="7"/>
  <c r="U224" i="7"/>
  <c r="U645" i="7"/>
  <c r="U644" i="7"/>
  <c r="U643" i="7"/>
  <c r="U642" i="7"/>
  <c r="U641" i="7"/>
  <c r="U640" i="7"/>
  <c r="U638" i="7"/>
  <c r="U637" i="7"/>
  <c r="U636" i="7"/>
  <c r="U635" i="7"/>
  <c r="U634" i="7"/>
  <c r="U633" i="7"/>
  <c r="U101" i="7"/>
  <c r="U100" i="7"/>
  <c r="U99" i="7"/>
  <c r="U98" i="7"/>
  <c r="U97" i="7"/>
  <c r="U96" i="7"/>
  <c r="U95" i="7"/>
  <c r="U94" i="7"/>
  <c r="U93" i="7"/>
  <c r="U92" i="7"/>
  <c r="U91" i="7"/>
  <c r="U89" i="7"/>
  <c r="U88" i="7"/>
  <c r="U87" i="7"/>
  <c r="U86" i="7"/>
  <c r="U85" i="7"/>
  <c r="U84" i="7"/>
  <c r="U83" i="7"/>
  <c r="U82" i="7"/>
  <c r="U81" i="7"/>
  <c r="U80" i="7"/>
  <c r="U79" i="7"/>
  <c r="T659" i="17"/>
  <c r="T658" i="17"/>
  <c r="T657" i="17"/>
  <c r="T656" i="17"/>
  <c r="T655" i="17"/>
  <c r="T654" i="17"/>
  <c r="T253" i="17"/>
  <c r="T252" i="17"/>
  <c r="T251" i="17"/>
  <c r="T250" i="17"/>
  <c r="T249" i="17"/>
  <c r="T248" i="17"/>
  <c r="T247" i="17"/>
  <c r="T246" i="17"/>
  <c r="T245" i="17"/>
  <c r="T244" i="17"/>
  <c r="T243" i="17"/>
  <c r="T242" i="17"/>
  <c r="T241" i="17"/>
  <c r="T240" i="17"/>
  <c r="T239" i="17"/>
  <c r="T224" i="17"/>
  <c r="T645" i="17"/>
  <c r="T644" i="17"/>
  <c r="T643" i="17"/>
  <c r="T642" i="17"/>
  <c r="T641" i="17"/>
  <c r="T640" i="17"/>
  <c r="T638" i="17"/>
  <c r="T637" i="17"/>
  <c r="T636" i="17"/>
  <c r="T635" i="17"/>
  <c r="T634" i="17"/>
  <c r="T633" i="17"/>
  <c r="T101" i="17"/>
  <c r="T100" i="17"/>
  <c r="T99" i="17"/>
  <c r="T98" i="17"/>
  <c r="T97" i="17"/>
  <c r="T96" i="17"/>
  <c r="T95" i="17"/>
  <c r="T94" i="17"/>
  <c r="T93" i="17"/>
  <c r="T92" i="17"/>
  <c r="T91" i="17"/>
  <c r="T89" i="17"/>
  <c r="T88" i="17"/>
  <c r="T87" i="17"/>
  <c r="T86" i="17"/>
  <c r="T85" i="17"/>
  <c r="T84" i="17"/>
  <c r="T83" i="17"/>
  <c r="T82" i="17"/>
  <c r="T81" i="17"/>
  <c r="T80" i="17"/>
  <c r="T79" i="17"/>
  <c r="K659" i="17"/>
  <c r="K658" i="17"/>
  <c r="K657" i="17"/>
  <c r="K656" i="17"/>
  <c r="K655" i="17"/>
  <c r="K654" i="17"/>
  <c r="K253" i="17"/>
  <c r="K252" i="17"/>
  <c r="K251" i="17"/>
  <c r="K250" i="17"/>
  <c r="K249" i="17"/>
  <c r="K248" i="17"/>
  <c r="K247" i="17"/>
  <c r="K246" i="17"/>
  <c r="K245" i="17"/>
  <c r="K244" i="17"/>
  <c r="K243" i="17"/>
  <c r="K242" i="17"/>
  <c r="K241" i="17"/>
  <c r="K240" i="17"/>
  <c r="K239" i="17"/>
  <c r="K224" i="17"/>
  <c r="K645" i="17"/>
  <c r="K644" i="17"/>
  <c r="K643" i="17"/>
  <c r="K642" i="17"/>
  <c r="K641" i="17"/>
  <c r="K640" i="17"/>
  <c r="K638" i="17"/>
  <c r="K637" i="17"/>
  <c r="K636" i="17"/>
  <c r="K635" i="17"/>
  <c r="K634" i="17"/>
  <c r="K633" i="17"/>
  <c r="K101" i="17"/>
  <c r="K100" i="17"/>
  <c r="K99" i="17"/>
  <c r="K98" i="17"/>
  <c r="K97" i="17"/>
  <c r="K96" i="17"/>
  <c r="K95" i="17"/>
  <c r="K94" i="17"/>
  <c r="K93" i="17"/>
  <c r="K92" i="17"/>
  <c r="K91" i="17"/>
  <c r="K89" i="17"/>
  <c r="K88" i="17"/>
  <c r="K87" i="17"/>
  <c r="K86" i="17"/>
  <c r="K85" i="17"/>
  <c r="K84" i="17"/>
  <c r="K83" i="17"/>
  <c r="K82" i="17"/>
  <c r="K81" i="17"/>
  <c r="K80" i="17"/>
  <c r="K79" i="17"/>
  <c r="I659" i="17"/>
  <c r="I658" i="17"/>
  <c r="I657" i="17"/>
  <c r="I656" i="17"/>
  <c r="I655" i="17"/>
  <c r="I654" i="17"/>
  <c r="I253" i="17"/>
  <c r="I252" i="17"/>
  <c r="I251" i="17"/>
  <c r="I250" i="17"/>
  <c r="I249" i="17"/>
  <c r="I248" i="17"/>
  <c r="I247" i="17"/>
  <c r="I246" i="17"/>
  <c r="I245" i="17"/>
  <c r="I244" i="17"/>
  <c r="I243" i="17"/>
  <c r="I242" i="17"/>
  <c r="I241" i="17"/>
  <c r="I240" i="17"/>
  <c r="I239" i="17"/>
  <c r="I224" i="17"/>
  <c r="I645" i="17"/>
  <c r="I644" i="17"/>
  <c r="I643" i="17"/>
  <c r="I642" i="17"/>
  <c r="I641" i="17"/>
  <c r="I640" i="17"/>
  <c r="I638" i="17"/>
  <c r="I637" i="17"/>
  <c r="I636" i="17"/>
  <c r="I635" i="17"/>
  <c r="I634" i="17"/>
  <c r="I633" i="17"/>
  <c r="I101" i="17"/>
  <c r="I100" i="17"/>
  <c r="I99" i="17"/>
  <c r="I98" i="17"/>
  <c r="I97" i="17"/>
  <c r="I96" i="17"/>
  <c r="I95" i="17"/>
  <c r="I94" i="17"/>
  <c r="I93" i="17"/>
  <c r="I92" i="17"/>
  <c r="I91" i="17"/>
  <c r="I89" i="17"/>
  <c r="I88" i="17"/>
  <c r="I87" i="17"/>
  <c r="I86" i="17"/>
  <c r="I85" i="17"/>
  <c r="I84" i="17"/>
  <c r="I83" i="17"/>
  <c r="I82" i="17"/>
  <c r="I81" i="17"/>
  <c r="I80" i="17"/>
  <c r="I79" i="17"/>
  <c r="M656" i="17"/>
  <c r="M250" i="17"/>
  <c r="M246" i="17"/>
  <c r="M242" i="17"/>
  <c r="M657" i="17"/>
  <c r="M251" i="17"/>
  <c r="M247" i="17"/>
  <c r="M243" i="17"/>
  <c r="M239" i="17"/>
  <c r="M658" i="17"/>
  <c r="M654" i="17"/>
  <c r="M252" i="17"/>
  <c r="M248" i="17"/>
  <c r="M244" i="17"/>
  <c r="M240" i="17"/>
  <c r="M224" i="17"/>
  <c r="M253" i="17"/>
  <c r="M241" i="17"/>
  <c r="M655" i="17"/>
  <c r="M245" i="17"/>
  <c r="M659" i="17"/>
  <c r="M249" i="17"/>
  <c r="M645" i="17"/>
  <c r="M644" i="17"/>
  <c r="M643" i="17"/>
  <c r="M642" i="17"/>
  <c r="M641" i="17"/>
  <c r="M640" i="17"/>
  <c r="M638" i="17"/>
  <c r="M637" i="17"/>
  <c r="M636" i="17"/>
  <c r="M635" i="17"/>
  <c r="M634" i="17"/>
  <c r="M633" i="17"/>
  <c r="M101" i="17"/>
  <c r="M100" i="17"/>
  <c r="M99" i="17"/>
  <c r="M98" i="17"/>
  <c r="M97" i="17"/>
  <c r="M96" i="17"/>
  <c r="M95" i="17"/>
  <c r="M94" i="17"/>
  <c r="M93" i="17"/>
  <c r="M92" i="17"/>
  <c r="M91" i="17"/>
  <c r="M89" i="17"/>
  <c r="M88" i="17"/>
  <c r="M87" i="17"/>
  <c r="M86" i="17"/>
  <c r="M85" i="17"/>
  <c r="M84" i="17"/>
  <c r="M83" i="17"/>
  <c r="M82" i="17"/>
  <c r="M81" i="17"/>
  <c r="M80" i="17"/>
  <c r="M79" i="17"/>
  <c r="U659" i="17"/>
  <c r="U658" i="17"/>
  <c r="U657" i="17"/>
  <c r="U656" i="17"/>
  <c r="U655" i="17"/>
  <c r="U654" i="17"/>
  <c r="U253" i="17"/>
  <c r="U252" i="17"/>
  <c r="U251" i="17"/>
  <c r="U250" i="17"/>
  <c r="U249" i="17"/>
  <c r="U248" i="17"/>
  <c r="U247" i="17"/>
  <c r="U246" i="17"/>
  <c r="U245" i="17"/>
  <c r="U244" i="17"/>
  <c r="U243" i="17"/>
  <c r="U242" i="17"/>
  <c r="U241" i="17"/>
  <c r="U240" i="17"/>
  <c r="U239" i="17"/>
  <c r="U224" i="17"/>
  <c r="U645" i="17"/>
  <c r="U644" i="17"/>
  <c r="U643" i="17"/>
  <c r="U642" i="17"/>
  <c r="U641" i="17"/>
  <c r="U640" i="17"/>
  <c r="U638" i="17"/>
  <c r="U637" i="17"/>
  <c r="U636" i="17"/>
  <c r="U635" i="17"/>
  <c r="U634" i="17"/>
  <c r="U633" i="17"/>
  <c r="U101" i="17"/>
  <c r="U100" i="17"/>
  <c r="U99" i="17"/>
  <c r="U98" i="17"/>
  <c r="U97" i="17"/>
  <c r="U96" i="17"/>
  <c r="U95" i="17"/>
  <c r="U94" i="17"/>
  <c r="U93" i="17"/>
  <c r="U92" i="17"/>
  <c r="U91" i="17"/>
  <c r="U89" i="17"/>
  <c r="U88" i="17"/>
  <c r="U87" i="17"/>
  <c r="U86" i="17"/>
  <c r="U85" i="17"/>
  <c r="U84" i="17"/>
  <c r="U83" i="17"/>
  <c r="U82" i="17"/>
  <c r="U81" i="17"/>
  <c r="U80" i="17"/>
  <c r="U79" i="17"/>
  <c r="K659" i="7"/>
  <c r="K658" i="7"/>
  <c r="K657" i="7"/>
  <c r="K656" i="7"/>
  <c r="K655" i="7"/>
  <c r="K654" i="7"/>
  <c r="K652" i="7"/>
  <c r="K651" i="7"/>
  <c r="K650" i="7"/>
  <c r="K649" i="7"/>
  <c r="K648" i="7"/>
  <c r="K647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7" i="7"/>
  <c r="K236" i="7"/>
  <c r="K235" i="7"/>
  <c r="K234" i="7"/>
  <c r="K233" i="7"/>
  <c r="K232" i="7"/>
  <c r="K231" i="7"/>
  <c r="K230" i="7"/>
  <c r="K229" i="7"/>
  <c r="K43" i="7"/>
  <c r="K228" i="7"/>
  <c r="K227" i="7"/>
  <c r="K226" i="7"/>
  <c r="K225" i="7"/>
  <c r="K224" i="7"/>
  <c r="K645" i="7"/>
  <c r="K644" i="7"/>
  <c r="K643" i="7"/>
  <c r="K642" i="7"/>
  <c r="K641" i="7"/>
  <c r="K640" i="7"/>
  <c r="K638" i="7"/>
  <c r="K637" i="7"/>
  <c r="K636" i="7"/>
  <c r="K635" i="7"/>
  <c r="K634" i="7"/>
  <c r="K633" i="7"/>
  <c r="K101" i="7"/>
  <c r="K100" i="7"/>
  <c r="K99" i="7"/>
  <c r="K98" i="7"/>
  <c r="K97" i="7"/>
  <c r="K96" i="7"/>
  <c r="K95" i="7"/>
  <c r="K94" i="7"/>
  <c r="K93" i="7"/>
  <c r="K92" i="7"/>
  <c r="K91" i="7"/>
  <c r="K89" i="7"/>
  <c r="K88" i="7"/>
  <c r="K87" i="7"/>
  <c r="K86" i="7"/>
  <c r="K85" i="7"/>
  <c r="K84" i="7"/>
  <c r="K83" i="7"/>
  <c r="K82" i="7"/>
  <c r="K81" i="7"/>
  <c r="K80" i="7"/>
  <c r="K79" i="7"/>
  <c r="I659" i="7"/>
  <c r="I658" i="7"/>
  <c r="I657" i="7"/>
  <c r="I656" i="7"/>
  <c r="I655" i="7"/>
  <c r="I654" i="7"/>
  <c r="I652" i="7"/>
  <c r="I651" i="7"/>
  <c r="I650" i="7"/>
  <c r="I649" i="7"/>
  <c r="I648" i="7"/>
  <c r="I647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7" i="7"/>
  <c r="I236" i="7"/>
  <c r="I235" i="7"/>
  <c r="I234" i="7"/>
  <c r="I233" i="7"/>
  <c r="I232" i="7"/>
  <c r="I231" i="7"/>
  <c r="I230" i="7"/>
  <c r="I229" i="7"/>
  <c r="I43" i="7"/>
  <c r="I228" i="7"/>
  <c r="I227" i="7"/>
  <c r="I226" i="7"/>
  <c r="I225" i="7"/>
  <c r="I224" i="7"/>
  <c r="I645" i="7"/>
  <c r="I644" i="7"/>
  <c r="I643" i="7"/>
  <c r="I642" i="7"/>
  <c r="I641" i="7"/>
  <c r="I640" i="7"/>
  <c r="I638" i="7"/>
  <c r="I637" i="7"/>
  <c r="I636" i="7"/>
  <c r="I635" i="7"/>
  <c r="I634" i="7"/>
  <c r="I633" i="7"/>
  <c r="I101" i="7"/>
  <c r="I100" i="7"/>
  <c r="I99" i="7"/>
  <c r="I98" i="7"/>
  <c r="I97" i="7"/>
  <c r="I96" i="7"/>
  <c r="I95" i="7"/>
  <c r="I94" i="7"/>
  <c r="I93" i="7"/>
  <c r="I92" i="7"/>
  <c r="I91" i="7"/>
  <c r="I89" i="7"/>
  <c r="I88" i="7"/>
  <c r="I87" i="7"/>
  <c r="I86" i="7"/>
  <c r="I85" i="7"/>
  <c r="I84" i="7"/>
  <c r="I83" i="7"/>
  <c r="I82" i="7"/>
  <c r="I81" i="7"/>
  <c r="I80" i="7"/>
  <c r="I79" i="7"/>
  <c r="S589" i="17"/>
  <c r="S588" i="17"/>
  <c r="S587" i="17"/>
  <c r="S586" i="17"/>
  <c r="S585" i="17"/>
  <c r="S584" i="17"/>
  <c r="S582" i="17"/>
  <c r="S581" i="17"/>
  <c r="S580" i="17"/>
  <c r="S579" i="17"/>
  <c r="S578" i="17"/>
  <c r="S577" i="17"/>
  <c r="S118" i="17"/>
  <c r="S117" i="17"/>
  <c r="S116" i="17"/>
  <c r="S115" i="17"/>
  <c r="S114" i="17"/>
  <c r="S113" i="17"/>
  <c r="S112" i="17"/>
  <c r="S110" i="17"/>
  <c r="S109" i="17"/>
  <c r="S108" i="17"/>
  <c r="S107" i="17"/>
  <c r="S106" i="17"/>
  <c r="S105" i="17"/>
  <c r="S104" i="17"/>
  <c r="U589" i="17"/>
  <c r="U587" i="17"/>
  <c r="U585" i="17"/>
  <c r="U582" i="17"/>
  <c r="U580" i="17"/>
  <c r="U578" i="17"/>
  <c r="U577" i="17"/>
  <c r="U118" i="17"/>
  <c r="U117" i="17"/>
  <c r="U116" i="17"/>
  <c r="U115" i="17"/>
  <c r="U114" i="17"/>
  <c r="U113" i="17"/>
  <c r="U112" i="17"/>
  <c r="U110" i="17"/>
  <c r="U109" i="17"/>
  <c r="U108" i="17"/>
  <c r="U107" i="17"/>
  <c r="U106" i="17"/>
  <c r="U105" i="17"/>
  <c r="U104" i="17"/>
  <c r="U581" i="17"/>
  <c r="U584" i="17"/>
  <c r="U586" i="17"/>
  <c r="U579" i="17"/>
  <c r="U588" i="17"/>
  <c r="K589" i="7"/>
  <c r="K588" i="7"/>
  <c r="K587" i="7"/>
  <c r="K586" i="7"/>
  <c r="K585" i="7"/>
  <c r="K584" i="7"/>
  <c r="K582" i="7"/>
  <c r="K581" i="7"/>
  <c r="K580" i="7"/>
  <c r="K579" i="7"/>
  <c r="K578" i="7"/>
  <c r="K577" i="7"/>
  <c r="K118" i="7"/>
  <c r="K117" i="7"/>
  <c r="K116" i="7"/>
  <c r="K115" i="7"/>
  <c r="K114" i="7"/>
  <c r="K113" i="7"/>
  <c r="K112" i="7"/>
  <c r="I104" i="7"/>
  <c r="I580" i="7"/>
  <c r="I578" i="7"/>
  <c r="I118" i="7"/>
  <c r="I117" i="7"/>
  <c r="I116" i="7"/>
  <c r="I115" i="7"/>
  <c r="I112" i="7"/>
  <c r="I589" i="7"/>
  <c r="I588" i="7"/>
  <c r="I587" i="7"/>
  <c r="I586" i="7"/>
  <c r="I585" i="7"/>
  <c r="I584" i="7"/>
  <c r="I582" i="7"/>
  <c r="I581" i="7"/>
  <c r="I579" i="7"/>
  <c r="I577" i="7"/>
  <c r="I114" i="7"/>
  <c r="I113" i="7"/>
  <c r="U589" i="7"/>
  <c r="U588" i="7"/>
  <c r="U587" i="7"/>
  <c r="U586" i="7"/>
  <c r="U585" i="7"/>
  <c r="U584" i="7"/>
  <c r="U582" i="7"/>
  <c r="U581" i="7"/>
  <c r="U580" i="7"/>
  <c r="U579" i="7"/>
  <c r="U578" i="7"/>
  <c r="U577" i="7"/>
  <c r="U118" i="7"/>
  <c r="U117" i="7"/>
  <c r="U116" i="7"/>
  <c r="U115" i="7"/>
  <c r="U114" i="7"/>
  <c r="U113" i="7"/>
  <c r="U112" i="7"/>
  <c r="M589" i="17"/>
  <c r="M588" i="17"/>
  <c r="M587" i="17"/>
  <c r="M586" i="17"/>
  <c r="M585" i="17"/>
  <c r="M584" i="17"/>
  <c r="M582" i="17"/>
  <c r="M581" i="17"/>
  <c r="M580" i="17"/>
  <c r="M579" i="17"/>
  <c r="M578" i="17"/>
  <c r="M577" i="17"/>
  <c r="M118" i="17"/>
  <c r="M117" i="17"/>
  <c r="M116" i="17"/>
  <c r="M115" i="17"/>
  <c r="M114" i="17"/>
  <c r="M113" i="17"/>
  <c r="M112" i="17"/>
  <c r="M110" i="17"/>
  <c r="M109" i="17"/>
  <c r="M108" i="17"/>
  <c r="M107" i="17"/>
  <c r="M106" i="17"/>
  <c r="M105" i="17"/>
  <c r="M104" i="17"/>
  <c r="L588" i="7"/>
  <c r="L585" i="7"/>
  <c r="L584" i="7"/>
  <c r="L577" i="7"/>
  <c r="L118" i="7"/>
  <c r="L117" i="7"/>
  <c r="L112" i="7"/>
  <c r="L589" i="7"/>
  <c r="L587" i="7"/>
  <c r="L586" i="7"/>
  <c r="L579" i="7"/>
  <c r="L578" i="7"/>
  <c r="L116" i="7"/>
  <c r="L582" i="7"/>
  <c r="L581" i="7"/>
  <c r="L580" i="7"/>
  <c r="L115" i="7"/>
  <c r="L114" i="7"/>
  <c r="L113" i="7"/>
  <c r="K589" i="17"/>
  <c r="K587" i="17"/>
  <c r="K585" i="17"/>
  <c r="K582" i="17"/>
  <c r="K580" i="17"/>
  <c r="K578" i="17"/>
  <c r="K577" i="17"/>
  <c r="K118" i="17"/>
  <c r="K117" i="17"/>
  <c r="K116" i="17"/>
  <c r="K115" i="17"/>
  <c r="K114" i="17"/>
  <c r="K113" i="17"/>
  <c r="K112" i="17"/>
  <c r="K110" i="17"/>
  <c r="K109" i="17"/>
  <c r="K108" i="17"/>
  <c r="K107" i="17"/>
  <c r="K106" i="17"/>
  <c r="K105" i="17"/>
  <c r="K104" i="17"/>
  <c r="K588" i="17"/>
  <c r="K579" i="17"/>
  <c r="K581" i="17"/>
  <c r="K584" i="17"/>
  <c r="K586" i="17"/>
  <c r="I589" i="17"/>
  <c r="I588" i="17"/>
  <c r="I587" i="17"/>
  <c r="I586" i="17"/>
  <c r="I585" i="17"/>
  <c r="I584" i="17"/>
  <c r="I582" i="17"/>
  <c r="I581" i="17"/>
  <c r="I580" i="17"/>
  <c r="I579" i="17"/>
  <c r="I117" i="17"/>
  <c r="I113" i="17"/>
  <c r="I108" i="17"/>
  <c r="I104" i="17"/>
  <c r="I118" i="17"/>
  <c r="I114" i="17"/>
  <c r="I109" i="17"/>
  <c r="I105" i="17"/>
  <c r="I577" i="17"/>
  <c r="I115" i="17"/>
  <c r="I110" i="17"/>
  <c r="I106" i="17"/>
  <c r="I116" i="17"/>
  <c r="I578" i="17"/>
  <c r="I107" i="17"/>
  <c r="I112" i="17"/>
  <c r="M589" i="7"/>
  <c r="M588" i="7"/>
  <c r="M587" i="7"/>
  <c r="M586" i="7"/>
  <c r="M585" i="7"/>
  <c r="M584" i="7"/>
  <c r="M582" i="7"/>
  <c r="M581" i="7"/>
  <c r="M580" i="7"/>
  <c r="M579" i="7"/>
  <c r="M578" i="7"/>
  <c r="M577" i="7"/>
  <c r="M118" i="7"/>
  <c r="M117" i="7"/>
  <c r="M116" i="7"/>
  <c r="M115" i="7"/>
  <c r="M114" i="7"/>
  <c r="M113" i="7"/>
  <c r="M112" i="7"/>
  <c r="H589" i="17"/>
  <c r="H588" i="17"/>
  <c r="H587" i="17"/>
  <c r="H586" i="17"/>
  <c r="H585" i="17"/>
  <c r="H584" i="17"/>
  <c r="H582" i="17"/>
  <c r="H581" i="17"/>
  <c r="H580" i="17"/>
  <c r="H579" i="17"/>
  <c r="H578" i="17"/>
  <c r="H577" i="17"/>
  <c r="H118" i="17"/>
  <c r="H117" i="17"/>
  <c r="H116" i="17"/>
  <c r="H115" i="17"/>
  <c r="H114" i="17"/>
  <c r="H113" i="17"/>
  <c r="H112" i="17"/>
  <c r="H110" i="17"/>
  <c r="H109" i="17"/>
  <c r="H108" i="17"/>
  <c r="H107" i="17"/>
  <c r="H106" i="17"/>
  <c r="H105" i="17"/>
  <c r="H104" i="17"/>
  <c r="O589" i="17"/>
  <c r="O588" i="17"/>
  <c r="O587" i="17"/>
  <c r="O586" i="17"/>
  <c r="O585" i="17"/>
  <c r="O584" i="17"/>
  <c r="O582" i="17"/>
  <c r="O581" i="17"/>
  <c r="O580" i="17"/>
  <c r="O579" i="17"/>
  <c r="O118" i="17"/>
  <c r="O114" i="17"/>
  <c r="O109" i="17"/>
  <c r="O105" i="17"/>
  <c r="O577" i="17"/>
  <c r="O115" i="17"/>
  <c r="O110" i="17"/>
  <c r="O106" i="17"/>
  <c r="O578" i="17"/>
  <c r="O116" i="17"/>
  <c r="O112" i="17"/>
  <c r="O107" i="17"/>
  <c r="O104" i="17"/>
  <c r="O108" i="17"/>
  <c r="O113" i="17"/>
  <c r="O117" i="17"/>
  <c r="T589" i="17"/>
  <c r="T588" i="17"/>
  <c r="T587" i="17"/>
  <c r="T586" i="17"/>
  <c r="T585" i="17"/>
  <c r="T584" i="17"/>
  <c r="T582" i="17"/>
  <c r="T581" i="17"/>
  <c r="T580" i="17"/>
  <c r="T579" i="17"/>
  <c r="T577" i="17"/>
  <c r="T115" i="17"/>
  <c r="T110" i="17"/>
  <c r="T106" i="17"/>
  <c r="T578" i="17"/>
  <c r="T116" i="17"/>
  <c r="T112" i="17"/>
  <c r="T107" i="17"/>
  <c r="T117" i="17"/>
  <c r="T113" i="17"/>
  <c r="T108" i="17"/>
  <c r="T104" i="17"/>
  <c r="T109" i="17"/>
  <c r="T114" i="17"/>
  <c r="T118" i="17"/>
  <c r="T105" i="17"/>
  <c r="O579" i="7"/>
  <c r="O577" i="7"/>
  <c r="O116" i="7"/>
  <c r="O115" i="7"/>
  <c r="O114" i="7"/>
  <c r="O113" i="7"/>
  <c r="O589" i="7"/>
  <c r="O588" i="7"/>
  <c r="O587" i="7"/>
  <c r="O586" i="7"/>
  <c r="O585" i="7"/>
  <c r="O584" i="7"/>
  <c r="O582" i="7"/>
  <c r="O581" i="7"/>
  <c r="O580" i="7"/>
  <c r="O578" i="7"/>
  <c r="O118" i="7"/>
  <c r="O117" i="7"/>
  <c r="O112" i="7"/>
  <c r="S589" i="7"/>
  <c r="S588" i="7"/>
  <c r="S587" i="7"/>
  <c r="S586" i="7"/>
  <c r="S585" i="7"/>
  <c r="S584" i="7"/>
  <c r="S582" i="7"/>
  <c r="S581" i="7"/>
  <c r="S580" i="7"/>
  <c r="S579" i="7"/>
  <c r="S578" i="7"/>
  <c r="S577" i="7"/>
  <c r="S118" i="7"/>
  <c r="S117" i="7"/>
  <c r="S116" i="7"/>
  <c r="S115" i="7"/>
  <c r="S114" i="7"/>
  <c r="S113" i="7"/>
  <c r="S112" i="7"/>
  <c r="T581" i="7"/>
  <c r="T580" i="7"/>
  <c r="T578" i="7"/>
  <c r="T118" i="7"/>
  <c r="T117" i="7"/>
  <c r="T113" i="7"/>
  <c r="T112" i="7"/>
  <c r="T589" i="7"/>
  <c r="T588" i="7"/>
  <c r="T587" i="7"/>
  <c r="T586" i="7"/>
  <c r="T585" i="7"/>
  <c r="T584" i="7"/>
  <c r="T582" i="7"/>
  <c r="T579" i="7"/>
  <c r="T577" i="7"/>
  <c r="T116" i="7"/>
  <c r="T115" i="7"/>
  <c r="T114" i="7"/>
  <c r="L589" i="17"/>
  <c r="L587" i="17"/>
  <c r="L585" i="17"/>
  <c r="L582" i="17"/>
  <c r="L580" i="17"/>
  <c r="L578" i="17"/>
  <c r="L577" i="17"/>
  <c r="L118" i="17"/>
  <c r="L117" i="17"/>
  <c r="L116" i="17"/>
  <c r="L115" i="17"/>
  <c r="L114" i="17"/>
  <c r="L113" i="17"/>
  <c r="L112" i="17"/>
  <c r="L110" i="17"/>
  <c r="L109" i="17"/>
  <c r="L108" i="17"/>
  <c r="L107" i="17"/>
  <c r="L106" i="17"/>
  <c r="L105" i="17"/>
  <c r="L104" i="17"/>
  <c r="L588" i="17"/>
  <c r="L586" i="17"/>
  <c r="L584" i="17"/>
  <c r="L581" i="17"/>
  <c r="L579" i="17"/>
  <c r="G588" i="17"/>
  <c r="G586" i="17"/>
  <c r="G584" i="17"/>
  <c r="G581" i="17"/>
  <c r="G579" i="17"/>
  <c r="G578" i="17"/>
  <c r="G577" i="17"/>
  <c r="G118" i="17"/>
  <c r="G117" i="17"/>
  <c r="G116" i="17"/>
  <c r="G115" i="17"/>
  <c r="G114" i="17"/>
  <c r="G113" i="17"/>
  <c r="G112" i="17"/>
  <c r="G110" i="17"/>
  <c r="G109" i="17"/>
  <c r="G108" i="17"/>
  <c r="G107" i="17"/>
  <c r="G106" i="17"/>
  <c r="G105" i="17"/>
  <c r="G104" i="17"/>
  <c r="G589" i="17"/>
  <c r="G587" i="17"/>
  <c r="G585" i="17"/>
  <c r="G582" i="17"/>
  <c r="G580" i="17"/>
  <c r="L107" i="7"/>
  <c r="L104" i="7"/>
  <c r="L108" i="7"/>
  <c r="L110" i="7"/>
  <c r="L106" i="7"/>
  <c r="L105" i="7"/>
  <c r="L109" i="7"/>
  <c r="O109" i="7"/>
  <c r="O105" i="7"/>
  <c r="O110" i="7"/>
  <c r="O106" i="7"/>
  <c r="O108" i="7"/>
  <c r="O104" i="7"/>
  <c r="O107" i="7"/>
  <c r="S108" i="7"/>
  <c r="S109" i="7"/>
  <c r="S104" i="7"/>
  <c r="S110" i="7"/>
  <c r="S107" i="7"/>
  <c r="S106" i="7"/>
  <c r="S105" i="7"/>
  <c r="T109" i="7"/>
  <c r="T104" i="7"/>
  <c r="T110" i="7"/>
  <c r="T106" i="7"/>
  <c r="T107" i="7"/>
  <c r="T108" i="7"/>
  <c r="T105" i="7"/>
  <c r="M108" i="7"/>
  <c r="M110" i="7"/>
  <c r="M104" i="7"/>
  <c r="M107" i="7"/>
  <c r="M109" i="7"/>
  <c r="M105" i="7"/>
  <c r="M106" i="7"/>
  <c r="U110" i="7"/>
  <c r="U106" i="7"/>
  <c r="U105" i="7"/>
  <c r="U109" i="7"/>
  <c r="U104" i="7"/>
  <c r="U107" i="7"/>
  <c r="U108" i="7"/>
  <c r="K110" i="7"/>
  <c r="K106" i="7"/>
  <c r="K105" i="7"/>
  <c r="K104" i="7"/>
  <c r="K108" i="7"/>
  <c r="K109" i="7"/>
  <c r="K107" i="7"/>
  <c r="I109" i="7"/>
  <c r="I110" i="7"/>
  <c r="I106" i="7"/>
  <c r="I107" i="7"/>
  <c r="I108" i="7"/>
  <c r="I105" i="7"/>
  <c r="K544" i="7"/>
  <c r="K539" i="7"/>
  <c r="K535" i="7"/>
  <c r="K359" i="7"/>
  <c r="K355" i="7"/>
  <c r="K354" i="7"/>
  <c r="K506" i="7"/>
  <c r="K545" i="7"/>
  <c r="K540" i="7"/>
  <c r="K536" i="7"/>
  <c r="K352" i="7"/>
  <c r="K349" i="7"/>
  <c r="K547" i="7"/>
  <c r="K543" i="7"/>
  <c r="K538" i="7"/>
  <c r="K546" i="7"/>
  <c r="K542" i="7"/>
  <c r="K537" i="7"/>
  <c r="I349" i="7"/>
  <c r="I546" i="7"/>
  <c r="I542" i="7"/>
  <c r="I537" i="7"/>
  <c r="I543" i="7"/>
  <c r="I538" i="7"/>
  <c r="I354" i="7"/>
  <c r="I540" i="7"/>
  <c r="I547" i="7"/>
  <c r="I506" i="7"/>
  <c r="I544" i="7"/>
  <c r="I539" i="7"/>
  <c r="I359" i="7"/>
  <c r="I355" i="7"/>
  <c r="I545" i="7"/>
  <c r="I536" i="7"/>
  <c r="I352" i="7"/>
  <c r="L545" i="7"/>
  <c r="L540" i="7"/>
  <c r="L536" i="7"/>
  <c r="L352" i="7"/>
  <c r="L349" i="7"/>
  <c r="L544" i="7"/>
  <c r="L539" i="7"/>
  <c r="L535" i="7"/>
  <c r="L546" i="7"/>
  <c r="L542" i="7"/>
  <c r="L537" i="7"/>
  <c r="L359" i="7"/>
  <c r="L355" i="7"/>
  <c r="L547" i="7"/>
  <c r="L543" i="7"/>
  <c r="L538" i="7"/>
  <c r="L354" i="7"/>
  <c r="L506" i="7"/>
  <c r="M546" i="7"/>
  <c r="M542" i="7"/>
  <c r="M537" i="7"/>
  <c r="M547" i="7"/>
  <c r="M543" i="7"/>
  <c r="M538" i="7"/>
  <c r="M354" i="7"/>
  <c r="M506" i="7"/>
  <c r="M544" i="7"/>
  <c r="M539" i="7"/>
  <c r="M359" i="7"/>
  <c r="M355" i="7"/>
  <c r="M545" i="7"/>
  <c r="M540" i="7"/>
  <c r="M536" i="7"/>
  <c r="M352" i="7"/>
  <c r="M349" i="7"/>
  <c r="U349" i="7"/>
  <c r="U547" i="7"/>
  <c r="U545" i="7"/>
  <c r="U543" i="7"/>
  <c r="U540" i="7"/>
  <c r="U538" i="7"/>
  <c r="U536" i="7"/>
  <c r="U354" i="7"/>
  <c r="U352" i="7"/>
  <c r="U546" i="7"/>
  <c r="U544" i="7"/>
  <c r="U542" i="7"/>
  <c r="U539" i="7"/>
  <c r="U537" i="7"/>
  <c r="U535" i="7"/>
  <c r="U359" i="7"/>
  <c r="U355" i="7"/>
  <c r="G3" i="22"/>
  <c r="O544" i="7"/>
  <c r="O539" i="7"/>
  <c r="O535" i="7"/>
  <c r="O359" i="7"/>
  <c r="O355" i="7"/>
  <c r="O545" i="7"/>
  <c r="O540" i="7"/>
  <c r="O536" i="7"/>
  <c r="O352" i="7"/>
  <c r="O349" i="7"/>
  <c r="O547" i="7"/>
  <c r="O543" i="7"/>
  <c r="O538" i="7"/>
  <c r="O354" i="7"/>
  <c r="O506" i="7"/>
  <c r="O546" i="7"/>
  <c r="O542" i="7"/>
  <c r="O537" i="7"/>
  <c r="S542" i="7"/>
  <c r="S535" i="7"/>
  <c r="S547" i="7"/>
  <c r="S545" i="7"/>
  <c r="S543" i="7"/>
  <c r="S540" i="7"/>
  <c r="S538" i="7"/>
  <c r="S536" i="7"/>
  <c r="S354" i="7"/>
  <c r="S352" i="7"/>
  <c r="S506" i="7"/>
  <c r="S546" i="7"/>
  <c r="S539" i="7"/>
  <c r="S359" i="7"/>
  <c r="S349" i="7"/>
  <c r="S544" i="7"/>
  <c r="S537" i="7"/>
  <c r="S355" i="7"/>
  <c r="T545" i="7"/>
  <c r="T540" i="7"/>
  <c r="T536" i="7"/>
  <c r="T352" i="7"/>
  <c r="T544" i="7"/>
  <c r="T539" i="7"/>
  <c r="T535" i="7"/>
  <c r="T359" i="7"/>
  <c r="T355" i="7"/>
  <c r="T349" i="7"/>
  <c r="T547" i="7"/>
  <c r="T543" i="7"/>
  <c r="T538" i="7"/>
  <c r="T354" i="7"/>
  <c r="T506" i="7"/>
  <c r="T542" i="7"/>
  <c r="T537" i="7"/>
  <c r="T546" i="7"/>
  <c r="K3" i="22"/>
  <c r="I3" i="22"/>
  <c r="L3" i="22"/>
  <c r="T3" i="22"/>
  <c r="V3" i="7"/>
  <c r="V3" i="17"/>
  <c r="N3" i="7"/>
  <c r="N3" i="17"/>
  <c r="J3" i="17"/>
  <c r="P3" i="17"/>
  <c r="P493" i="17" s="1"/>
  <c r="P3" i="7"/>
  <c r="P493" i="7" s="1"/>
  <c r="Q3" i="17"/>
  <c r="Q493" i="17" s="1"/>
  <c r="Q3" i="7"/>
  <c r="Q493" i="7" s="1"/>
  <c r="J213" i="23" l="1"/>
  <c r="E213" i="23"/>
  <c r="J217" i="23"/>
  <c r="E217" i="23"/>
  <c r="E221" i="23"/>
  <c r="J221" i="23"/>
  <c r="L255" i="23"/>
  <c r="L501" i="23"/>
  <c r="L503" i="23" s="1"/>
  <c r="I501" i="23"/>
  <c r="I503" i="23" s="1"/>
  <c r="I255" i="23"/>
  <c r="O210" i="23"/>
  <c r="O197" i="23" s="1"/>
  <c r="O66" i="23" s="1"/>
  <c r="R211" i="23"/>
  <c r="R210" i="23" s="1"/>
  <c r="R197" i="23" s="1"/>
  <c r="R66" i="23" s="1"/>
  <c r="U255" i="23"/>
  <c r="U501" i="23"/>
  <c r="U503" i="23" s="1"/>
  <c r="T501" i="23"/>
  <c r="T503" i="23" s="1"/>
  <c r="T255" i="23"/>
  <c r="J214" i="23"/>
  <c r="E214" i="23"/>
  <c r="J218" i="23"/>
  <c r="E218" i="23"/>
  <c r="J211" i="23"/>
  <c r="J210" i="23" s="1"/>
  <c r="J197" i="23" s="1"/>
  <c r="J66" i="23" s="1"/>
  <c r="G210" i="23"/>
  <c r="G197" i="23" s="1"/>
  <c r="G66" i="23" s="1"/>
  <c r="E211" i="23"/>
  <c r="E210" i="23" s="1"/>
  <c r="E197" i="23" s="1"/>
  <c r="E66" i="23" s="1"/>
  <c r="J215" i="23"/>
  <c r="E215" i="23"/>
  <c r="J219" i="23"/>
  <c r="E219" i="23"/>
  <c r="H501" i="23"/>
  <c r="H503" i="23" s="1"/>
  <c r="H255" i="23"/>
  <c r="N211" i="23"/>
  <c r="N210" i="23" s="1"/>
  <c r="N197" i="23" s="1"/>
  <c r="N66" i="23" s="1"/>
  <c r="K210" i="23"/>
  <c r="K197" i="23" s="1"/>
  <c r="K66" i="23" s="1"/>
  <c r="M501" i="23"/>
  <c r="M503" i="23" s="1"/>
  <c r="M255" i="23"/>
  <c r="J212" i="23"/>
  <c r="E212" i="23"/>
  <c r="J216" i="23"/>
  <c r="E216" i="23"/>
  <c r="J220" i="23"/>
  <c r="E220" i="23"/>
  <c r="V211" i="23"/>
  <c r="V210" i="23" s="1"/>
  <c r="V197" i="23" s="1"/>
  <c r="V66" i="23" s="1"/>
  <c r="S210" i="23"/>
  <c r="S197" i="23" s="1"/>
  <c r="S66" i="23" s="1"/>
  <c r="N270" i="17"/>
  <c r="N281" i="17"/>
  <c r="N665" i="17"/>
  <c r="N443" i="17"/>
  <c r="N628" i="17"/>
  <c r="N444" i="17"/>
  <c r="N629" i="17"/>
  <c r="J574" i="17"/>
  <c r="N449" i="17"/>
  <c r="J332" i="17"/>
  <c r="J336" i="17"/>
  <c r="J322" i="17"/>
  <c r="R493" i="17"/>
  <c r="E493" i="17" s="1"/>
  <c r="N493" i="22"/>
  <c r="J493" i="22"/>
  <c r="V493" i="22"/>
  <c r="J325" i="17"/>
  <c r="J324" i="17"/>
  <c r="J330" i="17"/>
  <c r="J334" i="17"/>
  <c r="J338" i="17"/>
  <c r="N740" i="17"/>
  <c r="N311" i="17"/>
  <c r="N735" i="17"/>
  <c r="J321" i="17"/>
  <c r="J318" i="17"/>
  <c r="J326" i="17"/>
  <c r="J748" i="17"/>
  <c r="J753" i="17"/>
  <c r="J757" i="17"/>
  <c r="J320" i="17"/>
  <c r="N743" i="17"/>
  <c r="V321" i="17"/>
  <c r="N742" i="17"/>
  <c r="V319" i="17"/>
  <c r="V323" i="17"/>
  <c r="J423" i="17"/>
  <c r="N292" i="17"/>
  <c r="N296" i="17"/>
  <c r="N306" i="17"/>
  <c r="N310" i="17"/>
  <c r="N734" i="17"/>
  <c r="J319" i="17"/>
  <c r="J317" i="17"/>
  <c r="J331" i="17"/>
  <c r="J335" i="17"/>
  <c r="J339" i="17"/>
  <c r="N289" i="17"/>
  <c r="N293" i="17"/>
  <c r="N297" i="17"/>
  <c r="N303" i="17"/>
  <c r="N307" i="17"/>
  <c r="N739" i="17"/>
  <c r="V331" i="17"/>
  <c r="V335" i="17"/>
  <c r="V339" i="17"/>
  <c r="I411" i="17"/>
  <c r="N290" i="17"/>
  <c r="N294" i="17"/>
  <c r="N298" i="17"/>
  <c r="N304" i="17"/>
  <c r="N308" i="17"/>
  <c r="N312" i="17"/>
  <c r="N337" i="17"/>
  <c r="N732" i="17"/>
  <c r="N736" i="17"/>
  <c r="V332" i="17"/>
  <c r="V336" i="17"/>
  <c r="U411" i="17"/>
  <c r="J747" i="17"/>
  <c r="J425" i="17"/>
  <c r="J429" i="17"/>
  <c r="J333" i="17"/>
  <c r="J337" i="17"/>
  <c r="N291" i="17"/>
  <c r="N295" i="17"/>
  <c r="N299" i="17"/>
  <c r="N305" i="17"/>
  <c r="N309" i="17"/>
  <c r="N733" i="17"/>
  <c r="N741" i="17"/>
  <c r="V320" i="17"/>
  <c r="V324" i="17"/>
  <c r="V333" i="17"/>
  <c r="V337" i="17"/>
  <c r="M411" i="17"/>
  <c r="H411" i="17"/>
  <c r="J430" i="17"/>
  <c r="J755" i="17"/>
  <c r="V317" i="17"/>
  <c r="V325" i="17"/>
  <c r="V330" i="17"/>
  <c r="V334" i="17"/>
  <c r="V338" i="17"/>
  <c r="T301" i="17"/>
  <c r="H730" i="17"/>
  <c r="J427" i="17"/>
  <c r="J756" i="17"/>
  <c r="M744" i="17"/>
  <c r="V318" i="17"/>
  <c r="V322" i="17"/>
  <c r="V326" i="17"/>
  <c r="I730" i="17"/>
  <c r="J713" i="17"/>
  <c r="J704" i="17"/>
  <c r="J218" i="17"/>
  <c r="J199" i="17"/>
  <c r="V745" i="17"/>
  <c r="V749" i="17"/>
  <c r="N418" i="17"/>
  <c r="N417" i="17"/>
  <c r="N424" i="17"/>
  <c r="N428" i="17"/>
  <c r="N745" i="17"/>
  <c r="N755" i="17"/>
  <c r="V417" i="17"/>
  <c r="V420" i="17"/>
  <c r="V425" i="17"/>
  <c r="V755" i="17"/>
  <c r="K328" i="17"/>
  <c r="P757" i="7"/>
  <c r="P756" i="7"/>
  <c r="P755" i="7"/>
  <c r="P754" i="7"/>
  <c r="P753" i="7"/>
  <c r="P752" i="7"/>
  <c r="P750" i="7"/>
  <c r="P749" i="7"/>
  <c r="P748" i="7"/>
  <c r="P747" i="7"/>
  <c r="P746" i="7"/>
  <c r="P745" i="7"/>
  <c r="P429" i="7"/>
  <c r="P425" i="7"/>
  <c r="P420" i="7"/>
  <c r="P419" i="7"/>
  <c r="P418" i="7"/>
  <c r="P417" i="7"/>
  <c r="P416" i="7"/>
  <c r="P415" i="7"/>
  <c r="P414" i="7"/>
  <c r="P413" i="7"/>
  <c r="P430" i="7"/>
  <c r="P426" i="7"/>
  <c r="P422" i="7"/>
  <c r="P427" i="7"/>
  <c r="P423" i="7"/>
  <c r="P428" i="7"/>
  <c r="P424" i="7"/>
  <c r="V714" i="17"/>
  <c r="V208" i="17"/>
  <c r="V200" i="17"/>
  <c r="V213" i="17"/>
  <c r="V206" i="17"/>
  <c r="N337" i="7"/>
  <c r="J322" i="7"/>
  <c r="J326" i="7"/>
  <c r="J319" i="7"/>
  <c r="J339" i="7"/>
  <c r="J734" i="7"/>
  <c r="K730" i="7"/>
  <c r="U328" i="17"/>
  <c r="M730" i="17"/>
  <c r="Q757" i="7"/>
  <c r="Q756" i="7"/>
  <c r="Q755" i="7"/>
  <c r="Q754" i="7"/>
  <c r="Q753" i="7"/>
  <c r="Q752" i="7"/>
  <c r="Q750" i="7"/>
  <c r="Q749" i="7"/>
  <c r="Q748" i="7"/>
  <c r="Q747" i="7"/>
  <c r="Q746" i="7"/>
  <c r="Q745" i="7"/>
  <c r="Q430" i="7"/>
  <c r="Q429" i="7"/>
  <c r="Q428" i="7"/>
  <c r="Q427" i="7"/>
  <c r="Q426" i="7"/>
  <c r="Q425" i="7"/>
  <c r="Q424" i="7"/>
  <c r="R424" i="7" s="1"/>
  <c r="Q423" i="7"/>
  <c r="Q422" i="7"/>
  <c r="Q414" i="7"/>
  <c r="R414" i="7" s="1"/>
  <c r="Q413" i="7"/>
  <c r="Q420" i="7"/>
  <c r="Q419" i="7"/>
  <c r="Q418" i="7"/>
  <c r="Q417" i="7"/>
  <c r="Q416" i="7"/>
  <c r="Q415" i="7"/>
  <c r="P757" i="17"/>
  <c r="P756" i="17"/>
  <c r="P755" i="17"/>
  <c r="P754" i="17"/>
  <c r="P753" i="17"/>
  <c r="P750" i="17"/>
  <c r="P749" i="17"/>
  <c r="P748" i="17"/>
  <c r="P747" i="17"/>
  <c r="P746" i="17"/>
  <c r="P745" i="17"/>
  <c r="P752" i="17"/>
  <c r="P430" i="17"/>
  <c r="P429" i="17"/>
  <c r="P428" i="17"/>
  <c r="P427" i="17"/>
  <c r="P426" i="17"/>
  <c r="P425" i="17"/>
  <c r="P424" i="17"/>
  <c r="P423" i="17"/>
  <c r="P422" i="17"/>
  <c r="P420" i="17"/>
  <c r="P418" i="17"/>
  <c r="P416" i="17"/>
  <c r="P414" i="17"/>
  <c r="P419" i="17"/>
  <c r="P417" i="17"/>
  <c r="P415" i="17"/>
  <c r="P413" i="17"/>
  <c r="N338" i="7"/>
  <c r="J323" i="7"/>
  <c r="J320" i="7"/>
  <c r="J732" i="7"/>
  <c r="L744" i="7"/>
  <c r="V429" i="17"/>
  <c r="V757" i="17"/>
  <c r="O421" i="17"/>
  <c r="O744" i="17"/>
  <c r="J419" i="17"/>
  <c r="N339" i="7"/>
  <c r="J317" i="7"/>
  <c r="J337" i="7"/>
  <c r="J736" i="7"/>
  <c r="J735" i="7"/>
  <c r="J741" i="7"/>
  <c r="J420" i="17"/>
  <c r="J746" i="17"/>
  <c r="G744" i="17"/>
  <c r="J752" i="17"/>
  <c r="G751" i="17"/>
  <c r="V413" i="7"/>
  <c r="V417" i="7"/>
  <c r="V422" i="7"/>
  <c r="S421" i="7"/>
  <c r="V426" i="7"/>
  <c r="V430" i="7"/>
  <c r="V748" i="7"/>
  <c r="V753" i="7"/>
  <c r="V757" i="7"/>
  <c r="N749" i="17"/>
  <c r="N413" i="7"/>
  <c r="N417" i="7"/>
  <c r="M421" i="7"/>
  <c r="Q757" i="17"/>
  <c r="Q756" i="17"/>
  <c r="Q755" i="17"/>
  <c r="Q754" i="17"/>
  <c r="Q753" i="17"/>
  <c r="Q752" i="17"/>
  <c r="Q747" i="17"/>
  <c r="Q748" i="17"/>
  <c r="Q430" i="17"/>
  <c r="Q429" i="17"/>
  <c r="Q428" i="17"/>
  <c r="Q427" i="17"/>
  <c r="Q426" i="17"/>
  <c r="Q425" i="17"/>
  <c r="Q424" i="17"/>
  <c r="Q423" i="17"/>
  <c r="Q422" i="17"/>
  <c r="Q749" i="17"/>
  <c r="Q745" i="17"/>
  <c r="Q746" i="17"/>
  <c r="Q750" i="17"/>
  <c r="Q420" i="17"/>
  <c r="Q419" i="17"/>
  <c r="Q418" i="17"/>
  <c r="Q417" i="17"/>
  <c r="Q416" i="17"/>
  <c r="Q415" i="17"/>
  <c r="Q414" i="17"/>
  <c r="Q413" i="17"/>
  <c r="L411" i="7"/>
  <c r="J318" i="7"/>
  <c r="J733" i="7"/>
  <c r="J742" i="7"/>
  <c r="U730" i="17"/>
  <c r="V735" i="7"/>
  <c r="U411" i="7"/>
  <c r="M328" i="7"/>
  <c r="J418" i="7"/>
  <c r="J417" i="7"/>
  <c r="J425" i="7"/>
  <c r="J429" i="7"/>
  <c r="J747" i="7"/>
  <c r="I751" i="7"/>
  <c r="J752" i="7"/>
  <c r="J756" i="7"/>
  <c r="N422" i="7"/>
  <c r="K421" i="7"/>
  <c r="N429" i="7"/>
  <c r="N424" i="7"/>
  <c r="N750" i="7"/>
  <c r="N753" i="7"/>
  <c r="N757" i="7"/>
  <c r="T411" i="17"/>
  <c r="V732" i="7"/>
  <c r="V736" i="7"/>
  <c r="J424" i="17"/>
  <c r="J428" i="17"/>
  <c r="L744" i="17"/>
  <c r="T744" i="7"/>
  <c r="V414" i="7"/>
  <c r="V418" i="7"/>
  <c r="V423" i="7"/>
  <c r="V427" i="7"/>
  <c r="V745" i="7"/>
  <c r="V749" i="7"/>
  <c r="V754" i="7"/>
  <c r="O744" i="7"/>
  <c r="I744" i="17"/>
  <c r="N419" i="17"/>
  <c r="N425" i="17"/>
  <c r="N429" i="17"/>
  <c r="N746" i="17"/>
  <c r="K744" i="17"/>
  <c r="N750" i="17"/>
  <c r="N756" i="17"/>
  <c r="T421" i="17"/>
  <c r="N414" i="7"/>
  <c r="N418" i="7"/>
  <c r="L751" i="7"/>
  <c r="V416" i="17"/>
  <c r="V419" i="17"/>
  <c r="S421" i="17"/>
  <c r="V422" i="17"/>
  <c r="V426" i="17"/>
  <c r="V430" i="17"/>
  <c r="V752" i="17"/>
  <c r="S751" i="17"/>
  <c r="V756" i="17"/>
  <c r="O751" i="17"/>
  <c r="J413" i="17"/>
  <c r="J416" i="17"/>
  <c r="H744" i="17"/>
  <c r="J413" i="7"/>
  <c r="J419" i="7"/>
  <c r="I421" i="7"/>
  <c r="J422" i="7"/>
  <c r="J426" i="7"/>
  <c r="J430" i="7"/>
  <c r="J748" i="7"/>
  <c r="J753" i="7"/>
  <c r="J757" i="7"/>
  <c r="N426" i="7"/>
  <c r="N745" i="7"/>
  <c r="N428" i="7"/>
  <c r="N747" i="7"/>
  <c r="N754" i="7"/>
  <c r="V746" i="17"/>
  <c r="U744" i="17"/>
  <c r="V750" i="17"/>
  <c r="N420" i="17"/>
  <c r="M751" i="17"/>
  <c r="U421" i="7"/>
  <c r="U744" i="7"/>
  <c r="V733" i="7"/>
  <c r="T411" i="7"/>
  <c r="J745" i="17"/>
  <c r="J754" i="17"/>
  <c r="T751" i="7"/>
  <c r="V415" i="7"/>
  <c r="V419" i="7"/>
  <c r="V424" i="7"/>
  <c r="V428" i="7"/>
  <c r="V746" i="7"/>
  <c r="S744" i="7"/>
  <c r="V750" i="7"/>
  <c r="V755" i="7"/>
  <c r="R418" i="7"/>
  <c r="O751" i="7"/>
  <c r="I751" i="17"/>
  <c r="N414" i="17"/>
  <c r="N413" i="17"/>
  <c r="N422" i="17"/>
  <c r="K421" i="17"/>
  <c r="N426" i="17"/>
  <c r="N430" i="17"/>
  <c r="N747" i="17"/>
  <c r="N753" i="17"/>
  <c r="N757" i="17"/>
  <c r="T744" i="17"/>
  <c r="N415" i="7"/>
  <c r="N419" i="7"/>
  <c r="M744" i="7"/>
  <c r="L421" i="7"/>
  <c r="V413" i="17"/>
  <c r="V414" i="17"/>
  <c r="V423" i="17"/>
  <c r="V427" i="17"/>
  <c r="V753" i="17"/>
  <c r="J415" i="17"/>
  <c r="J418" i="17"/>
  <c r="H751" i="17"/>
  <c r="J415" i="7"/>
  <c r="J420" i="7"/>
  <c r="J423" i="7"/>
  <c r="J427" i="7"/>
  <c r="J745" i="7"/>
  <c r="J749" i="7"/>
  <c r="J754" i="7"/>
  <c r="N430" i="7"/>
  <c r="N423" i="7"/>
  <c r="N749" i="7"/>
  <c r="N748" i="7"/>
  <c r="N755" i="7"/>
  <c r="V747" i="17"/>
  <c r="M421" i="17"/>
  <c r="U751" i="7"/>
  <c r="V734" i="7"/>
  <c r="M411" i="7"/>
  <c r="L730" i="17"/>
  <c r="L411" i="17"/>
  <c r="T328" i="7"/>
  <c r="T730" i="7"/>
  <c r="S730" i="7"/>
  <c r="J422" i="17"/>
  <c r="G421" i="17"/>
  <c r="J426" i="17"/>
  <c r="J749" i="17"/>
  <c r="L421" i="17"/>
  <c r="L751" i="17"/>
  <c r="T421" i="7"/>
  <c r="V416" i="7"/>
  <c r="V420" i="7"/>
  <c r="V425" i="7"/>
  <c r="V429" i="7"/>
  <c r="V747" i="7"/>
  <c r="V752" i="7"/>
  <c r="S751" i="7"/>
  <c r="V756" i="7"/>
  <c r="O421" i="7"/>
  <c r="I421" i="17"/>
  <c r="N416" i="17"/>
  <c r="N415" i="17"/>
  <c r="N423" i="17"/>
  <c r="N427" i="17"/>
  <c r="N752" i="17"/>
  <c r="K751" i="17"/>
  <c r="N748" i="17"/>
  <c r="N754" i="17"/>
  <c r="T751" i="17"/>
  <c r="N416" i="7"/>
  <c r="N420" i="7"/>
  <c r="M751" i="7"/>
  <c r="V415" i="17"/>
  <c r="V418" i="17"/>
  <c r="V424" i="17"/>
  <c r="V428" i="17"/>
  <c r="S744" i="17"/>
  <c r="V754" i="17"/>
  <c r="J414" i="17"/>
  <c r="J417" i="17"/>
  <c r="H421" i="17"/>
  <c r="J416" i="7"/>
  <c r="J414" i="7"/>
  <c r="J424" i="7"/>
  <c r="J428" i="7"/>
  <c r="I744" i="7"/>
  <c r="J746" i="7"/>
  <c r="J750" i="7"/>
  <c r="J755" i="7"/>
  <c r="N425" i="7"/>
  <c r="N427" i="7"/>
  <c r="N746" i="7"/>
  <c r="K744" i="7"/>
  <c r="N752" i="7"/>
  <c r="K751" i="7"/>
  <c r="N756" i="7"/>
  <c r="U421" i="17"/>
  <c r="V748" i="17"/>
  <c r="U751" i="17"/>
  <c r="I301" i="17"/>
  <c r="N731" i="17"/>
  <c r="K730" i="17"/>
  <c r="N412" i="17"/>
  <c r="K411" i="17"/>
  <c r="P412" i="7"/>
  <c r="P743" i="7"/>
  <c r="P742" i="7"/>
  <c r="P741" i="7"/>
  <c r="P740" i="7"/>
  <c r="P739" i="7"/>
  <c r="P738" i="7"/>
  <c r="P736" i="7"/>
  <c r="P735" i="7"/>
  <c r="P734" i="7"/>
  <c r="P733" i="7"/>
  <c r="P732" i="7"/>
  <c r="P731" i="7"/>
  <c r="P339" i="7"/>
  <c r="P338" i="7"/>
  <c r="P337" i="7"/>
  <c r="P336" i="7"/>
  <c r="P335" i="7"/>
  <c r="P334" i="7"/>
  <c r="P333" i="7"/>
  <c r="P332" i="7"/>
  <c r="P331" i="7"/>
  <c r="P330" i="7"/>
  <c r="P329" i="7"/>
  <c r="P316" i="7"/>
  <c r="P326" i="7"/>
  <c r="P325" i="7"/>
  <c r="P324" i="7"/>
  <c r="P323" i="7"/>
  <c r="P322" i="7"/>
  <c r="P321" i="7"/>
  <c r="P320" i="7"/>
  <c r="P319" i="7"/>
  <c r="P318" i="7"/>
  <c r="P317" i="7"/>
  <c r="P561" i="7"/>
  <c r="P560" i="7"/>
  <c r="P559" i="7"/>
  <c r="P558" i="7"/>
  <c r="P557" i="7"/>
  <c r="P556" i="7"/>
  <c r="P554" i="7"/>
  <c r="P553" i="7"/>
  <c r="P552" i="7"/>
  <c r="P551" i="7"/>
  <c r="P550" i="7"/>
  <c r="P549" i="7"/>
  <c r="P312" i="7"/>
  <c r="P311" i="7"/>
  <c r="P310" i="7"/>
  <c r="P309" i="7"/>
  <c r="P308" i="7"/>
  <c r="P307" i="7"/>
  <c r="P306" i="7"/>
  <c r="P305" i="7"/>
  <c r="P304" i="7"/>
  <c r="P303" i="7"/>
  <c r="P302" i="7"/>
  <c r="P299" i="7"/>
  <c r="P298" i="7"/>
  <c r="P297" i="7"/>
  <c r="P296" i="7"/>
  <c r="P295" i="7"/>
  <c r="P294" i="7"/>
  <c r="P293" i="7"/>
  <c r="P292" i="7"/>
  <c r="P291" i="7"/>
  <c r="P290" i="7"/>
  <c r="P289" i="7"/>
  <c r="Q412" i="7"/>
  <c r="Q743" i="7"/>
  <c r="Q742" i="7"/>
  <c r="Q741" i="7"/>
  <c r="Q740" i="7"/>
  <c r="Q739" i="7"/>
  <c r="Q738" i="7"/>
  <c r="Q735" i="7"/>
  <c r="Q731" i="7"/>
  <c r="Q734" i="7"/>
  <c r="Q733" i="7"/>
  <c r="Q736" i="7"/>
  <c r="Q732" i="7"/>
  <c r="Q339" i="7"/>
  <c r="Q338" i="7"/>
  <c r="Q337" i="7"/>
  <c r="Q336" i="7"/>
  <c r="Q335" i="7"/>
  <c r="Q334" i="7"/>
  <c r="Q333" i="7"/>
  <c r="Q332" i="7"/>
  <c r="Q331" i="7"/>
  <c r="Q330" i="7"/>
  <c r="Q329" i="7"/>
  <c r="Q326" i="7"/>
  <c r="Q324" i="7"/>
  <c r="Q323" i="7"/>
  <c r="Q321" i="7"/>
  <c r="Q319" i="7"/>
  <c r="Q318" i="7"/>
  <c r="Q325" i="7"/>
  <c r="Q322" i="7"/>
  <c r="R322" i="7" s="1"/>
  <c r="Q320" i="7"/>
  <c r="Q317" i="7"/>
  <c r="Q316" i="7"/>
  <c r="Q561" i="7"/>
  <c r="Q560" i="7"/>
  <c r="Q559" i="7"/>
  <c r="Q558" i="7"/>
  <c r="Q557" i="7"/>
  <c r="Q556" i="7"/>
  <c r="Q554" i="7"/>
  <c r="Q553" i="7"/>
  <c r="Q552" i="7"/>
  <c r="Q551" i="7"/>
  <c r="Q550" i="7"/>
  <c r="Q549" i="7"/>
  <c r="Q312" i="7"/>
  <c r="Q311" i="7"/>
  <c r="Q310" i="7"/>
  <c r="Q309" i="7"/>
  <c r="Q308" i="7"/>
  <c r="Q307" i="7"/>
  <c r="Q306" i="7"/>
  <c r="Q305" i="7"/>
  <c r="Q304" i="7"/>
  <c r="Q303" i="7"/>
  <c r="Q302" i="7"/>
  <c r="Q299" i="7"/>
  <c r="Q298" i="7"/>
  <c r="Q297" i="7"/>
  <c r="Q296" i="7"/>
  <c r="Q295" i="7"/>
  <c r="Q294" i="7"/>
  <c r="Q293" i="7"/>
  <c r="Q292" i="7"/>
  <c r="Q291" i="7"/>
  <c r="Q290" i="7"/>
  <c r="Q289" i="7"/>
  <c r="P412" i="17"/>
  <c r="P743" i="17"/>
  <c r="P739" i="17"/>
  <c r="P740" i="17"/>
  <c r="P741" i="17"/>
  <c r="P742" i="17"/>
  <c r="P738" i="17"/>
  <c r="P736" i="17"/>
  <c r="P735" i="17"/>
  <c r="P734" i="17"/>
  <c r="P733" i="17"/>
  <c r="P732" i="17"/>
  <c r="P731" i="17"/>
  <c r="P339" i="17"/>
  <c r="P338" i="17"/>
  <c r="P337" i="17"/>
  <c r="P336" i="17"/>
  <c r="P335" i="17"/>
  <c r="P334" i="17"/>
  <c r="P333" i="17"/>
  <c r="P332" i="17"/>
  <c r="P331" i="17"/>
  <c r="P330" i="17"/>
  <c r="P329" i="17"/>
  <c r="P316" i="17"/>
  <c r="P326" i="17"/>
  <c r="P325" i="17"/>
  <c r="P324" i="17"/>
  <c r="P323" i="17"/>
  <c r="P322" i="17"/>
  <c r="P321" i="17"/>
  <c r="P320" i="17"/>
  <c r="P319" i="17"/>
  <c r="P318" i="17"/>
  <c r="P317" i="17"/>
  <c r="I328" i="17"/>
  <c r="Q412" i="17"/>
  <c r="Q743" i="17"/>
  <c r="Q742" i="17"/>
  <c r="Q741" i="17"/>
  <c r="Q740" i="17"/>
  <c r="Q739" i="17"/>
  <c r="Q738" i="17"/>
  <c r="Q736" i="17"/>
  <c r="Q735" i="17"/>
  <c r="Q734" i="17"/>
  <c r="Q733" i="17"/>
  <c r="Q732" i="17"/>
  <c r="Q731" i="17"/>
  <c r="Q339" i="17"/>
  <c r="Q338" i="17"/>
  <c r="Q337" i="17"/>
  <c r="Q336" i="17"/>
  <c r="Q335" i="17"/>
  <c r="Q334" i="17"/>
  <c r="Q333" i="17"/>
  <c r="Q332" i="17"/>
  <c r="Q331" i="17"/>
  <c r="Q330" i="17"/>
  <c r="Q329" i="17"/>
  <c r="Q316" i="17"/>
  <c r="Q326" i="17"/>
  <c r="Q325" i="17"/>
  <c r="Q324" i="17"/>
  <c r="Q323" i="17"/>
  <c r="Q322" i="17"/>
  <c r="Q321" i="17"/>
  <c r="Q320" i="17"/>
  <c r="Q319" i="17"/>
  <c r="Q318" i="17"/>
  <c r="Q317" i="17"/>
  <c r="I737" i="17"/>
  <c r="L301" i="7"/>
  <c r="J292" i="7"/>
  <c r="J296" i="7"/>
  <c r="I301" i="7"/>
  <c r="J301" i="7" s="1"/>
  <c r="J302" i="7"/>
  <c r="J306" i="7"/>
  <c r="J310" i="7"/>
  <c r="J550" i="7"/>
  <c r="J554" i="7"/>
  <c r="J559" i="7"/>
  <c r="J331" i="7"/>
  <c r="J335" i="7"/>
  <c r="J739" i="7"/>
  <c r="J743" i="7"/>
  <c r="N293" i="7"/>
  <c r="N297" i="7"/>
  <c r="N303" i="7"/>
  <c r="N307" i="7"/>
  <c r="N311" i="7"/>
  <c r="N551" i="7"/>
  <c r="N556" i="7"/>
  <c r="K555" i="7"/>
  <c r="N560" i="7"/>
  <c r="N318" i="7"/>
  <c r="N322" i="7"/>
  <c r="N326" i="7"/>
  <c r="N332" i="7"/>
  <c r="N336" i="7"/>
  <c r="N740" i="7"/>
  <c r="N412" i="7"/>
  <c r="K411" i="7"/>
  <c r="N318" i="17"/>
  <c r="N322" i="17"/>
  <c r="N326" i="17"/>
  <c r="N332" i="17"/>
  <c r="N336" i="17"/>
  <c r="U555" i="7"/>
  <c r="V731" i="7"/>
  <c r="U730" i="7"/>
  <c r="V291" i="17"/>
  <c r="V295" i="17"/>
  <c r="V299" i="17"/>
  <c r="V305" i="17"/>
  <c r="V309" i="17"/>
  <c r="V316" i="17"/>
  <c r="V733" i="17"/>
  <c r="V738" i="17"/>
  <c r="S737" i="17"/>
  <c r="V742" i="17"/>
  <c r="O301" i="17"/>
  <c r="N731" i="7"/>
  <c r="M730" i="7"/>
  <c r="N733" i="7"/>
  <c r="J292" i="17"/>
  <c r="J296" i="17"/>
  <c r="J302" i="17"/>
  <c r="G301" i="17"/>
  <c r="J306" i="17"/>
  <c r="J310" i="17"/>
  <c r="J734" i="17"/>
  <c r="J739" i="17"/>
  <c r="J743" i="17"/>
  <c r="V337" i="7"/>
  <c r="V293" i="7"/>
  <c r="V297" i="7"/>
  <c r="V303" i="7"/>
  <c r="V307" i="7"/>
  <c r="V311" i="7"/>
  <c r="V551" i="7"/>
  <c r="V556" i="7"/>
  <c r="S555" i="7"/>
  <c r="V560" i="7"/>
  <c r="V317" i="7"/>
  <c r="V321" i="7"/>
  <c r="V325" i="7"/>
  <c r="V740" i="7"/>
  <c r="V412" i="7"/>
  <c r="S411" i="7"/>
  <c r="O328" i="7"/>
  <c r="N316" i="17"/>
  <c r="N738" i="17"/>
  <c r="K737" i="17"/>
  <c r="L555" i="7"/>
  <c r="L730" i="7"/>
  <c r="J293" i="7"/>
  <c r="J297" i="7"/>
  <c r="J303" i="7"/>
  <c r="J307" i="7"/>
  <c r="J311" i="7"/>
  <c r="J551" i="7"/>
  <c r="I555" i="7"/>
  <c r="J555" i="7" s="1"/>
  <c r="J556" i="7"/>
  <c r="J560" i="7"/>
  <c r="J316" i="7"/>
  <c r="J332" i="7"/>
  <c r="J336" i="7"/>
  <c r="J731" i="7"/>
  <c r="I730" i="7"/>
  <c r="J730" i="7" s="1"/>
  <c r="J740" i="7"/>
  <c r="I411" i="7"/>
  <c r="J412" i="7"/>
  <c r="N290" i="7"/>
  <c r="N294" i="7"/>
  <c r="N298" i="7"/>
  <c r="N304" i="7"/>
  <c r="N308" i="7"/>
  <c r="N312" i="7"/>
  <c r="N552" i="7"/>
  <c r="N557" i="7"/>
  <c r="N561" i="7"/>
  <c r="N319" i="7"/>
  <c r="N323" i="7"/>
  <c r="N329" i="7"/>
  <c r="K328" i="7"/>
  <c r="N333" i="7"/>
  <c r="N741" i="7"/>
  <c r="N319" i="17"/>
  <c r="N323" i="17"/>
  <c r="N329" i="17"/>
  <c r="N333" i="17"/>
  <c r="M328" i="17"/>
  <c r="T730" i="17"/>
  <c r="U328" i="7"/>
  <c r="V292" i="17"/>
  <c r="V296" i="17"/>
  <c r="V302" i="17"/>
  <c r="S301" i="17"/>
  <c r="V306" i="17"/>
  <c r="V310" i="17"/>
  <c r="V734" i="17"/>
  <c r="V739" i="17"/>
  <c r="V743" i="17"/>
  <c r="O730" i="17"/>
  <c r="O411" i="17"/>
  <c r="H328" i="17"/>
  <c r="M548" i="7"/>
  <c r="N735" i="7"/>
  <c r="M737" i="7"/>
  <c r="J289" i="17"/>
  <c r="J293" i="17"/>
  <c r="J297" i="17"/>
  <c r="J303" i="17"/>
  <c r="J307" i="17"/>
  <c r="J311" i="17"/>
  <c r="J731" i="17"/>
  <c r="G730" i="17"/>
  <c r="J735" i="17"/>
  <c r="J740" i="17"/>
  <c r="J412" i="17"/>
  <c r="G411" i="17"/>
  <c r="L328" i="17"/>
  <c r="T548" i="7"/>
  <c r="V338" i="7"/>
  <c r="T737" i="7"/>
  <c r="V290" i="7"/>
  <c r="V294" i="7"/>
  <c r="V298" i="7"/>
  <c r="V304" i="7"/>
  <c r="V308" i="7"/>
  <c r="V312" i="7"/>
  <c r="V552" i="7"/>
  <c r="V557" i="7"/>
  <c r="V561" i="7"/>
  <c r="V316" i="7"/>
  <c r="V329" i="7"/>
  <c r="S328" i="7"/>
  <c r="V318" i="7"/>
  <c r="V322" i="7"/>
  <c r="V326" i="7"/>
  <c r="V741" i="7"/>
  <c r="O548" i="7"/>
  <c r="O730" i="7"/>
  <c r="O737" i="7"/>
  <c r="N302" i="17"/>
  <c r="K301" i="17"/>
  <c r="L328" i="7"/>
  <c r="J290" i="7"/>
  <c r="J294" i="7"/>
  <c r="J298" i="7"/>
  <c r="J304" i="7"/>
  <c r="J308" i="7"/>
  <c r="J312" i="7"/>
  <c r="J552" i="7"/>
  <c r="J557" i="7"/>
  <c r="J561" i="7"/>
  <c r="J324" i="7"/>
  <c r="I328" i="7"/>
  <c r="J328" i="7" s="1"/>
  <c r="J329" i="7"/>
  <c r="J333" i="7"/>
  <c r="N291" i="7"/>
  <c r="N295" i="7"/>
  <c r="N299" i="7"/>
  <c r="N305" i="7"/>
  <c r="N309" i="7"/>
  <c r="N549" i="7"/>
  <c r="K548" i="7"/>
  <c r="N553" i="7"/>
  <c r="N558" i="7"/>
  <c r="N316" i="7"/>
  <c r="N320" i="7"/>
  <c r="N324" i="7"/>
  <c r="N330" i="7"/>
  <c r="N334" i="7"/>
  <c r="N738" i="7"/>
  <c r="K737" i="7"/>
  <c r="N742" i="7"/>
  <c r="U301" i="17"/>
  <c r="N320" i="17"/>
  <c r="N324" i="17"/>
  <c r="N330" i="17"/>
  <c r="N334" i="17"/>
  <c r="N338" i="17"/>
  <c r="M737" i="17"/>
  <c r="T328" i="17"/>
  <c r="U548" i="7"/>
  <c r="U737" i="7"/>
  <c r="V289" i="17"/>
  <c r="V293" i="17"/>
  <c r="V297" i="17"/>
  <c r="V303" i="17"/>
  <c r="V307" i="17"/>
  <c r="V311" i="17"/>
  <c r="V731" i="17"/>
  <c r="S730" i="17"/>
  <c r="V735" i="17"/>
  <c r="V740" i="17"/>
  <c r="V412" i="17"/>
  <c r="S411" i="17"/>
  <c r="O328" i="17"/>
  <c r="H737" i="17"/>
  <c r="M301" i="7"/>
  <c r="N732" i="7"/>
  <c r="J290" i="17"/>
  <c r="J294" i="17"/>
  <c r="J298" i="17"/>
  <c r="J304" i="17"/>
  <c r="J308" i="17"/>
  <c r="J312" i="17"/>
  <c r="J323" i="17"/>
  <c r="G328" i="17"/>
  <c r="J329" i="17"/>
  <c r="J732" i="17"/>
  <c r="J736" i="17"/>
  <c r="J741" i="17"/>
  <c r="L737" i="17"/>
  <c r="T301" i="7"/>
  <c r="V339" i="7"/>
  <c r="V291" i="7"/>
  <c r="V295" i="7"/>
  <c r="V299" i="7"/>
  <c r="V305" i="7"/>
  <c r="V309" i="7"/>
  <c r="V549" i="7"/>
  <c r="S548" i="7"/>
  <c r="V553" i="7"/>
  <c r="V558" i="7"/>
  <c r="V331" i="7"/>
  <c r="V330" i="7"/>
  <c r="V333" i="7"/>
  <c r="V319" i="7"/>
  <c r="V323" i="7"/>
  <c r="V332" i="7"/>
  <c r="V738" i="7"/>
  <c r="S737" i="7"/>
  <c r="V742" i="7"/>
  <c r="O301" i="7"/>
  <c r="L548" i="7"/>
  <c r="L737" i="7"/>
  <c r="J291" i="7"/>
  <c r="J295" i="7"/>
  <c r="J299" i="7"/>
  <c r="J305" i="7"/>
  <c r="J309" i="7"/>
  <c r="I548" i="7"/>
  <c r="J548" i="7" s="1"/>
  <c r="J549" i="7"/>
  <c r="J553" i="7"/>
  <c r="J558" i="7"/>
  <c r="J321" i="7"/>
  <c r="J325" i="7"/>
  <c r="J330" i="7"/>
  <c r="J334" i="7"/>
  <c r="J338" i="7"/>
  <c r="I737" i="7"/>
  <c r="J738" i="7"/>
  <c r="N292" i="7"/>
  <c r="N296" i="7"/>
  <c r="N302" i="7"/>
  <c r="K301" i="7"/>
  <c r="N306" i="7"/>
  <c r="N310" i="7"/>
  <c r="N550" i="7"/>
  <c r="N554" i="7"/>
  <c r="N559" i="7"/>
  <c r="N317" i="7"/>
  <c r="N321" i="7"/>
  <c r="N325" i="7"/>
  <c r="N331" i="7"/>
  <c r="N335" i="7"/>
  <c r="N739" i="7"/>
  <c r="N743" i="7"/>
  <c r="U737" i="17"/>
  <c r="M301" i="17"/>
  <c r="N317" i="17"/>
  <c r="N321" i="17"/>
  <c r="N325" i="17"/>
  <c r="N331" i="17"/>
  <c r="N335" i="17"/>
  <c r="N339" i="17"/>
  <c r="T737" i="17"/>
  <c r="U301" i="7"/>
  <c r="V290" i="17"/>
  <c r="V294" i="17"/>
  <c r="V298" i="17"/>
  <c r="V304" i="17"/>
  <c r="V308" i="17"/>
  <c r="V312" i="17"/>
  <c r="S328" i="17"/>
  <c r="V329" i="17"/>
  <c r="V732" i="17"/>
  <c r="V736" i="17"/>
  <c r="V741" i="17"/>
  <c r="O737" i="17"/>
  <c r="H301" i="17"/>
  <c r="M555" i="7"/>
  <c r="N734" i="7"/>
  <c r="N736" i="7"/>
  <c r="J291" i="17"/>
  <c r="J295" i="17"/>
  <c r="J299" i="17"/>
  <c r="J305" i="17"/>
  <c r="J309" i="17"/>
  <c r="J316" i="17"/>
  <c r="J733" i="17"/>
  <c r="J738" i="17"/>
  <c r="G737" i="17"/>
  <c r="J742" i="17"/>
  <c r="L301" i="17"/>
  <c r="T555" i="7"/>
  <c r="V336" i="7"/>
  <c r="V292" i="7"/>
  <c r="V296" i="7"/>
  <c r="V302" i="7"/>
  <c r="S301" i="7"/>
  <c r="V306" i="7"/>
  <c r="V310" i="7"/>
  <c r="V550" i="7"/>
  <c r="V554" i="7"/>
  <c r="V559" i="7"/>
  <c r="V335" i="7"/>
  <c r="V334" i="7"/>
  <c r="V320" i="7"/>
  <c r="V324" i="7"/>
  <c r="V739" i="7"/>
  <c r="V743" i="7"/>
  <c r="O555" i="7"/>
  <c r="O411" i="7"/>
  <c r="V214" i="17"/>
  <c r="V207" i="17"/>
  <c r="J705" i="17"/>
  <c r="J200" i="17"/>
  <c r="J714" i="17"/>
  <c r="J219" i="17"/>
  <c r="V219" i="17"/>
  <c r="V211" i="17"/>
  <c r="V204" i="17"/>
  <c r="V215" i="17"/>
  <c r="V705" i="17"/>
  <c r="G111" i="17"/>
  <c r="U133" i="7"/>
  <c r="M133" i="7"/>
  <c r="T133" i="7"/>
  <c r="T120" i="7"/>
  <c r="S133" i="7"/>
  <c r="G103" i="17"/>
  <c r="U120" i="17"/>
  <c r="U120" i="7"/>
  <c r="U119" i="7" s="1"/>
  <c r="S133" i="17"/>
  <c r="G133" i="17"/>
  <c r="U133" i="17"/>
  <c r="T120" i="17"/>
  <c r="O133" i="17"/>
  <c r="H120" i="17"/>
  <c r="L120" i="17"/>
  <c r="O133" i="7"/>
  <c r="M120" i="17"/>
  <c r="M133" i="17"/>
  <c r="I120" i="17"/>
  <c r="K133" i="17"/>
  <c r="L120" i="7"/>
  <c r="H78" i="17"/>
  <c r="G78" i="17"/>
  <c r="K133" i="7"/>
  <c r="T133" i="17"/>
  <c r="M120" i="7"/>
  <c r="L133" i="17"/>
  <c r="L133" i="7"/>
  <c r="J461" i="17"/>
  <c r="J564" i="17"/>
  <c r="J573" i="17"/>
  <c r="J214" i="17"/>
  <c r="J207" i="17"/>
  <c r="I702" i="17"/>
  <c r="V212" i="17"/>
  <c r="V205" i="17"/>
  <c r="T632" i="7"/>
  <c r="O632" i="7"/>
  <c r="L639" i="7"/>
  <c r="U597" i="7"/>
  <c r="U590" i="7"/>
  <c r="T597" i="7"/>
  <c r="K597" i="7"/>
  <c r="K590" i="7"/>
  <c r="I590" i="7"/>
  <c r="J590" i="7" s="1"/>
  <c r="I723" i="7"/>
  <c r="J723" i="7" s="1"/>
  <c r="J706" i="17"/>
  <c r="J212" i="17"/>
  <c r="J201" i="17"/>
  <c r="J205" i="17"/>
  <c r="M723" i="7"/>
  <c r="T569" i="7"/>
  <c r="L569" i="7"/>
  <c r="K562" i="7"/>
  <c r="N408" i="7"/>
  <c r="U569" i="7"/>
  <c r="K611" i="7"/>
  <c r="U604" i="7"/>
  <c r="T604" i="7"/>
  <c r="O604" i="7"/>
  <c r="I604" i="7"/>
  <c r="J604" i="7" s="1"/>
  <c r="T576" i="7"/>
  <c r="K583" i="7"/>
  <c r="U639" i="7"/>
  <c r="T695" i="7"/>
  <c r="O695" i="7"/>
  <c r="J455" i="17"/>
  <c r="J567" i="17"/>
  <c r="J215" i="17"/>
  <c r="J208" i="17"/>
  <c r="V712" i="17"/>
  <c r="V217" i="17"/>
  <c r="J575" i="17"/>
  <c r="J715" i="17"/>
  <c r="J220" i="17"/>
  <c r="V221" i="17"/>
  <c r="J453" i="17"/>
  <c r="J712" i="17"/>
  <c r="J707" i="17"/>
  <c r="J213" i="17"/>
  <c r="J217" i="17"/>
  <c r="J221" i="17"/>
  <c r="J202" i="17"/>
  <c r="J206" i="17"/>
  <c r="V707" i="17"/>
  <c r="V202" i="17"/>
  <c r="T211" i="22"/>
  <c r="T215" i="22"/>
  <c r="T219" i="22"/>
  <c r="I625" i="7"/>
  <c r="J625" i="7" s="1"/>
  <c r="S618" i="7"/>
  <c r="O618" i="7"/>
  <c r="O541" i="7"/>
  <c r="U541" i="7"/>
  <c r="M632" i="7"/>
  <c r="T562" i="7"/>
  <c r="T716" i="7"/>
  <c r="V201" i="7"/>
  <c r="V213" i="7"/>
  <c r="V221" i="7"/>
  <c r="V715" i="7"/>
  <c r="G216" i="22"/>
  <c r="N706" i="17"/>
  <c r="N216" i="17"/>
  <c r="N201" i="17"/>
  <c r="N209" i="17"/>
  <c r="O702" i="17"/>
  <c r="J202" i="7"/>
  <c r="J211" i="7"/>
  <c r="I211" i="22"/>
  <c r="J704" i="7"/>
  <c r="J713" i="7"/>
  <c r="U534" i="7"/>
  <c r="M541" i="7"/>
  <c r="S583" i="7"/>
  <c r="M576" i="7"/>
  <c r="L583" i="7"/>
  <c r="U583" i="7"/>
  <c r="I576" i="7"/>
  <c r="J576" i="7" s="1"/>
  <c r="I583" i="7"/>
  <c r="J583" i="7" s="1"/>
  <c r="I632" i="7"/>
  <c r="J632" i="7" s="1"/>
  <c r="K639" i="7"/>
  <c r="L625" i="7"/>
  <c r="K618" i="7"/>
  <c r="U618" i="7"/>
  <c r="M625" i="7"/>
  <c r="T618" i="7"/>
  <c r="M597" i="7"/>
  <c r="T590" i="7"/>
  <c r="S597" i="7"/>
  <c r="S590" i="7"/>
  <c r="O597" i="7"/>
  <c r="S695" i="7"/>
  <c r="L695" i="7"/>
  <c r="O562" i="7"/>
  <c r="O569" i="7"/>
  <c r="I562" i="7"/>
  <c r="J562" i="7" s="1"/>
  <c r="I569" i="7"/>
  <c r="J569" i="7" s="1"/>
  <c r="M569" i="7"/>
  <c r="L604" i="7"/>
  <c r="S611" i="7"/>
  <c r="U723" i="7"/>
  <c r="T723" i="7"/>
  <c r="J708" i="17"/>
  <c r="J203" i="17"/>
  <c r="L702" i="17"/>
  <c r="T212" i="22"/>
  <c r="T216" i="22"/>
  <c r="T220" i="22"/>
  <c r="T709" i="7"/>
  <c r="V211" i="7"/>
  <c r="V202" i="7"/>
  <c r="V205" i="7"/>
  <c r="V214" i="7"/>
  <c r="V218" i="7"/>
  <c r="S702" i="7"/>
  <c r="V703" i="7"/>
  <c r="V707" i="7"/>
  <c r="V712" i="7"/>
  <c r="O709" i="7"/>
  <c r="G218" i="22"/>
  <c r="G213" i="22"/>
  <c r="N221" i="7"/>
  <c r="K221" i="22"/>
  <c r="N711" i="7"/>
  <c r="N201" i="7"/>
  <c r="N209" i="7"/>
  <c r="N200" i="7"/>
  <c r="N208" i="7"/>
  <c r="N217" i="7"/>
  <c r="K217" i="22"/>
  <c r="N705" i="7"/>
  <c r="N714" i="7"/>
  <c r="H709" i="17"/>
  <c r="N712" i="17"/>
  <c r="N703" i="17"/>
  <c r="K702" i="17"/>
  <c r="N707" i="17"/>
  <c r="N213" i="17"/>
  <c r="N217" i="17"/>
  <c r="N221" i="17"/>
  <c r="N202" i="17"/>
  <c r="N206" i="17"/>
  <c r="L211" i="22"/>
  <c r="L215" i="22"/>
  <c r="V713" i="17"/>
  <c r="V218" i="17"/>
  <c r="V711" i="17"/>
  <c r="V216" i="17"/>
  <c r="V209" i="17"/>
  <c r="J203" i="7"/>
  <c r="J207" i="7"/>
  <c r="J212" i="7"/>
  <c r="I212" i="22"/>
  <c r="J216" i="7"/>
  <c r="I216" i="22"/>
  <c r="J220" i="7"/>
  <c r="I220" i="22"/>
  <c r="J705" i="7"/>
  <c r="I709" i="7"/>
  <c r="J709" i="7" s="1"/>
  <c r="J710" i="7"/>
  <c r="J714" i="7"/>
  <c r="U702" i="17"/>
  <c r="M702" i="17"/>
  <c r="M709" i="17"/>
  <c r="T709" i="17"/>
  <c r="P209" i="17"/>
  <c r="P208" i="17"/>
  <c r="P207" i="17"/>
  <c r="P206" i="17"/>
  <c r="P205" i="17"/>
  <c r="P204" i="17"/>
  <c r="P203" i="17"/>
  <c r="P202" i="17"/>
  <c r="P201" i="17"/>
  <c r="P200" i="17"/>
  <c r="P199" i="17"/>
  <c r="P221" i="17"/>
  <c r="P221" i="23" s="1"/>
  <c r="P220" i="17"/>
  <c r="P220" i="23" s="1"/>
  <c r="P219" i="17"/>
  <c r="P219" i="23" s="1"/>
  <c r="P218" i="17"/>
  <c r="P218" i="23" s="1"/>
  <c r="P217" i="17"/>
  <c r="P217" i="23" s="1"/>
  <c r="P216" i="17"/>
  <c r="P216" i="23" s="1"/>
  <c r="P215" i="17"/>
  <c r="P215" i="23" s="1"/>
  <c r="P214" i="17"/>
  <c r="P214" i="23" s="1"/>
  <c r="P213" i="17"/>
  <c r="P213" i="23" s="1"/>
  <c r="P212" i="17"/>
  <c r="P212" i="23" s="1"/>
  <c r="P211" i="17"/>
  <c r="P211" i="23" s="1"/>
  <c r="P210" i="23" s="1"/>
  <c r="P197" i="23" s="1"/>
  <c r="P66" i="23" s="1"/>
  <c r="P708" i="17"/>
  <c r="P707" i="17"/>
  <c r="P706" i="17"/>
  <c r="P705" i="17"/>
  <c r="P704" i="17"/>
  <c r="P703" i="17"/>
  <c r="P715" i="17"/>
  <c r="P714" i="17"/>
  <c r="P713" i="17"/>
  <c r="P712" i="17"/>
  <c r="P711" i="17"/>
  <c r="P710" i="17"/>
  <c r="S541" i="7"/>
  <c r="L576" i="7"/>
  <c r="J703" i="17"/>
  <c r="G702" i="17"/>
  <c r="V209" i="7"/>
  <c r="V204" i="7"/>
  <c r="V217" i="7"/>
  <c r="V706" i="7"/>
  <c r="V711" i="7"/>
  <c r="G221" i="22"/>
  <c r="N219" i="7"/>
  <c r="K219" i="22"/>
  <c r="N708" i="7"/>
  <c r="N207" i="7"/>
  <c r="N215" i="7"/>
  <c r="K215" i="22"/>
  <c r="N206" i="7"/>
  <c r="N216" i="7"/>
  <c r="K216" i="22"/>
  <c r="K702" i="7"/>
  <c r="N703" i="7"/>
  <c r="N712" i="7"/>
  <c r="N711" i="17"/>
  <c r="N715" i="17"/>
  <c r="N212" i="17"/>
  <c r="N220" i="17"/>
  <c r="N205" i="17"/>
  <c r="L702" i="7"/>
  <c r="L221" i="22"/>
  <c r="L214" i="22"/>
  <c r="J206" i="7"/>
  <c r="J215" i="7"/>
  <c r="I215" i="22"/>
  <c r="J219" i="7"/>
  <c r="I219" i="22"/>
  <c r="J708" i="7"/>
  <c r="Q209" i="17"/>
  <c r="Q208" i="17"/>
  <c r="Q207" i="17"/>
  <c r="Q206" i="17"/>
  <c r="Q205" i="17"/>
  <c r="Q204" i="17"/>
  <c r="Q203" i="17"/>
  <c r="Q202" i="17"/>
  <c r="Q201" i="17"/>
  <c r="Q200" i="17"/>
  <c r="Q199" i="17"/>
  <c r="Q221" i="17"/>
  <c r="Q221" i="23" s="1"/>
  <c r="Q220" i="17"/>
  <c r="Q220" i="23" s="1"/>
  <c r="Q219" i="17"/>
  <c r="Q219" i="23" s="1"/>
  <c r="Q218" i="17"/>
  <c r="Q218" i="23" s="1"/>
  <c r="Q217" i="17"/>
  <c r="Q217" i="23" s="1"/>
  <c r="Q216" i="17"/>
  <c r="Q216" i="23" s="1"/>
  <c r="Q215" i="17"/>
  <c r="Q215" i="23" s="1"/>
  <c r="Q214" i="17"/>
  <c r="Q214" i="23" s="1"/>
  <c r="Q213" i="17"/>
  <c r="Q213" i="23" s="1"/>
  <c r="Q212" i="17"/>
  <c r="Q212" i="23" s="1"/>
  <c r="Q211" i="17"/>
  <c r="Q211" i="23" s="1"/>
  <c r="Q210" i="23" s="1"/>
  <c r="Q197" i="23" s="1"/>
  <c r="Q66" i="23" s="1"/>
  <c r="Q708" i="17"/>
  <c r="Q707" i="17"/>
  <c r="Q706" i="17"/>
  <c r="Q705" i="17"/>
  <c r="Q704" i="17"/>
  <c r="Q703" i="17"/>
  <c r="Q715" i="17"/>
  <c r="Q714" i="17"/>
  <c r="Q713" i="17"/>
  <c r="Q712" i="17"/>
  <c r="Q711" i="17"/>
  <c r="Q710" i="17"/>
  <c r="O221" i="22"/>
  <c r="O217" i="22"/>
  <c r="O216" i="22"/>
  <c r="O215" i="22"/>
  <c r="O213" i="22"/>
  <c r="L534" i="7"/>
  <c r="S220" i="22"/>
  <c r="S219" i="22"/>
  <c r="S217" i="22"/>
  <c r="S216" i="22"/>
  <c r="S215" i="22"/>
  <c r="S212" i="22"/>
  <c r="U221" i="22"/>
  <c r="U219" i="22"/>
  <c r="U217" i="22"/>
  <c r="U215" i="22"/>
  <c r="U213" i="22"/>
  <c r="U211" i="22"/>
  <c r="U220" i="22"/>
  <c r="U218" i="22"/>
  <c r="U216" i="22"/>
  <c r="U214" i="22"/>
  <c r="U212" i="22"/>
  <c r="T534" i="7"/>
  <c r="I541" i="7"/>
  <c r="J541" i="7" s="1"/>
  <c r="K534" i="7"/>
  <c r="O583" i="7"/>
  <c r="K576" i="7"/>
  <c r="U632" i="7"/>
  <c r="T639" i="7"/>
  <c r="S632" i="7"/>
  <c r="S639" i="7"/>
  <c r="O639" i="7"/>
  <c r="L632" i="7"/>
  <c r="L618" i="7"/>
  <c r="I618" i="7"/>
  <c r="J618" i="7" s="1"/>
  <c r="S625" i="7"/>
  <c r="O625" i="7"/>
  <c r="I597" i="7"/>
  <c r="J597" i="7" s="1"/>
  <c r="L590" i="7"/>
  <c r="K695" i="7"/>
  <c r="S562" i="7"/>
  <c r="L562" i="7"/>
  <c r="K569" i="7"/>
  <c r="U562" i="7"/>
  <c r="M562" i="7"/>
  <c r="K604" i="7"/>
  <c r="U611" i="7"/>
  <c r="T611" i="7"/>
  <c r="O611" i="7"/>
  <c r="I469" i="7"/>
  <c r="I611" i="7"/>
  <c r="J611" i="7" s="1"/>
  <c r="L723" i="7"/>
  <c r="U716" i="7"/>
  <c r="O723" i="7"/>
  <c r="J710" i="17"/>
  <c r="G709" i="17"/>
  <c r="J211" i="17"/>
  <c r="J204" i="17"/>
  <c r="T213" i="22"/>
  <c r="T217" i="22"/>
  <c r="T221" i="22"/>
  <c r="V212" i="7"/>
  <c r="V206" i="7"/>
  <c r="V215" i="7"/>
  <c r="V219" i="7"/>
  <c r="V704" i="7"/>
  <c r="V708" i="7"/>
  <c r="V713" i="7"/>
  <c r="G211" i="22"/>
  <c r="G212" i="22"/>
  <c r="G220" i="22"/>
  <c r="G215" i="22"/>
  <c r="N704" i="7"/>
  <c r="N713" i="7"/>
  <c r="N203" i="7"/>
  <c r="N212" i="7"/>
  <c r="K212" i="22"/>
  <c r="N202" i="7"/>
  <c r="N211" i="7"/>
  <c r="K211" i="22"/>
  <c r="N218" i="7"/>
  <c r="K218" i="22"/>
  <c r="N707" i="7"/>
  <c r="H702" i="17"/>
  <c r="I709" i="17"/>
  <c r="N713" i="17"/>
  <c r="N704" i="17"/>
  <c r="N708" i="17"/>
  <c r="N214" i="17"/>
  <c r="N218" i="17"/>
  <c r="N199" i="17"/>
  <c r="N203" i="17"/>
  <c r="N207" i="17"/>
  <c r="L709" i="7"/>
  <c r="L218" i="22"/>
  <c r="L212" i="22"/>
  <c r="L216" i="22"/>
  <c r="V710" i="17"/>
  <c r="S709" i="17"/>
  <c r="V704" i="17"/>
  <c r="V199" i="17"/>
  <c r="V703" i="17"/>
  <c r="S702" i="17"/>
  <c r="V715" i="17"/>
  <c r="V220" i="17"/>
  <c r="O709" i="17"/>
  <c r="J200" i="7"/>
  <c r="J204" i="7"/>
  <c r="J208" i="7"/>
  <c r="I213" i="22"/>
  <c r="J213" i="7"/>
  <c r="I217" i="22"/>
  <c r="J217" i="7"/>
  <c r="I221" i="22"/>
  <c r="J221" i="7"/>
  <c r="J706" i="7"/>
  <c r="J711" i="7"/>
  <c r="J715" i="7"/>
  <c r="U709" i="7"/>
  <c r="M709" i="7"/>
  <c r="Q217" i="7"/>
  <c r="Q216" i="7"/>
  <c r="Q215" i="7"/>
  <c r="Q214" i="7"/>
  <c r="Q213" i="7"/>
  <c r="Q212" i="7"/>
  <c r="Q211" i="7"/>
  <c r="Q209" i="7"/>
  <c r="Q208" i="7"/>
  <c r="Q207" i="7"/>
  <c r="Q206" i="7"/>
  <c r="Q205" i="7"/>
  <c r="Q204" i="7"/>
  <c r="Q203" i="7"/>
  <c r="Q202" i="7"/>
  <c r="Q201" i="7"/>
  <c r="Q200" i="7"/>
  <c r="Q199" i="7"/>
  <c r="Q714" i="7"/>
  <c r="Q712" i="7"/>
  <c r="Q710" i="7"/>
  <c r="Q707" i="7"/>
  <c r="Q705" i="7"/>
  <c r="Q703" i="7"/>
  <c r="Q220" i="7"/>
  <c r="Q713" i="7"/>
  <c r="Q711" i="7"/>
  <c r="Q708" i="7"/>
  <c r="Q218" i="7"/>
  <c r="Q706" i="7"/>
  <c r="Q704" i="7"/>
  <c r="Q221" i="7"/>
  <c r="Q219" i="7"/>
  <c r="Q715" i="7"/>
  <c r="O576" i="7"/>
  <c r="M604" i="7"/>
  <c r="S723" i="7"/>
  <c r="M702" i="7"/>
  <c r="P715" i="7"/>
  <c r="P713" i="7"/>
  <c r="P711" i="7"/>
  <c r="P708" i="7"/>
  <c r="P706" i="7"/>
  <c r="P704" i="7"/>
  <c r="R704" i="7" s="1"/>
  <c r="P221" i="7"/>
  <c r="P219" i="7"/>
  <c r="P217" i="7"/>
  <c r="P216" i="7"/>
  <c r="P215" i="7"/>
  <c r="P213" i="7"/>
  <c r="P212" i="7"/>
  <c r="P209" i="7"/>
  <c r="P207" i="7"/>
  <c r="P205" i="7"/>
  <c r="P203" i="7"/>
  <c r="P201" i="7"/>
  <c r="P199" i="7"/>
  <c r="P214" i="7"/>
  <c r="P211" i="7"/>
  <c r="P208" i="7"/>
  <c r="P206" i="7"/>
  <c r="P204" i="7"/>
  <c r="P202" i="7"/>
  <c r="P200" i="7"/>
  <c r="P714" i="7"/>
  <c r="P712" i="7"/>
  <c r="P710" i="7"/>
  <c r="P707" i="7"/>
  <c r="P705" i="7"/>
  <c r="P703" i="7"/>
  <c r="P220" i="7"/>
  <c r="P218" i="7"/>
  <c r="H221" i="22"/>
  <c r="H220" i="22"/>
  <c r="H219" i="22"/>
  <c r="H218" i="22"/>
  <c r="H217" i="22"/>
  <c r="H216" i="22"/>
  <c r="H215" i="22"/>
  <c r="H214" i="22"/>
  <c r="H213" i="22"/>
  <c r="H212" i="22"/>
  <c r="H211" i="22"/>
  <c r="T541" i="7"/>
  <c r="S534" i="7"/>
  <c r="O534" i="7"/>
  <c r="L541" i="7"/>
  <c r="K541" i="7"/>
  <c r="T583" i="7"/>
  <c r="S576" i="7"/>
  <c r="M583" i="7"/>
  <c r="U576" i="7"/>
  <c r="I639" i="7"/>
  <c r="J639" i="7" s="1"/>
  <c r="K632" i="7"/>
  <c r="M639" i="7"/>
  <c r="K625" i="7"/>
  <c r="U625" i="7"/>
  <c r="M618" i="7"/>
  <c r="T625" i="7"/>
  <c r="M590" i="7"/>
  <c r="O590" i="7"/>
  <c r="L597" i="7"/>
  <c r="I695" i="7"/>
  <c r="J695" i="7" s="1"/>
  <c r="U695" i="7"/>
  <c r="M695" i="7"/>
  <c r="S569" i="7"/>
  <c r="M611" i="7"/>
  <c r="L611" i="7"/>
  <c r="S604" i="7"/>
  <c r="K723" i="7"/>
  <c r="S716" i="7"/>
  <c r="J711" i="17"/>
  <c r="J216" i="17"/>
  <c r="J209" i="17"/>
  <c r="L709" i="17"/>
  <c r="T214" i="22"/>
  <c r="T218" i="22"/>
  <c r="T702" i="7"/>
  <c r="V208" i="7"/>
  <c r="V200" i="7"/>
  <c r="V203" i="7"/>
  <c r="V207" i="7"/>
  <c r="V216" i="7"/>
  <c r="V220" i="7"/>
  <c r="V705" i="7"/>
  <c r="V710" i="7"/>
  <c r="S709" i="7"/>
  <c r="V714" i="7"/>
  <c r="O702" i="7"/>
  <c r="G219" i="22"/>
  <c r="G214" i="22"/>
  <c r="G217" i="22"/>
  <c r="N706" i="7"/>
  <c r="N715" i="7"/>
  <c r="N205" i="7"/>
  <c r="N213" i="7"/>
  <c r="K213" i="22"/>
  <c r="N204" i="7"/>
  <c r="N214" i="7"/>
  <c r="K214" i="22"/>
  <c r="N220" i="7"/>
  <c r="K220" i="22"/>
  <c r="N710" i="7"/>
  <c r="K709" i="7"/>
  <c r="N710" i="17"/>
  <c r="K709" i="17"/>
  <c r="N714" i="17"/>
  <c r="N705" i="17"/>
  <c r="N211" i="17"/>
  <c r="N215" i="17"/>
  <c r="N219" i="17"/>
  <c r="N200" i="17"/>
  <c r="N204" i="17"/>
  <c r="N208" i="17"/>
  <c r="L220" i="22"/>
  <c r="L219" i="22"/>
  <c r="L213" i="22"/>
  <c r="L217" i="22"/>
  <c r="V708" i="17"/>
  <c r="V203" i="17"/>
  <c r="V706" i="17"/>
  <c r="V201" i="17"/>
  <c r="J201" i="7"/>
  <c r="J205" i="7"/>
  <c r="J209" i="7"/>
  <c r="J214" i="7"/>
  <c r="I214" i="22"/>
  <c r="I218" i="22"/>
  <c r="J218" i="7"/>
  <c r="I702" i="7"/>
  <c r="J702" i="7" s="1"/>
  <c r="J703" i="7"/>
  <c r="J707" i="7"/>
  <c r="J712" i="7"/>
  <c r="U709" i="17"/>
  <c r="T702" i="17"/>
  <c r="U702" i="7"/>
  <c r="V475" i="17"/>
  <c r="V484" i="17"/>
  <c r="V492" i="17"/>
  <c r="V613" i="17"/>
  <c r="N163" i="17"/>
  <c r="N167" i="17"/>
  <c r="N171" i="17"/>
  <c r="V726" i="17"/>
  <c r="V720" i="17"/>
  <c r="J169" i="17"/>
  <c r="J170" i="17"/>
  <c r="V408" i="17"/>
  <c r="N162" i="17"/>
  <c r="N170" i="17"/>
  <c r="J165" i="17"/>
  <c r="T158" i="22"/>
  <c r="P729" i="7"/>
  <c r="P728" i="7"/>
  <c r="P727" i="7"/>
  <c r="P726" i="7"/>
  <c r="P725" i="7"/>
  <c r="P724" i="7"/>
  <c r="P171" i="7"/>
  <c r="P170" i="7"/>
  <c r="P166" i="7"/>
  <c r="P165" i="7"/>
  <c r="P164" i="7"/>
  <c r="P163" i="7"/>
  <c r="P162" i="7"/>
  <c r="P161" i="7"/>
  <c r="P169" i="7"/>
  <c r="P168" i="7"/>
  <c r="P167" i="7"/>
  <c r="J165" i="7"/>
  <c r="J164" i="7"/>
  <c r="J171" i="7"/>
  <c r="J727" i="7"/>
  <c r="N168" i="7"/>
  <c r="N164" i="7"/>
  <c r="N724" i="7"/>
  <c r="N728" i="7"/>
  <c r="N724" i="17"/>
  <c r="N728" i="17"/>
  <c r="V722" i="17"/>
  <c r="V164" i="17"/>
  <c r="V168" i="17"/>
  <c r="V717" i="17"/>
  <c r="J167" i="17"/>
  <c r="J727" i="17"/>
  <c r="V727" i="7"/>
  <c r="V722" i="7"/>
  <c r="V717" i="7"/>
  <c r="V163" i="7"/>
  <c r="V167" i="7"/>
  <c r="V171" i="7"/>
  <c r="Q170" i="7"/>
  <c r="Q168" i="7"/>
  <c r="Q167" i="7"/>
  <c r="Q165" i="7"/>
  <c r="Q164" i="7"/>
  <c r="Q162" i="7"/>
  <c r="Q171" i="7"/>
  <c r="Q169" i="7"/>
  <c r="Q166" i="7"/>
  <c r="Q163" i="7"/>
  <c r="Q161" i="7"/>
  <c r="Q729" i="7"/>
  <c r="Q725" i="7"/>
  <c r="Q726" i="7"/>
  <c r="Q724" i="7"/>
  <c r="Q727" i="7"/>
  <c r="Q728" i="7"/>
  <c r="J565" i="17"/>
  <c r="J169" i="7"/>
  <c r="J168" i="7"/>
  <c r="J724" i="7"/>
  <c r="J728" i="7"/>
  <c r="N165" i="7"/>
  <c r="N161" i="7"/>
  <c r="N169" i="7"/>
  <c r="N725" i="7"/>
  <c r="N729" i="7"/>
  <c r="N725" i="17"/>
  <c r="N729" i="17"/>
  <c r="N164" i="17"/>
  <c r="N168" i="17"/>
  <c r="V161" i="17"/>
  <c r="V165" i="17"/>
  <c r="V169" i="17"/>
  <c r="V721" i="17"/>
  <c r="V727" i="17"/>
  <c r="J164" i="17"/>
  <c r="J171" i="17"/>
  <c r="J724" i="17"/>
  <c r="J728" i="17"/>
  <c r="V728" i="7"/>
  <c r="V724" i="7"/>
  <c r="V721" i="7"/>
  <c r="V164" i="7"/>
  <c r="V168" i="7"/>
  <c r="V720" i="7"/>
  <c r="P171" i="17"/>
  <c r="P170" i="17"/>
  <c r="P169" i="17"/>
  <c r="P168" i="17"/>
  <c r="P167" i="17"/>
  <c r="P166" i="17"/>
  <c r="P165" i="17"/>
  <c r="P164" i="17"/>
  <c r="P163" i="17"/>
  <c r="P162" i="17"/>
  <c r="P161" i="17"/>
  <c r="P729" i="17"/>
  <c r="P728" i="17"/>
  <c r="P727" i="17"/>
  <c r="P726" i="17"/>
  <c r="P725" i="17"/>
  <c r="P724" i="17"/>
  <c r="Q729" i="17"/>
  <c r="Q728" i="17"/>
  <c r="Q727" i="17"/>
  <c r="Q726" i="17"/>
  <c r="Q725" i="17"/>
  <c r="Q724" i="17"/>
  <c r="Q168" i="17"/>
  <c r="Q164" i="17"/>
  <c r="Q169" i="17"/>
  <c r="Q165" i="17"/>
  <c r="Q161" i="17"/>
  <c r="Q170" i="17"/>
  <c r="Q166" i="17"/>
  <c r="Q162" i="17"/>
  <c r="Q163" i="17"/>
  <c r="Q167" i="17"/>
  <c r="Q171" i="17"/>
  <c r="J454" i="17"/>
  <c r="J463" i="17"/>
  <c r="J566" i="17"/>
  <c r="J162" i="7"/>
  <c r="J166" i="7"/>
  <c r="J163" i="7"/>
  <c r="J725" i="7"/>
  <c r="J729" i="7"/>
  <c r="N166" i="7"/>
  <c r="N162" i="7"/>
  <c r="N170" i="7"/>
  <c r="N726" i="7"/>
  <c r="N726" i="17"/>
  <c r="N161" i="17"/>
  <c r="N165" i="17"/>
  <c r="N169" i="17"/>
  <c r="V719" i="17"/>
  <c r="V162" i="17"/>
  <c r="V166" i="17"/>
  <c r="V170" i="17"/>
  <c r="V724" i="17"/>
  <c r="V728" i="17"/>
  <c r="J161" i="17"/>
  <c r="J168" i="17"/>
  <c r="J162" i="17"/>
  <c r="J725" i="17"/>
  <c r="J729" i="17"/>
  <c r="V729" i="7"/>
  <c r="V725" i="7"/>
  <c r="V161" i="7"/>
  <c r="V165" i="7"/>
  <c r="V169" i="7"/>
  <c r="U158" i="22"/>
  <c r="J459" i="17"/>
  <c r="J464" i="17"/>
  <c r="J572" i="17"/>
  <c r="L562" i="17"/>
  <c r="N408" i="17"/>
  <c r="V471" i="17"/>
  <c r="V479" i="17"/>
  <c r="V488" i="17"/>
  <c r="V608" i="17"/>
  <c r="V617" i="17"/>
  <c r="J161" i="7"/>
  <c r="J170" i="7"/>
  <c r="J167" i="7"/>
  <c r="J726" i="7"/>
  <c r="N167" i="7"/>
  <c r="N163" i="7"/>
  <c r="N171" i="7"/>
  <c r="N727" i="7"/>
  <c r="N727" i="17"/>
  <c r="N166" i="17"/>
  <c r="V718" i="17"/>
  <c r="V163" i="17"/>
  <c r="V167" i="17"/>
  <c r="V171" i="17"/>
  <c r="V725" i="17"/>
  <c r="V729" i="17"/>
  <c r="J163" i="17"/>
  <c r="J166" i="17"/>
  <c r="J726" i="17"/>
  <c r="V719" i="7"/>
  <c r="V718" i="7"/>
  <c r="V726" i="7"/>
  <c r="V162" i="7"/>
  <c r="V166" i="7"/>
  <c r="V170" i="7"/>
  <c r="N666" i="17"/>
  <c r="V470" i="17"/>
  <c r="V478" i="17"/>
  <c r="V487" i="17"/>
  <c r="V607" i="17"/>
  <c r="V616" i="17"/>
  <c r="N472" i="7"/>
  <c r="N476" i="7"/>
  <c r="N480" i="7"/>
  <c r="N485" i="7"/>
  <c r="N489" i="7"/>
  <c r="N605" i="7"/>
  <c r="N609" i="7"/>
  <c r="N614" i="7"/>
  <c r="M604" i="17"/>
  <c r="V472" i="17"/>
  <c r="V476" i="17"/>
  <c r="V480" i="17"/>
  <c r="V485" i="17"/>
  <c r="V489" i="17"/>
  <c r="S604" i="17"/>
  <c r="V605" i="17"/>
  <c r="V609" i="17"/>
  <c r="V614" i="17"/>
  <c r="N473" i="7"/>
  <c r="N477" i="7"/>
  <c r="N482" i="7"/>
  <c r="N486" i="7"/>
  <c r="N490" i="7"/>
  <c r="N606" i="7"/>
  <c r="N610" i="7"/>
  <c r="N615" i="7"/>
  <c r="V473" i="17"/>
  <c r="V477" i="17"/>
  <c r="V482" i="17"/>
  <c r="V486" i="17"/>
  <c r="V490" i="17"/>
  <c r="V606" i="17"/>
  <c r="V610" i="17"/>
  <c r="V615" i="17"/>
  <c r="Q615" i="7"/>
  <c r="Q612" i="7"/>
  <c r="Q610" i="7"/>
  <c r="Q609" i="7"/>
  <c r="Q608" i="7"/>
  <c r="Q607" i="7"/>
  <c r="Q606" i="7"/>
  <c r="Q605" i="7"/>
  <c r="Q492" i="7"/>
  <c r="Q489" i="7"/>
  <c r="Q488" i="7"/>
  <c r="Q485" i="7"/>
  <c r="Q482" i="7"/>
  <c r="Q480" i="7"/>
  <c r="Q474" i="7"/>
  <c r="Q473" i="7"/>
  <c r="Q617" i="7"/>
  <c r="Q616" i="7"/>
  <c r="Q614" i="7"/>
  <c r="Q487" i="7"/>
  <c r="Q486" i="7"/>
  <c r="Q484" i="7"/>
  <c r="Q483" i="7"/>
  <c r="Q478" i="7"/>
  <c r="Q477" i="7"/>
  <c r="Q476" i="7"/>
  <c r="Q475" i="7"/>
  <c r="Q613" i="7"/>
  <c r="Q491" i="7"/>
  <c r="Q490" i="7"/>
  <c r="Q479" i="7"/>
  <c r="Q472" i="7"/>
  <c r="Q471" i="7"/>
  <c r="Q470" i="7"/>
  <c r="Q617" i="17"/>
  <c r="Q616" i="17"/>
  <c r="Q615" i="17"/>
  <c r="Q614" i="17"/>
  <c r="Q613" i="17"/>
  <c r="Q612" i="17"/>
  <c r="Q610" i="17"/>
  <c r="Q609" i="17"/>
  <c r="Q608" i="17"/>
  <c r="Q607" i="17"/>
  <c r="Q606" i="17"/>
  <c r="Q605" i="17"/>
  <c r="Q492" i="17"/>
  <c r="Q491" i="17"/>
  <c r="Q490" i="17"/>
  <c r="Q489" i="17"/>
  <c r="Q488" i="17"/>
  <c r="Q487" i="17"/>
  <c r="Q486" i="17"/>
  <c r="Q485" i="17"/>
  <c r="Q484" i="17"/>
  <c r="Q483" i="17"/>
  <c r="Q482" i="17"/>
  <c r="Q480" i="17"/>
  <c r="Q479" i="17"/>
  <c r="Q478" i="17"/>
  <c r="Q477" i="17"/>
  <c r="Q476" i="17"/>
  <c r="Q475" i="17"/>
  <c r="Q474" i="17"/>
  <c r="Q473" i="17"/>
  <c r="Q472" i="17"/>
  <c r="Q471" i="17"/>
  <c r="Q470" i="17"/>
  <c r="P617" i="7"/>
  <c r="P616" i="7"/>
  <c r="P615" i="7"/>
  <c r="P614" i="7"/>
  <c r="P613" i="7"/>
  <c r="P612" i="7"/>
  <c r="P610" i="7"/>
  <c r="P609" i="7"/>
  <c r="P608" i="7"/>
  <c r="P607" i="7"/>
  <c r="P606" i="7"/>
  <c r="P605" i="7"/>
  <c r="P492" i="7"/>
  <c r="P491" i="7"/>
  <c r="P490" i="7"/>
  <c r="P489" i="7"/>
  <c r="R489" i="7" s="1"/>
  <c r="P488" i="7"/>
  <c r="R488" i="7" s="1"/>
  <c r="P487" i="7"/>
  <c r="P486" i="7"/>
  <c r="P485" i="7"/>
  <c r="P484" i="7"/>
  <c r="P483" i="7"/>
  <c r="P482" i="7"/>
  <c r="P480" i="7"/>
  <c r="R480" i="7" s="1"/>
  <c r="P479" i="7"/>
  <c r="R479" i="7" s="1"/>
  <c r="P478" i="7"/>
  <c r="R478" i="7" s="1"/>
  <c r="P477" i="7"/>
  <c r="P476" i="7"/>
  <c r="R476" i="7" s="1"/>
  <c r="P475" i="7"/>
  <c r="R475" i="7" s="1"/>
  <c r="P474" i="7"/>
  <c r="P473" i="7"/>
  <c r="P472" i="7"/>
  <c r="P471" i="7"/>
  <c r="P470" i="7"/>
  <c r="N474" i="7"/>
  <c r="N478" i="7"/>
  <c r="N483" i="7"/>
  <c r="N487" i="7"/>
  <c r="N491" i="7"/>
  <c r="N607" i="7"/>
  <c r="N612" i="7"/>
  <c r="N616" i="7"/>
  <c r="M611" i="17"/>
  <c r="T611" i="17"/>
  <c r="V474" i="17"/>
  <c r="V483" i="17"/>
  <c r="V491" i="17"/>
  <c r="V612" i="17"/>
  <c r="S611" i="17"/>
  <c r="O611" i="17"/>
  <c r="H611" i="17"/>
  <c r="P617" i="17"/>
  <c r="P614" i="17"/>
  <c r="P612" i="17"/>
  <c r="P609" i="17"/>
  <c r="P607" i="17"/>
  <c r="P605" i="17"/>
  <c r="P491" i="17"/>
  <c r="P489" i="17"/>
  <c r="P487" i="17"/>
  <c r="P485" i="17"/>
  <c r="P483" i="17"/>
  <c r="P480" i="17"/>
  <c r="P478" i="17"/>
  <c r="P476" i="17"/>
  <c r="P474" i="17"/>
  <c r="P472" i="17"/>
  <c r="P470" i="17"/>
  <c r="P610" i="17"/>
  <c r="P490" i="17"/>
  <c r="P482" i="17"/>
  <c r="P473" i="17"/>
  <c r="P616" i="17"/>
  <c r="P613" i="17"/>
  <c r="P492" i="17"/>
  <c r="P484" i="17"/>
  <c r="P475" i="17"/>
  <c r="P615" i="17"/>
  <c r="P606" i="17"/>
  <c r="P486" i="17"/>
  <c r="P477" i="17"/>
  <c r="P479" i="17"/>
  <c r="P488" i="17"/>
  <c r="P608" i="17"/>
  <c r="P471" i="17"/>
  <c r="N471" i="7"/>
  <c r="N475" i="7"/>
  <c r="N479" i="7"/>
  <c r="N484" i="7"/>
  <c r="N488" i="7"/>
  <c r="N492" i="7"/>
  <c r="N608" i="7"/>
  <c r="N613" i="7"/>
  <c r="N617" i="7"/>
  <c r="T604" i="17"/>
  <c r="O604" i="17"/>
  <c r="J471" i="17"/>
  <c r="J475" i="17"/>
  <c r="J479" i="17"/>
  <c r="J484" i="17"/>
  <c r="J488" i="17"/>
  <c r="J492" i="17"/>
  <c r="J608" i="17"/>
  <c r="J613" i="17"/>
  <c r="J617" i="17"/>
  <c r="V477" i="7"/>
  <c r="V485" i="7"/>
  <c r="V605" i="7"/>
  <c r="V615" i="7"/>
  <c r="V476" i="7"/>
  <c r="V486" i="7"/>
  <c r="V606" i="7"/>
  <c r="V614" i="7"/>
  <c r="I604" i="17"/>
  <c r="N491" i="17"/>
  <c r="N609" i="17"/>
  <c r="N607" i="17"/>
  <c r="N614" i="17"/>
  <c r="N477" i="17"/>
  <c r="N486" i="17"/>
  <c r="N606" i="17"/>
  <c r="N615" i="17"/>
  <c r="J474" i="7"/>
  <c r="J478" i="7"/>
  <c r="J483" i="7"/>
  <c r="J487" i="7"/>
  <c r="J491" i="7"/>
  <c r="J607" i="7"/>
  <c r="J612" i="7"/>
  <c r="J616" i="7"/>
  <c r="H604" i="17"/>
  <c r="J472" i="17"/>
  <c r="J476" i="17"/>
  <c r="J480" i="17"/>
  <c r="J485" i="17"/>
  <c r="J489" i="17"/>
  <c r="J605" i="17"/>
  <c r="G604" i="17"/>
  <c r="J609" i="17"/>
  <c r="J614" i="17"/>
  <c r="L611" i="17"/>
  <c r="V471" i="7"/>
  <c r="V479" i="7"/>
  <c r="V487" i="7"/>
  <c r="V607" i="7"/>
  <c r="V478" i="7"/>
  <c r="V488" i="7"/>
  <c r="V608" i="7"/>
  <c r="V616" i="7"/>
  <c r="N483" i="17"/>
  <c r="N472" i="17"/>
  <c r="N470" i="17"/>
  <c r="N476" i="17"/>
  <c r="N471" i="17"/>
  <c r="N479" i="17"/>
  <c r="N488" i="17"/>
  <c r="N608" i="17"/>
  <c r="N617" i="17"/>
  <c r="J471" i="7"/>
  <c r="J475" i="7"/>
  <c r="J479" i="7"/>
  <c r="J484" i="7"/>
  <c r="J488" i="7"/>
  <c r="J492" i="7"/>
  <c r="J608" i="7"/>
  <c r="J613" i="7"/>
  <c r="J617" i="7"/>
  <c r="U611" i="17"/>
  <c r="J473" i="17"/>
  <c r="J477" i="17"/>
  <c r="J482" i="17"/>
  <c r="J486" i="17"/>
  <c r="J490" i="17"/>
  <c r="J606" i="17"/>
  <c r="J610" i="17"/>
  <c r="J615" i="17"/>
  <c r="V473" i="7"/>
  <c r="V482" i="7"/>
  <c r="V489" i="7"/>
  <c r="V612" i="7"/>
  <c r="V472" i="7"/>
  <c r="V480" i="7"/>
  <c r="V490" i="7"/>
  <c r="V609" i="7"/>
  <c r="V617" i="7"/>
  <c r="N474" i="17"/>
  <c r="N480" i="17"/>
  <c r="N478" i="17"/>
  <c r="N485" i="17"/>
  <c r="N473" i="17"/>
  <c r="N482" i="17"/>
  <c r="N490" i="17"/>
  <c r="N610" i="17"/>
  <c r="N616" i="17"/>
  <c r="J472" i="7"/>
  <c r="J476" i="7"/>
  <c r="J480" i="7"/>
  <c r="J485" i="7"/>
  <c r="J489" i="7"/>
  <c r="J605" i="7"/>
  <c r="J609" i="7"/>
  <c r="J614" i="7"/>
  <c r="U604" i="17"/>
  <c r="J470" i="17"/>
  <c r="J474" i="17"/>
  <c r="J478" i="17"/>
  <c r="J483" i="17"/>
  <c r="J487" i="17"/>
  <c r="J491" i="17"/>
  <c r="J607" i="17"/>
  <c r="G611" i="17"/>
  <c r="J612" i="17"/>
  <c r="J616" i="17"/>
  <c r="L604" i="17"/>
  <c r="V475" i="7"/>
  <c r="V483" i="7"/>
  <c r="V491" i="7"/>
  <c r="V613" i="7"/>
  <c r="V474" i="7"/>
  <c r="V484" i="7"/>
  <c r="V492" i="7"/>
  <c r="V610" i="7"/>
  <c r="I611" i="17"/>
  <c r="N612" i="17"/>
  <c r="K611" i="17"/>
  <c r="N489" i="17"/>
  <c r="N487" i="17"/>
  <c r="K604" i="17"/>
  <c r="N605" i="17"/>
  <c r="N475" i="17"/>
  <c r="N484" i="17"/>
  <c r="N492" i="17"/>
  <c r="N613" i="17"/>
  <c r="J473" i="7"/>
  <c r="J477" i="7"/>
  <c r="J482" i="7"/>
  <c r="J486" i="7"/>
  <c r="J490" i="7"/>
  <c r="J606" i="7"/>
  <c r="J610" i="7"/>
  <c r="J615" i="7"/>
  <c r="J408" i="17"/>
  <c r="V408" i="7"/>
  <c r="N454" i="17"/>
  <c r="J456" i="17"/>
  <c r="J465" i="17"/>
  <c r="J568" i="17"/>
  <c r="U562" i="17"/>
  <c r="J457" i="17"/>
  <c r="J462" i="17"/>
  <c r="J466" i="17"/>
  <c r="J458" i="17"/>
  <c r="J467" i="17"/>
  <c r="J571" i="17"/>
  <c r="T562" i="17"/>
  <c r="V461" i="7"/>
  <c r="V563" i="7"/>
  <c r="V567" i="7"/>
  <c r="V575" i="7"/>
  <c r="V459" i="7"/>
  <c r="V568" i="7"/>
  <c r="N453" i="17"/>
  <c r="N457" i="17"/>
  <c r="N462" i="17"/>
  <c r="N466" i="17"/>
  <c r="N565" i="17"/>
  <c r="N570" i="17"/>
  <c r="K569" i="17"/>
  <c r="N574" i="17"/>
  <c r="J458" i="7"/>
  <c r="J465" i="7"/>
  <c r="J566" i="7"/>
  <c r="J573" i="7"/>
  <c r="J456" i="7"/>
  <c r="J467" i="7"/>
  <c r="J574" i="7"/>
  <c r="N454" i="7"/>
  <c r="N458" i="7"/>
  <c r="N463" i="7"/>
  <c r="N467" i="7"/>
  <c r="N566" i="7"/>
  <c r="N571" i="7"/>
  <c r="N575" i="7"/>
  <c r="P408" i="7"/>
  <c r="P575" i="7"/>
  <c r="P574" i="7"/>
  <c r="P573" i="7"/>
  <c r="P572" i="7"/>
  <c r="P571" i="7"/>
  <c r="P570" i="7"/>
  <c r="P568" i="7"/>
  <c r="P567" i="7"/>
  <c r="P566" i="7"/>
  <c r="P565" i="7"/>
  <c r="P564" i="7"/>
  <c r="P563" i="7"/>
  <c r="P467" i="7"/>
  <c r="P466" i="7"/>
  <c r="P465" i="7"/>
  <c r="P464" i="7"/>
  <c r="P463" i="7"/>
  <c r="P462" i="7"/>
  <c r="P461" i="7"/>
  <c r="P459" i="7"/>
  <c r="P458" i="7"/>
  <c r="P457" i="7"/>
  <c r="P456" i="7"/>
  <c r="P455" i="7"/>
  <c r="P454" i="7"/>
  <c r="P453" i="7"/>
  <c r="P575" i="17"/>
  <c r="P574" i="17"/>
  <c r="P573" i="17"/>
  <c r="P572" i="17"/>
  <c r="P571" i="17"/>
  <c r="P570" i="17"/>
  <c r="P568" i="17"/>
  <c r="P567" i="17"/>
  <c r="P566" i="17"/>
  <c r="P565" i="17"/>
  <c r="P564" i="17"/>
  <c r="P563" i="17"/>
  <c r="P467" i="17"/>
  <c r="P466" i="17"/>
  <c r="P465" i="17"/>
  <c r="P464" i="17"/>
  <c r="P463" i="17"/>
  <c r="P462" i="17"/>
  <c r="P461" i="17"/>
  <c r="P459" i="17"/>
  <c r="P458" i="17"/>
  <c r="P457" i="17"/>
  <c r="P456" i="17"/>
  <c r="P455" i="17"/>
  <c r="P454" i="17"/>
  <c r="P453" i="17"/>
  <c r="G562" i="17"/>
  <c r="J563" i="17"/>
  <c r="V454" i="7"/>
  <c r="V462" i="7"/>
  <c r="V564" i="7"/>
  <c r="V570" i="7"/>
  <c r="V463" i="7"/>
  <c r="V573" i="7"/>
  <c r="N458" i="17"/>
  <c r="N463" i="17"/>
  <c r="N467" i="17"/>
  <c r="N566" i="17"/>
  <c r="N571" i="17"/>
  <c r="N575" i="17"/>
  <c r="J459" i="7"/>
  <c r="J466" i="7"/>
  <c r="J567" i="7"/>
  <c r="J575" i="7"/>
  <c r="J457" i="7"/>
  <c r="J565" i="7"/>
  <c r="N455" i="7"/>
  <c r="N459" i="7"/>
  <c r="N464" i="7"/>
  <c r="N563" i="7"/>
  <c r="N567" i="7"/>
  <c r="N572" i="7"/>
  <c r="Q408" i="7"/>
  <c r="Q575" i="7"/>
  <c r="Q574" i="7"/>
  <c r="Q573" i="7"/>
  <c r="Q572" i="7"/>
  <c r="Q571" i="7"/>
  <c r="Q570" i="7"/>
  <c r="R570" i="7" s="1"/>
  <c r="Q568" i="7"/>
  <c r="Q567" i="7"/>
  <c r="Q566" i="7"/>
  <c r="Q565" i="7"/>
  <c r="Q564" i="7"/>
  <c r="Q563" i="7"/>
  <c r="Q467" i="7"/>
  <c r="Q466" i="7"/>
  <c r="Q465" i="7"/>
  <c r="Q464" i="7"/>
  <c r="Q463" i="7"/>
  <c r="Q462" i="7"/>
  <c r="R462" i="7" s="1"/>
  <c r="Q461" i="7"/>
  <c r="Q459" i="7"/>
  <c r="Q458" i="7"/>
  <c r="Q457" i="7"/>
  <c r="Q456" i="7"/>
  <c r="Q455" i="7"/>
  <c r="Q454" i="7"/>
  <c r="Q453" i="7"/>
  <c r="Q574" i="17"/>
  <c r="Q573" i="17"/>
  <c r="Q572" i="17"/>
  <c r="Q571" i="17"/>
  <c r="Q570" i="17"/>
  <c r="Q568" i="17"/>
  <c r="Q567" i="17"/>
  <c r="Q566" i="17"/>
  <c r="Q565" i="17"/>
  <c r="Q564" i="17"/>
  <c r="Q563" i="17"/>
  <c r="Q467" i="17"/>
  <c r="Q466" i="17"/>
  <c r="Q465" i="17"/>
  <c r="Q464" i="17"/>
  <c r="Q463" i="17"/>
  <c r="Q462" i="17"/>
  <c r="Q461" i="17"/>
  <c r="Q459" i="17"/>
  <c r="Q458" i="17"/>
  <c r="Q457" i="17"/>
  <c r="Q456" i="17"/>
  <c r="Q455" i="17"/>
  <c r="Q454" i="17"/>
  <c r="Q453" i="17"/>
  <c r="Q575" i="17"/>
  <c r="V457" i="7"/>
  <c r="V464" i="7"/>
  <c r="V565" i="7"/>
  <c r="V571" i="7"/>
  <c r="V455" i="7"/>
  <c r="V466" i="7"/>
  <c r="V574" i="7"/>
  <c r="N455" i="17"/>
  <c r="N459" i="17"/>
  <c r="N464" i="17"/>
  <c r="K562" i="17"/>
  <c r="N563" i="17"/>
  <c r="N567" i="17"/>
  <c r="N572" i="17"/>
  <c r="J462" i="7"/>
  <c r="J563" i="7"/>
  <c r="J570" i="7"/>
  <c r="J461" i="7"/>
  <c r="J568" i="7"/>
  <c r="N456" i="7"/>
  <c r="N461" i="7"/>
  <c r="N465" i="7"/>
  <c r="N564" i="7"/>
  <c r="N568" i="7"/>
  <c r="N573" i="7"/>
  <c r="G569" i="17"/>
  <c r="J570" i="17"/>
  <c r="L569" i="17"/>
  <c r="V458" i="7"/>
  <c r="V465" i="7"/>
  <c r="V566" i="7"/>
  <c r="V572" i="7"/>
  <c r="V456" i="7"/>
  <c r="V467" i="7"/>
  <c r="N456" i="17"/>
  <c r="N461" i="17"/>
  <c r="N465" i="17"/>
  <c r="N564" i="17"/>
  <c r="N568" i="17"/>
  <c r="N573" i="17"/>
  <c r="J454" i="7"/>
  <c r="J463" i="7"/>
  <c r="J564" i="7"/>
  <c r="J571" i="7"/>
  <c r="J455" i="7"/>
  <c r="J464" i="7"/>
  <c r="J572" i="7"/>
  <c r="N457" i="7"/>
  <c r="N462" i="7"/>
  <c r="N466" i="7"/>
  <c r="N565" i="7"/>
  <c r="N570" i="7"/>
  <c r="N574" i="7"/>
  <c r="U569" i="17"/>
  <c r="V457" i="17"/>
  <c r="V464" i="17"/>
  <c r="V565" i="17"/>
  <c r="V461" i="17"/>
  <c r="V564" i="17"/>
  <c r="V573" i="17"/>
  <c r="O569" i="17"/>
  <c r="V572" i="17"/>
  <c r="V466" i="17"/>
  <c r="V567" i="17"/>
  <c r="V454" i="17"/>
  <c r="V463" i="17"/>
  <c r="V566" i="17"/>
  <c r="V574" i="17"/>
  <c r="H562" i="17"/>
  <c r="I569" i="17"/>
  <c r="O562" i="17"/>
  <c r="M569" i="17"/>
  <c r="V459" i="17"/>
  <c r="V570" i="17"/>
  <c r="S569" i="17"/>
  <c r="V453" i="17"/>
  <c r="V456" i="17"/>
  <c r="V465" i="17"/>
  <c r="V568" i="17"/>
  <c r="V575" i="17"/>
  <c r="I562" i="17"/>
  <c r="M562" i="17"/>
  <c r="T569" i="17"/>
  <c r="S562" i="17"/>
  <c r="V563" i="17"/>
  <c r="V455" i="17"/>
  <c r="V462" i="17"/>
  <c r="V458" i="17"/>
  <c r="V467" i="17"/>
  <c r="V571" i="17"/>
  <c r="H569" i="17"/>
  <c r="N135" i="7"/>
  <c r="N139" i="7"/>
  <c r="N143" i="7"/>
  <c r="N690" i="7"/>
  <c r="N694" i="7"/>
  <c r="N699" i="7"/>
  <c r="N122" i="7"/>
  <c r="N125" i="7"/>
  <c r="N129" i="7"/>
  <c r="N434" i="17"/>
  <c r="J399" i="7"/>
  <c r="N134" i="7"/>
  <c r="N138" i="7"/>
  <c r="N142" i="7"/>
  <c r="N693" i="7"/>
  <c r="N698" i="7"/>
  <c r="N41" i="7"/>
  <c r="N124" i="7"/>
  <c r="N128" i="7"/>
  <c r="L134" i="22"/>
  <c r="L136" i="22"/>
  <c r="J126" i="17"/>
  <c r="L143" i="22"/>
  <c r="T135" i="22"/>
  <c r="T143" i="22"/>
  <c r="J123" i="17"/>
  <c r="J130" i="17"/>
  <c r="N669" i="17"/>
  <c r="N266" i="17"/>
  <c r="N276" i="17"/>
  <c r="N670" i="17"/>
  <c r="N271" i="17"/>
  <c r="N436" i="17"/>
  <c r="N630" i="17"/>
  <c r="N445" i="17"/>
  <c r="N621" i="17"/>
  <c r="N440" i="17"/>
  <c r="I135" i="22"/>
  <c r="I139" i="22"/>
  <c r="I143" i="22"/>
  <c r="L140" i="22"/>
  <c r="N136" i="7"/>
  <c r="N140" i="7"/>
  <c r="N144" i="7"/>
  <c r="N691" i="7"/>
  <c r="N700" i="7"/>
  <c r="N123" i="7"/>
  <c r="N126" i="7"/>
  <c r="N130" i="7"/>
  <c r="L144" i="22"/>
  <c r="T137" i="22"/>
  <c r="T141" i="22"/>
  <c r="T145" i="22"/>
  <c r="N701" i="7"/>
  <c r="N137" i="7"/>
  <c r="N141" i="7"/>
  <c r="N145" i="7"/>
  <c r="N692" i="7"/>
  <c r="N697" i="7"/>
  <c r="N44" i="7"/>
  <c r="N127" i="7"/>
  <c r="I141" i="22"/>
  <c r="I145" i="22"/>
  <c r="L138" i="22"/>
  <c r="L142" i="22"/>
  <c r="V134" i="17"/>
  <c r="V142" i="17"/>
  <c r="J124" i="17"/>
  <c r="J128" i="17"/>
  <c r="J134" i="17"/>
  <c r="J142" i="17"/>
  <c r="T136" i="22"/>
  <c r="T140" i="22"/>
  <c r="T144" i="22"/>
  <c r="I136" i="22"/>
  <c r="L135" i="22"/>
  <c r="L139" i="22"/>
  <c r="T134" i="22"/>
  <c r="T138" i="22"/>
  <c r="T142" i="22"/>
  <c r="I134" i="22"/>
  <c r="I138" i="22"/>
  <c r="I142" i="22"/>
  <c r="L145" i="22"/>
  <c r="Q701" i="7"/>
  <c r="Q132" i="7"/>
  <c r="Q131" i="7" s="1"/>
  <c r="Q700" i="7"/>
  <c r="Q699" i="7"/>
  <c r="Q698" i="7"/>
  <c r="Q697" i="7"/>
  <c r="Q696" i="7"/>
  <c r="Q694" i="7"/>
  <c r="Q693" i="7"/>
  <c r="Q692" i="7"/>
  <c r="Q691" i="7"/>
  <c r="Q690" i="7"/>
  <c r="Q689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0" i="7"/>
  <c r="Q129" i="7"/>
  <c r="Q128" i="7"/>
  <c r="Q127" i="7"/>
  <c r="Q126" i="7"/>
  <c r="Q125" i="7"/>
  <c r="Q124" i="7"/>
  <c r="Q44" i="7"/>
  <c r="Q123" i="7"/>
  <c r="Q122" i="7"/>
  <c r="Q41" i="7"/>
  <c r="Q121" i="7"/>
  <c r="I131" i="7"/>
  <c r="J131" i="7" s="1"/>
  <c r="J132" i="7"/>
  <c r="K688" i="7"/>
  <c r="N689" i="7"/>
  <c r="V127" i="17"/>
  <c r="V145" i="17"/>
  <c r="V130" i="17"/>
  <c r="V135" i="17"/>
  <c r="O131" i="17"/>
  <c r="O120" i="17" s="1"/>
  <c r="J41" i="17"/>
  <c r="J138" i="17"/>
  <c r="Q131" i="17"/>
  <c r="N450" i="17"/>
  <c r="I140" i="22"/>
  <c r="I144" i="22"/>
  <c r="V41" i="17"/>
  <c r="V122" i="17"/>
  <c r="V132" i="17"/>
  <c r="S131" i="17"/>
  <c r="V131" i="17" s="1"/>
  <c r="V136" i="17"/>
  <c r="V139" i="17"/>
  <c r="S145" i="22"/>
  <c r="S144" i="22"/>
  <c r="S143" i="22"/>
  <c r="S142" i="22"/>
  <c r="S141" i="22"/>
  <c r="S140" i="22"/>
  <c r="S139" i="22"/>
  <c r="S138" i="22"/>
  <c r="S137" i="22"/>
  <c r="S136" i="22"/>
  <c r="S135" i="22"/>
  <c r="U145" i="22"/>
  <c r="U143" i="22"/>
  <c r="U141" i="22"/>
  <c r="U139" i="22"/>
  <c r="U137" i="22"/>
  <c r="U135" i="22"/>
  <c r="U144" i="22"/>
  <c r="U142" i="22"/>
  <c r="U140" i="22"/>
  <c r="U138" i="22"/>
  <c r="U136" i="22"/>
  <c r="I137" i="22"/>
  <c r="L137" i="22"/>
  <c r="I688" i="7"/>
  <c r="J689" i="7"/>
  <c r="J688" i="7" s="1"/>
  <c r="K131" i="7"/>
  <c r="N131" i="7" s="1"/>
  <c r="N132" i="7"/>
  <c r="N696" i="7"/>
  <c r="V128" i="17"/>
  <c r="V121" i="17"/>
  <c r="V123" i="17"/>
  <c r="V125" i="17"/>
  <c r="V137" i="17"/>
  <c r="V140" i="17"/>
  <c r="V143" i="17"/>
  <c r="J136" i="17"/>
  <c r="J140" i="17"/>
  <c r="P131" i="17"/>
  <c r="O145" i="22"/>
  <c r="O143" i="22"/>
  <c r="O141" i="22"/>
  <c r="O139" i="22"/>
  <c r="O137" i="22"/>
  <c r="O135" i="22"/>
  <c r="O144" i="22"/>
  <c r="O142" i="22"/>
  <c r="O140" i="22"/>
  <c r="O138" i="22"/>
  <c r="O136" i="22"/>
  <c r="P701" i="7"/>
  <c r="P130" i="7"/>
  <c r="P129" i="7"/>
  <c r="P128" i="7"/>
  <c r="P127" i="7"/>
  <c r="P44" i="7"/>
  <c r="P123" i="7"/>
  <c r="P121" i="7"/>
  <c r="P700" i="7"/>
  <c r="P699" i="7"/>
  <c r="P698" i="7"/>
  <c r="P697" i="7"/>
  <c r="P696" i="7"/>
  <c r="P694" i="7"/>
  <c r="P693" i="7"/>
  <c r="P692" i="7"/>
  <c r="P691" i="7"/>
  <c r="P690" i="7"/>
  <c r="P689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2" i="7"/>
  <c r="P131" i="7" s="1"/>
  <c r="P126" i="7"/>
  <c r="P125" i="7"/>
  <c r="P124" i="7"/>
  <c r="P122" i="7"/>
  <c r="P41" i="7"/>
  <c r="H145" i="22"/>
  <c r="H141" i="22"/>
  <c r="H136" i="22"/>
  <c r="H135" i="22"/>
  <c r="H134" i="22"/>
  <c r="M145" i="22"/>
  <c r="L141" i="22"/>
  <c r="T139" i="22"/>
  <c r="J696" i="7"/>
  <c r="U688" i="7"/>
  <c r="V124" i="17"/>
  <c r="V44" i="17"/>
  <c r="V126" i="17"/>
  <c r="V138" i="17"/>
  <c r="V141" i="17"/>
  <c r="V144" i="17"/>
  <c r="V129" i="17"/>
  <c r="J122" i="17"/>
  <c r="J125" i="17"/>
  <c r="J129" i="17"/>
  <c r="J135" i="17"/>
  <c r="J139" i="17"/>
  <c r="J143" i="17"/>
  <c r="O688" i="7"/>
  <c r="V122" i="7"/>
  <c r="V125" i="7"/>
  <c r="V129" i="7"/>
  <c r="V136" i="7"/>
  <c r="V140" i="7"/>
  <c r="V144" i="7"/>
  <c r="V691" i="7"/>
  <c r="V696" i="7"/>
  <c r="V700" i="7"/>
  <c r="N122" i="17"/>
  <c r="N125" i="17"/>
  <c r="N129" i="17"/>
  <c r="N135" i="17"/>
  <c r="N139" i="17"/>
  <c r="N143" i="17"/>
  <c r="J144" i="17"/>
  <c r="T688" i="7"/>
  <c r="O131" i="7"/>
  <c r="O120" i="7" s="1"/>
  <c r="S131" i="7"/>
  <c r="V131" i="7" s="1"/>
  <c r="V132" i="7"/>
  <c r="V123" i="7"/>
  <c r="V126" i="7"/>
  <c r="V130" i="7"/>
  <c r="V137" i="7"/>
  <c r="V141" i="7"/>
  <c r="V145" i="7"/>
  <c r="V692" i="7"/>
  <c r="V697" i="7"/>
  <c r="V701" i="7"/>
  <c r="N123" i="17"/>
  <c r="N126" i="17"/>
  <c r="N130" i="17"/>
  <c r="N136" i="17"/>
  <c r="N140" i="17"/>
  <c r="N144" i="17"/>
  <c r="M688" i="7"/>
  <c r="J121" i="17"/>
  <c r="J44" i="17"/>
  <c r="J127" i="17"/>
  <c r="G131" i="17"/>
  <c r="G120" i="17" s="1"/>
  <c r="J132" i="17"/>
  <c r="J137" i="17"/>
  <c r="J141" i="17"/>
  <c r="J145" i="17"/>
  <c r="V44" i="7"/>
  <c r="V127" i="7"/>
  <c r="V134" i="7"/>
  <c r="V138" i="7"/>
  <c r="V142" i="7"/>
  <c r="S688" i="7"/>
  <c r="V689" i="7"/>
  <c r="V693" i="7"/>
  <c r="V698" i="7"/>
  <c r="N121" i="17"/>
  <c r="N44" i="17"/>
  <c r="N127" i="17"/>
  <c r="N132" i="17"/>
  <c r="K131" i="17"/>
  <c r="N131" i="17" s="1"/>
  <c r="N137" i="17"/>
  <c r="N141" i="17"/>
  <c r="N145" i="17"/>
  <c r="V41" i="7"/>
  <c r="V124" i="7"/>
  <c r="V128" i="7"/>
  <c r="V135" i="7"/>
  <c r="V139" i="7"/>
  <c r="V143" i="7"/>
  <c r="V690" i="7"/>
  <c r="V694" i="7"/>
  <c r="V699" i="7"/>
  <c r="N41" i="17"/>
  <c r="N124" i="17"/>
  <c r="N128" i="17"/>
  <c r="N134" i="17"/>
  <c r="N138" i="17"/>
  <c r="N142" i="17"/>
  <c r="L688" i="7"/>
  <c r="G134" i="22"/>
  <c r="G144" i="22"/>
  <c r="G139" i="22"/>
  <c r="K135" i="22"/>
  <c r="K139" i="22"/>
  <c r="K143" i="22"/>
  <c r="I131" i="22"/>
  <c r="G145" i="22"/>
  <c r="G135" i="22"/>
  <c r="K134" i="22"/>
  <c r="G137" i="22"/>
  <c r="G138" i="22"/>
  <c r="G143" i="22"/>
  <c r="K136" i="22"/>
  <c r="K140" i="22"/>
  <c r="K144" i="22"/>
  <c r="G140" i="22"/>
  <c r="K138" i="22"/>
  <c r="K142" i="22"/>
  <c r="L131" i="22"/>
  <c r="T131" i="22"/>
  <c r="G141" i="22"/>
  <c r="G142" i="22"/>
  <c r="G136" i="22"/>
  <c r="K137" i="22"/>
  <c r="K141" i="22"/>
  <c r="K145" i="22"/>
  <c r="V397" i="17"/>
  <c r="V401" i="17"/>
  <c r="V405" i="17"/>
  <c r="V378" i="17"/>
  <c r="V382" i="17"/>
  <c r="V386" i="17"/>
  <c r="V390" i="17"/>
  <c r="V396" i="17"/>
  <c r="V400" i="17"/>
  <c r="V404" i="17"/>
  <c r="V381" i="17"/>
  <c r="V385" i="17"/>
  <c r="V389" i="17"/>
  <c r="J399" i="17"/>
  <c r="J384" i="17"/>
  <c r="J402" i="17"/>
  <c r="J387" i="17"/>
  <c r="J182" i="17"/>
  <c r="J188" i="17"/>
  <c r="J678" i="17"/>
  <c r="J683" i="17"/>
  <c r="J687" i="17"/>
  <c r="M674" i="17"/>
  <c r="V174" i="17"/>
  <c r="V190" i="17"/>
  <c r="V179" i="17"/>
  <c r="V679" i="17"/>
  <c r="V677" i="17"/>
  <c r="V42" i="17"/>
  <c r="V176" i="17"/>
  <c r="V194" i="17"/>
  <c r="V184" i="17"/>
  <c r="V680" i="17"/>
  <c r="V685" i="17"/>
  <c r="H674" i="17"/>
  <c r="U183" i="22"/>
  <c r="P182" i="7"/>
  <c r="P181" i="7"/>
  <c r="P180" i="7"/>
  <c r="P179" i="7"/>
  <c r="P178" i="7"/>
  <c r="P177" i="7"/>
  <c r="P176" i="7"/>
  <c r="P175" i="7"/>
  <c r="P46" i="7"/>
  <c r="P42" i="7"/>
  <c r="P686" i="7"/>
  <c r="P684" i="7"/>
  <c r="P682" i="7"/>
  <c r="P679" i="7"/>
  <c r="P677" i="7"/>
  <c r="P675" i="7"/>
  <c r="P195" i="7"/>
  <c r="P193" i="7"/>
  <c r="P191" i="7"/>
  <c r="P189" i="7"/>
  <c r="P187" i="7"/>
  <c r="P184" i="7"/>
  <c r="P687" i="7"/>
  <c r="P685" i="7"/>
  <c r="P683" i="7"/>
  <c r="P680" i="7"/>
  <c r="P678" i="7"/>
  <c r="P676" i="7"/>
  <c r="P196" i="7"/>
  <c r="P194" i="7"/>
  <c r="P192" i="7"/>
  <c r="P190" i="7"/>
  <c r="P188" i="7"/>
  <c r="P186" i="7"/>
  <c r="P174" i="7"/>
  <c r="P596" i="7"/>
  <c r="P595" i="7"/>
  <c r="P594" i="7"/>
  <c r="P593" i="7"/>
  <c r="P592" i="7"/>
  <c r="P591" i="7"/>
  <c r="P407" i="7"/>
  <c r="P406" i="7"/>
  <c r="P405" i="7"/>
  <c r="P404" i="7"/>
  <c r="P403" i="7"/>
  <c r="P402" i="7"/>
  <c r="P401" i="7"/>
  <c r="P400" i="7"/>
  <c r="P399" i="7"/>
  <c r="P398" i="7"/>
  <c r="P397" i="7"/>
  <c r="P396" i="7"/>
  <c r="P395" i="7"/>
  <c r="P394" i="7"/>
  <c r="P392" i="7"/>
  <c r="P391" i="7"/>
  <c r="P390" i="7"/>
  <c r="P389" i="7"/>
  <c r="P388" i="7"/>
  <c r="P387" i="7"/>
  <c r="P386" i="7"/>
  <c r="P385" i="7"/>
  <c r="P384" i="7"/>
  <c r="P383" i="7"/>
  <c r="P382" i="7"/>
  <c r="P381" i="7"/>
  <c r="P380" i="7"/>
  <c r="P379" i="7"/>
  <c r="P378" i="7"/>
  <c r="P603" i="7"/>
  <c r="P602" i="7"/>
  <c r="P601" i="7"/>
  <c r="P600" i="7"/>
  <c r="P599" i="7"/>
  <c r="P598" i="7"/>
  <c r="Q687" i="7"/>
  <c r="Q686" i="7"/>
  <c r="Q685" i="7"/>
  <c r="Q684" i="7"/>
  <c r="Q683" i="7"/>
  <c r="Q682" i="7"/>
  <c r="Q680" i="7"/>
  <c r="Q679" i="7"/>
  <c r="Q678" i="7"/>
  <c r="Q677" i="7"/>
  <c r="Q676" i="7"/>
  <c r="Q675" i="7"/>
  <c r="Q196" i="7"/>
  <c r="Q195" i="7"/>
  <c r="Q194" i="7"/>
  <c r="Q193" i="7"/>
  <c r="Q192" i="7"/>
  <c r="Q191" i="7"/>
  <c r="Q190" i="7"/>
  <c r="Q189" i="7"/>
  <c r="Q188" i="7"/>
  <c r="Q187" i="7"/>
  <c r="Q186" i="7"/>
  <c r="Q184" i="7"/>
  <c r="Q174" i="7"/>
  <c r="Q182" i="7"/>
  <c r="Q180" i="7"/>
  <c r="Q178" i="7"/>
  <c r="Q176" i="7"/>
  <c r="Q46" i="7"/>
  <c r="Q181" i="7"/>
  <c r="Q42" i="7"/>
  <c r="Q179" i="7"/>
  <c r="Q603" i="7"/>
  <c r="Q602" i="7"/>
  <c r="Q601" i="7"/>
  <c r="Q600" i="7"/>
  <c r="Q599" i="7"/>
  <c r="Q598" i="7"/>
  <c r="Q177" i="7"/>
  <c r="Q175" i="7"/>
  <c r="Q593" i="7"/>
  <c r="Q407" i="7"/>
  <c r="Q403" i="7"/>
  <c r="Q399" i="7"/>
  <c r="Q395" i="7"/>
  <c r="Q391" i="7"/>
  <c r="Q387" i="7"/>
  <c r="Q383" i="7"/>
  <c r="Q379" i="7"/>
  <c r="Q591" i="7"/>
  <c r="Q401" i="7"/>
  <c r="Q389" i="7"/>
  <c r="Q381" i="7"/>
  <c r="Q592" i="7"/>
  <c r="Q594" i="7"/>
  <c r="Q404" i="7"/>
  <c r="Q400" i="7"/>
  <c r="Q396" i="7"/>
  <c r="Q392" i="7"/>
  <c r="Q388" i="7"/>
  <c r="Q384" i="7"/>
  <c r="Q380" i="7"/>
  <c r="Q595" i="7"/>
  <c r="Q405" i="7"/>
  <c r="Q397" i="7"/>
  <c r="Q385" i="7"/>
  <c r="Q596" i="7"/>
  <c r="Q406" i="7"/>
  <c r="Q402" i="7"/>
  <c r="Q398" i="7"/>
  <c r="Q394" i="7"/>
  <c r="Q390" i="7"/>
  <c r="Q386" i="7"/>
  <c r="Q382" i="7"/>
  <c r="Q378" i="7"/>
  <c r="P687" i="17"/>
  <c r="P685" i="17"/>
  <c r="P683" i="17"/>
  <c r="P680" i="17"/>
  <c r="P678" i="17"/>
  <c r="P677" i="17"/>
  <c r="P676" i="17"/>
  <c r="P675" i="17"/>
  <c r="P196" i="17"/>
  <c r="P195" i="17"/>
  <c r="P194" i="17"/>
  <c r="P193" i="17"/>
  <c r="P192" i="17"/>
  <c r="P191" i="17"/>
  <c r="P190" i="17"/>
  <c r="P189" i="17"/>
  <c r="P188" i="17"/>
  <c r="P187" i="17"/>
  <c r="P186" i="17"/>
  <c r="P184" i="17"/>
  <c r="P182" i="17"/>
  <c r="P181" i="17"/>
  <c r="P180" i="17"/>
  <c r="P179" i="17"/>
  <c r="P178" i="17"/>
  <c r="P177" i="17"/>
  <c r="P176" i="17"/>
  <c r="P175" i="17"/>
  <c r="P46" i="17"/>
  <c r="P42" i="17"/>
  <c r="P174" i="17"/>
  <c r="P686" i="17"/>
  <c r="P684" i="17"/>
  <c r="P682" i="17"/>
  <c r="P679" i="17"/>
  <c r="Q687" i="17"/>
  <c r="Q686" i="17"/>
  <c r="Q685" i="17"/>
  <c r="Q684" i="17"/>
  <c r="Q683" i="17"/>
  <c r="Q682" i="17"/>
  <c r="Q680" i="17"/>
  <c r="Q679" i="17"/>
  <c r="Q678" i="17"/>
  <c r="Q677" i="17"/>
  <c r="Q676" i="17"/>
  <c r="Q675" i="17"/>
  <c r="Q196" i="17"/>
  <c r="Q195" i="17"/>
  <c r="Q194" i="17"/>
  <c r="Q193" i="17"/>
  <c r="Q192" i="17"/>
  <c r="Q191" i="17"/>
  <c r="Q190" i="17"/>
  <c r="Q189" i="17"/>
  <c r="Q188" i="17"/>
  <c r="Q187" i="17"/>
  <c r="Q186" i="17"/>
  <c r="Q184" i="17"/>
  <c r="Q182" i="17"/>
  <c r="Q181" i="17"/>
  <c r="Q180" i="17"/>
  <c r="Q179" i="17"/>
  <c r="Q178" i="17"/>
  <c r="Q177" i="17"/>
  <c r="Q176" i="17"/>
  <c r="Q175" i="17"/>
  <c r="Q46" i="17"/>
  <c r="Q42" i="17"/>
  <c r="Q174" i="17"/>
  <c r="H183" i="22"/>
  <c r="V46" i="17"/>
  <c r="V192" i="17"/>
  <c r="V600" i="7"/>
  <c r="V602" i="7"/>
  <c r="V381" i="7"/>
  <c r="V385" i="7"/>
  <c r="V389" i="7"/>
  <c r="V397" i="7"/>
  <c r="V401" i="7"/>
  <c r="V405" i="7"/>
  <c r="V591" i="7"/>
  <c r="V595" i="7"/>
  <c r="V175" i="7"/>
  <c r="V179" i="7"/>
  <c r="V188" i="7"/>
  <c r="V192" i="7"/>
  <c r="V196" i="7"/>
  <c r="V678" i="7"/>
  <c r="V683" i="7"/>
  <c r="V687" i="7"/>
  <c r="T674" i="17"/>
  <c r="U681" i="7"/>
  <c r="V394" i="17"/>
  <c r="V398" i="17"/>
  <c r="V402" i="17"/>
  <c r="V406" i="17"/>
  <c r="V379" i="17"/>
  <c r="V383" i="17"/>
  <c r="V387" i="17"/>
  <c r="V391" i="17"/>
  <c r="V181" i="17"/>
  <c r="V191" i="17"/>
  <c r="V180" i="17"/>
  <c r="V676" i="17"/>
  <c r="V189" i="17"/>
  <c r="V178" i="17"/>
  <c r="V196" i="17"/>
  <c r="V682" i="17"/>
  <c r="S681" i="17"/>
  <c r="V686" i="17"/>
  <c r="O674" i="17"/>
  <c r="H681" i="17"/>
  <c r="M674" i="7"/>
  <c r="L674" i="17"/>
  <c r="V603" i="7"/>
  <c r="V382" i="7"/>
  <c r="V386" i="7"/>
  <c r="V390" i="7"/>
  <c r="V394" i="7"/>
  <c r="V398" i="7"/>
  <c r="V402" i="7"/>
  <c r="V406" i="7"/>
  <c r="V592" i="7"/>
  <c r="V596" i="7"/>
  <c r="V176" i="7"/>
  <c r="V180" i="7"/>
  <c r="V184" i="7"/>
  <c r="V189" i="7"/>
  <c r="V193" i="7"/>
  <c r="V675" i="7"/>
  <c r="S674" i="7"/>
  <c r="V679" i="7"/>
  <c r="V684" i="7"/>
  <c r="N600" i="7"/>
  <c r="N382" i="7"/>
  <c r="N386" i="7"/>
  <c r="N390" i="7"/>
  <c r="N394" i="7"/>
  <c r="N398" i="7"/>
  <c r="N402" i="7"/>
  <c r="N406" i="7"/>
  <c r="N592" i="7"/>
  <c r="N596" i="7"/>
  <c r="N191" i="7"/>
  <c r="N677" i="7"/>
  <c r="N686" i="7"/>
  <c r="N190" i="7"/>
  <c r="N676" i="7"/>
  <c r="N685" i="7"/>
  <c r="N175" i="7"/>
  <c r="N179" i="7"/>
  <c r="J390" i="17"/>
  <c r="J382" i="17"/>
  <c r="J400" i="17"/>
  <c r="J385" i="17"/>
  <c r="J403" i="17"/>
  <c r="J388" i="17"/>
  <c r="J406" i="17"/>
  <c r="J391" i="17"/>
  <c r="J175" i="17"/>
  <c r="J179" i="17"/>
  <c r="J184" i="17"/>
  <c r="J189" i="17"/>
  <c r="J193" i="17"/>
  <c r="J675" i="17"/>
  <c r="G674" i="17"/>
  <c r="J679" i="17"/>
  <c r="J684" i="17"/>
  <c r="T681" i="17"/>
  <c r="U674" i="7"/>
  <c r="V395" i="17"/>
  <c r="V399" i="17"/>
  <c r="V403" i="17"/>
  <c r="V407" i="17"/>
  <c r="V380" i="17"/>
  <c r="V384" i="17"/>
  <c r="V388" i="17"/>
  <c r="V392" i="17"/>
  <c r="V177" i="17"/>
  <c r="V187" i="17"/>
  <c r="V186" i="17"/>
  <c r="V175" i="17"/>
  <c r="V193" i="17"/>
  <c r="V182" i="17"/>
  <c r="V678" i="17"/>
  <c r="V683" i="17"/>
  <c r="V687" i="17"/>
  <c r="O681" i="17"/>
  <c r="V599" i="7"/>
  <c r="V379" i="7"/>
  <c r="V383" i="7"/>
  <c r="V387" i="7"/>
  <c r="V391" i="7"/>
  <c r="V395" i="7"/>
  <c r="V399" i="7"/>
  <c r="V403" i="7"/>
  <c r="V407" i="7"/>
  <c r="V593" i="7"/>
  <c r="V42" i="7"/>
  <c r="V177" i="7"/>
  <c r="V181" i="7"/>
  <c r="V186" i="7"/>
  <c r="V190" i="7"/>
  <c r="V194" i="7"/>
  <c r="V676" i="7"/>
  <c r="V680" i="7"/>
  <c r="V685" i="7"/>
  <c r="N601" i="7"/>
  <c r="N379" i="7"/>
  <c r="N383" i="7"/>
  <c r="N387" i="7"/>
  <c r="N391" i="7"/>
  <c r="N395" i="7"/>
  <c r="N399" i="7"/>
  <c r="N403" i="7"/>
  <c r="N407" i="7"/>
  <c r="N593" i="7"/>
  <c r="N184" i="7"/>
  <c r="N193" i="7"/>
  <c r="N679" i="7"/>
  <c r="N192" i="7"/>
  <c r="N678" i="7"/>
  <c r="N687" i="7"/>
  <c r="N176" i="7"/>
  <c r="N180" i="7"/>
  <c r="V195" i="17"/>
  <c r="V675" i="17"/>
  <c r="S674" i="17"/>
  <c r="V188" i="17"/>
  <c r="V684" i="17"/>
  <c r="M681" i="7"/>
  <c r="L681" i="17"/>
  <c r="T183" i="22"/>
  <c r="T674" i="7"/>
  <c r="T681" i="7"/>
  <c r="V598" i="7"/>
  <c r="V601" i="7"/>
  <c r="V380" i="7"/>
  <c r="V384" i="7"/>
  <c r="V388" i="7"/>
  <c r="V392" i="7"/>
  <c r="V396" i="7"/>
  <c r="V400" i="7"/>
  <c r="V404" i="7"/>
  <c r="V594" i="7"/>
  <c r="V46" i="7"/>
  <c r="V178" i="7"/>
  <c r="V182" i="7"/>
  <c r="V187" i="7"/>
  <c r="V191" i="7"/>
  <c r="V195" i="7"/>
  <c r="V677" i="7"/>
  <c r="V682" i="7"/>
  <c r="S681" i="7"/>
  <c r="V686" i="7"/>
  <c r="N598" i="7"/>
  <c r="N602" i="7"/>
  <c r="N380" i="7"/>
  <c r="N384" i="7"/>
  <c r="N388" i="7"/>
  <c r="N392" i="7"/>
  <c r="N396" i="7"/>
  <c r="N400" i="7"/>
  <c r="N404" i="7"/>
  <c r="N594" i="7"/>
  <c r="N187" i="7"/>
  <c r="N195" i="7"/>
  <c r="N682" i="7"/>
  <c r="K681" i="7"/>
  <c r="N186" i="7"/>
  <c r="N194" i="7"/>
  <c r="N680" i="7"/>
  <c r="N42" i="7"/>
  <c r="N177" i="7"/>
  <c r="N181" i="7"/>
  <c r="J401" i="17"/>
  <c r="N599" i="7"/>
  <c r="N603" i="7"/>
  <c r="N381" i="7"/>
  <c r="N385" i="7"/>
  <c r="N389" i="7"/>
  <c r="N397" i="7"/>
  <c r="N401" i="7"/>
  <c r="N405" i="7"/>
  <c r="N591" i="7"/>
  <c r="N595" i="7"/>
  <c r="N189" i="7"/>
  <c r="N675" i="7"/>
  <c r="K674" i="7"/>
  <c r="N684" i="7"/>
  <c r="N188" i="7"/>
  <c r="N196" i="7"/>
  <c r="N683" i="7"/>
  <c r="N46" i="7"/>
  <c r="N178" i="7"/>
  <c r="N182" i="7"/>
  <c r="J405" i="17"/>
  <c r="J397" i="17"/>
  <c r="J378" i="17"/>
  <c r="J396" i="17"/>
  <c r="J381" i="17"/>
  <c r="J46" i="17"/>
  <c r="J178" i="17"/>
  <c r="J192" i="17"/>
  <c r="J196" i="17"/>
  <c r="J379" i="7"/>
  <c r="J383" i="7"/>
  <c r="J387" i="7"/>
  <c r="J391" i="7"/>
  <c r="J395" i="7"/>
  <c r="J403" i="7"/>
  <c r="J407" i="7"/>
  <c r="J593" i="7"/>
  <c r="J598" i="7"/>
  <c r="J602" i="7"/>
  <c r="J46" i="7"/>
  <c r="J182" i="7"/>
  <c r="J187" i="7"/>
  <c r="J175" i="7"/>
  <c r="I183" i="22"/>
  <c r="J184" i="7"/>
  <c r="J186" i="7"/>
  <c r="J194" i="7"/>
  <c r="J680" i="7"/>
  <c r="N397" i="17"/>
  <c r="N401" i="17"/>
  <c r="N405" i="17"/>
  <c r="N378" i="17"/>
  <c r="N382" i="17"/>
  <c r="N386" i="17"/>
  <c r="N390" i="17"/>
  <c r="N680" i="17"/>
  <c r="N174" i="17"/>
  <c r="N176" i="17"/>
  <c r="N180" i="17"/>
  <c r="N186" i="17"/>
  <c r="N190" i="17"/>
  <c r="N194" i="17"/>
  <c r="N676" i="17"/>
  <c r="N682" i="17"/>
  <c r="K681" i="17"/>
  <c r="J386" i="17"/>
  <c r="J404" i="17"/>
  <c r="J389" i="17"/>
  <c r="J407" i="17"/>
  <c r="J392" i="17"/>
  <c r="J394" i="17"/>
  <c r="J379" i="17"/>
  <c r="J174" i="17"/>
  <c r="J176" i="17"/>
  <c r="J180" i="17"/>
  <c r="J186" i="17"/>
  <c r="J190" i="17"/>
  <c r="J194" i="17"/>
  <c r="J676" i="17"/>
  <c r="J680" i="17"/>
  <c r="J685" i="17"/>
  <c r="O681" i="7"/>
  <c r="J677" i="7"/>
  <c r="J381" i="7"/>
  <c r="J385" i="7"/>
  <c r="J389" i="7"/>
  <c r="J397" i="7"/>
  <c r="J401" i="7"/>
  <c r="J405" i="7"/>
  <c r="J591" i="7"/>
  <c r="J595" i="7"/>
  <c r="J600" i="7"/>
  <c r="J191" i="7"/>
  <c r="J178" i="7"/>
  <c r="I674" i="7"/>
  <c r="J675" i="7"/>
  <c r="I681" i="7"/>
  <c r="J682" i="7"/>
  <c r="J179" i="7"/>
  <c r="J679" i="7"/>
  <c r="J190" i="7"/>
  <c r="J676" i="7"/>
  <c r="J685" i="7"/>
  <c r="M681" i="17"/>
  <c r="J395" i="17"/>
  <c r="J380" i="17"/>
  <c r="J398" i="17"/>
  <c r="J383" i="17"/>
  <c r="J42" i="17"/>
  <c r="J177" i="17"/>
  <c r="J181" i="17"/>
  <c r="J187" i="17"/>
  <c r="J191" i="17"/>
  <c r="J195" i="17"/>
  <c r="J677" i="17"/>
  <c r="J682" i="17"/>
  <c r="G681" i="17"/>
  <c r="J686" i="17"/>
  <c r="O674" i="7"/>
  <c r="J382" i="7"/>
  <c r="J386" i="7"/>
  <c r="J390" i="7"/>
  <c r="J394" i="7"/>
  <c r="J398" i="7"/>
  <c r="J402" i="7"/>
  <c r="J406" i="7"/>
  <c r="J592" i="7"/>
  <c r="J596" i="7"/>
  <c r="J601" i="7"/>
  <c r="J686" i="7"/>
  <c r="J180" i="7"/>
  <c r="J684" i="7"/>
  <c r="J42" i="7"/>
  <c r="J181" i="7"/>
  <c r="J192" i="7"/>
  <c r="J678" i="7"/>
  <c r="J687" i="7"/>
  <c r="J380" i="7"/>
  <c r="J384" i="7"/>
  <c r="J388" i="7"/>
  <c r="J392" i="7"/>
  <c r="J396" i="7"/>
  <c r="J400" i="7"/>
  <c r="J404" i="7"/>
  <c r="J594" i="7"/>
  <c r="J599" i="7"/>
  <c r="J603" i="7"/>
  <c r="J176" i="7"/>
  <c r="J189" i="7"/>
  <c r="J195" i="7"/>
  <c r="J177" i="7"/>
  <c r="J193" i="7"/>
  <c r="J188" i="7"/>
  <c r="J196" i="7"/>
  <c r="J683" i="7"/>
  <c r="I674" i="17"/>
  <c r="N394" i="17"/>
  <c r="N398" i="17"/>
  <c r="N402" i="17"/>
  <c r="N406" i="17"/>
  <c r="N379" i="17"/>
  <c r="N383" i="17"/>
  <c r="N387" i="17"/>
  <c r="N391" i="17"/>
  <c r="N683" i="17"/>
  <c r="N42" i="17"/>
  <c r="N177" i="17"/>
  <c r="N181" i="17"/>
  <c r="N187" i="17"/>
  <c r="N191" i="17"/>
  <c r="N195" i="17"/>
  <c r="N677" i="17"/>
  <c r="N684" i="17"/>
  <c r="L183" i="22"/>
  <c r="L674" i="7"/>
  <c r="I681" i="17"/>
  <c r="N395" i="17"/>
  <c r="N399" i="17"/>
  <c r="N403" i="17"/>
  <c r="N407" i="17"/>
  <c r="N380" i="17"/>
  <c r="N384" i="17"/>
  <c r="N388" i="17"/>
  <c r="N392" i="17"/>
  <c r="N685" i="17"/>
  <c r="N46" i="17"/>
  <c r="N178" i="17"/>
  <c r="N182" i="17"/>
  <c r="N188" i="17"/>
  <c r="N192" i="17"/>
  <c r="N196" i="17"/>
  <c r="N678" i="17"/>
  <c r="N686" i="17"/>
  <c r="U674" i="17"/>
  <c r="N396" i="17"/>
  <c r="N400" i="17"/>
  <c r="N404" i="17"/>
  <c r="N381" i="17"/>
  <c r="N385" i="17"/>
  <c r="N389" i="17"/>
  <c r="N687" i="17"/>
  <c r="N175" i="17"/>
  <c r="N179" i="17"/>
  <c r="N184" i="17"/>
  <c r="N189" i="17"/>
  <c r="N193" i="17"/>
  <c r="N675" i="17"/>
  <c r="K674" i="17"/>
  <c r="N679" i="17"/>
  <c r="L681" i="7"/>
  <c r="U681" i="17"/>
  <c r="N447" i="17"/>
  <c r="N280" i="17"/>
  <c r="N673" i="17"/>
  <c r="N438" i="17"/>
  <c r="N623" i="17"/>
  <c r="N264" i="17"/>
  <c r="N272" i="17"/>
  <c r="N283" i="17"/>
  <c r="N448" i="17"/>
  <c r="N265" i="17"/>
  <c r="N269" i="17"/>
  <c r="N435" i="17"/>
  <c r="N620" i="17"/>
  <c r="N439" i="17"/>
  <c r="N624" i="17"/>
  <c r="N267" i="17"/>
  <c r="N278" i="17"/>
  <c r="N282" i="17"/>
  <c r="N662" i="17"/>
  <c r="N671" i="17"/>
  <c r="N437" i="17"/>
  <c r="N622" i="17"/>
  <c r="N268" i="17"/>
  <c r="N279" i="17"/>
  <c r="N663" i="17"/>
  <c r="N672" i="17"/>
  <c r="N441" i="17"/>
  <c r="N627" i="17"/>
  <c r="N284" i="17"/>
  <c r="N664" i="17"/>
  <c r="N446" i="17"/>
  <c r="N631" i="17"/>
  <c r="H660" i="17"/>
  <c r="H625" i="17"/>
  <c r="M261" i="7"/>
  <c r="M660" i="7"/>
  <c r="M261" i="17"/>
  <c r="M667" i="17"/>
  <c r="L261" i="17"/>
  <c r="L667" i="17"/>
  <c r="T660" i="17"/>
  <c r="T618" i="17"/>
  <c r="U273" i="7"/>
  <c r="U667" i="7"/>
  <c r="I273" i="17"/>
  <c r="U667" i="17"/>
  <c r="U618" i="17"/>
  <c r="Q631" i="17"/>
  <c r="Q630" i="17"/>
  <c r="Q629" i="17"/>
  <c r="Q628" i="17"/>
  <c r="Q627" i="17"/>
  <c r="Q626" i="17"/>
  <c r="Q624" i="17"/>
  <c r="Q623" i="17"/>
  <c r="Q622" i="17"/>
  <c r="Q621" i="17"/>
  <c r="Q620" i="17"/>
  <c r="Q619" i="17"/>
  <c r="Q450" i="17"/>
  <c r="Q449" i="17"/>
  <c r="Q448" i="17"/>
  <c r="Q447" i="17"/>
  <c r="Q446" i="17"/>
  <c r="Q445" i="17"/>
  <c r="Q444" i="17"/>
  <c r="Q443" i="17"/>
  <c r="Q441" i="17"/>
  <c r="Q440" i="17"/>
  <c r="Q439" i="17"/>
  <c r="Q438" i="17"/>
  <c r="Q437" i="17"/>
  <c r="Q436" i="17"/>
  <c r="Q435" i="17"/>
  <c r="Q434" i="17"/>
  <c r="Q673" i="17"/>
  <c r="Q671" i="17"/>
  <c r="Q669" i="17"/>
  <c r="Q666" i="17"/>
  <c r="Q664" i="17"/>
  <c r="Q662" i="17"/>
  <c r="Q284" i="17"/>
  <c r="Q282" i="17"/>
  <c r="Q280" i="17"/>
  <c r="Q278" i="17"/>
  <c r="Q275" i="17"/>
  <c r="Q271" i="17"/>
  <c r="Q269" i="17"/>
  <c r="Q267" i="17"/>
  <c r="Q265" i="17"/>
  <c r="Q263" i="17"/>
  <c r="Q665" i="17"/>
  <c r="Q281" i="17"/>
  <c r="Q270" i="17"/>
  <c r="Q668" i="17"/>
  <c r="Q283" i="17"/>
  <c r="Q272" i="17"/>
  <c r="Q264" i="17"/>
  <c r="Q670" i="17"/>
  <c r="Q661" i="17"/>
  <c r="Q276" i="17"/>
  <c r="Q266" i="17"/>
  <c r="Q672" i="17"/>
  <c r="Q663" i="17"/>
  <c r="Q279" i="17"/>
  <c r="Q268" i="17"/>
  <c r="N668" i="17"/>
  <c r="K667" i="17"/>
  <c r="N626" i="17"/>
  <c r="K625" i="17"/>
  <c r="N619" i="17"/>
  <c r="K618" i="17"/>
  <c r="L273" i="7"/>
  <c r="I261" i="7"/>
  <c r="J263" i="7"/>
  <c r="J261" i="7" s="1"/>
  <c r="I660" i="7"/>
  <c r="J661" i="7"/>
  <c r="J660" i="7" s="1"/>
  <c r="J438" i="7"/>
  <c r="J443" i="7"/>
  <c r="J447" i="7"/>
  <c r="J619" i="7"/>
  <c r="J623" i="7"/>
  <c r="J628" i="7"/>
  <c r="N264" i="7"/>
  <c r="N268" i="7"/>
  <c r="N272" i="7"/>
  <c r="N278" i="7"/>
  <c r="N282" i="7"/>
  <c r="N662" i="7"/>
  <c r="N666" i="7"/>
  <c r="N671" i="7"/>
  <c r="N435" i="7"/>
  <c r="N439" i="7"/>
  <c r="N444" i="7"/>
  <c r="N448" i="7"/>
  <c r="N620" i="7"/>
  <c r="N624" i="7"/>
  <c r="N629" i="7"/>
  <c r="J20" i="17"/>
  <c r="I660" i="17"/>
  <c r="I618" i="17"/>
  <c r="N275" i="17"/>
  <c r="K273" i="17"/>
  <c r="L667" i="7"/>
  <c r="I261" i="17"/>
  <c r="N661" i="17"/>
  <c r="K660" i="17"/>
  <c r="L660" i="7"/>
  <c r="I273" i="7"/>
  <c r="J274" i="7"/>
  <c r="J273" i="7" s="1"/>
  <c r="I667" i="7"/>
  <c r="J668" i="7"/>
  <c r="J667" i="7" s="1"/>
  <c r="J436" i="7"/>
  <c r="J440" i="7"/>
  <c r="J445" i="7"/>
  <c r="J449" i="7"/>
  <c r="J621" i="7"/>
  <c r="J626" i="7"/>
  <c r="J630" i="7"/>
  <c r="N266" i="7"/>
  <c r="N270" i="7"/>
  <c r="N275" i="7"/>
  <c r="N280" i="7"/>
  <c r="N284" i="7"/>
  <c r="N664" i="7"/>
  <c r="N669" i="7"/>
  <c r="N673" i="7"/>
  <c r="N437" i="7"/>
  <c r="N441" i="7"/>
  <c r="N446" i="7"/>
  <c r="N450" i="7"/>
  <c r="N622" i="7"/>
  <c r="N627" i="7"/>
  <c r="N631" i="7"/>
  <c r="P631" i="7"/>
  <c r="P630" i="7"/>
  <c r="P629" i="7"/>
  <c r="P628" i="7"/>
  <c r="P627" i="7"/>
  <c r="P626" i="7"/>
  <c r="P624" i="7"/>
  <c r="P623" i="7"/>
  <c r="P622" i="7"/>
  <c r="P621" i="7"/>
  <c r="P620" i="7"/>
  <c r="P619" i="7"/>
  <c r="P450" i="7"/>
  <c r="P449" i="7"/>
  <c r="P448" i="7"/>
  <c r="P447" i="7"/>
  <c r="P446" i="7"/>
  <c r="P445" i="7"/>
  <c r="P444" i="7"/>
  <c r="P443" i="7"/>
  <c r="P441" i="7"/>
  <c r="P440" i="7"/>
  <c r="P439" i="7"/>
  <c r="P438" i="7"/>
  <c r="P437" i="7"/>
  <c r="P436" i="7"/>
  <c r="P435" i="7"/>
  <c r="P434" i="7"/>
  <c r="P673" i="7"/>
  <c r="P672" i="7"/>
  <c r="P671" i="7"/>
  <c r="P670" i="7"/>
  <c r="P669" i="7"/>
  <c r="P668" i="7"/>
  <c r="P666" i="7"/>
  <c r="P665" i="7"/>
  <c r="P664" i="7"/>
  <c r="P663" i="7"/>
  <c r="P662" i="7"/>
  <c r="P661" i="7"/>
  <c r="P284" i="7"/>
  <c r="P283" i="7"/>
  <c r="P282" i="7"/>
  <c r="P281" i="7"/>
  <c r="P280" i="7"/>
  <c r="P279" i="7"/>
  <c r="P278" i="7"/>
  <c r="P276" i="7"/>
  <c r="P275" i="7"/>
  <c r="P274" i="7"/>
  <c r="P272" i="7"/>
  <c r="P271" i="7"/>
  <c r="P270" i="7"/>
  <c r="P269" i="7"/>
  <c r="P268" i="7"/>
  <c r="P267" i="7"/>
  <c r="P266" i="7"/>
  <c r="P265" i="7"/>
  <c r="P264" i="7"/>
  <c r="P263" i="7"/>
  <c r="Q630" i="7"/>
  <c r="Q626" i="7"/>
  <c r="Q621" i="7"/>
  <c r="Q449" i="7"/>
  <c r="Q445" i="7"/>
  <c r="Q440" i="7"/>
  <c r="Q436" i="7"/>
  <c r="Q623" i="7"/>
  <c r="Q619" i="7"/>
  <c r="Q443" i="7"/>
  <c r="Q434" i="7"/>
  <c r="Q629" i="7"/>
  <c r="Q620" i="7"/>
  <c r="Q444" i="7"/>
  <c r="Q435" i="7"/>
  <c r="Q631" i="7"/>
  <c r="Q627" i="7"/>
  <c r="Q622" i="7"/>
  <c r="Q450" i="7"/>
  <c r="Q446" i="7"/>
  <c r="Q441" i="7"/>
  <c r="Q437" i="7"/>
  <c r="Q628" i="7"/>
  <c r="Q447" i="7"/>
  <c r="Q438" i="7"/>
  <c r="Q624" i="7"/>
  <c r="Q448" i="7"/>
  <c r="Q439" i="7"/>
  <c r="Q671" i="7"/>
  <c r="Q669" i="7"/>
  <c r="Q666" i="7"/>
  <c r="Q664" i="7"/>
  <c r="Q662" i="7"/>
  <c r="Q284" i="7"/>
  <c r="Q280" i="7"/>
  <c r="Q278" i="7"/>
  <c r="Q275" i="7"/>
  <c r="Q272" i="7"/>
  <c r="Q270" i="7"/>
  <c r="Q268" i="7"/>
  <c r="Q266" i="7"/>
  <c r="Q264" i="7"/>
  <c r="Q673" i="7"/>
  <c r="Q672" i="7"/>
  <c r="Q670" i="7"/>
  <c r="Q668" i="7"/>
  <c r="Q665" i="7"/>
  <c r="Q663" i="7"/>
  <c r="Q661" i="7"/>
  <c r="Q283" i="7"/>
  <c r="Q282" i="7"/>
  <c r="Q281" i="7"/>
  <c r="Q279" i="7"/>
  <c r="Q276" i="7"/>
  <c r="Q274" i="7"/>
  <c r="Q271" i="7"/>
  <c r="Q269" i="7"/>
  <c r="Q267" i="7"/>
  <c r="Q265" i="7"/>
  <c r="Q263" i="7"/>
  <c r="P628" i="17"/>
  <c r="P623" i="17"/>
  <c r="P619" i="17"/>
  <c r="P447" i="17"/>
  <c r="P443" i="17"/>
  <c r="P438" i="17"/>
  <c r="P434" i="17"/>
  <c r="P629" i="17"/>
  <c r="P624" i="17"/>
  <c r="P620" i="17"/>
  <c r="P448" i="17"/>
  <c r="P444" i="17"/>
  <c r="P439" i="17"/>
  <c r="P435" i="17"/>
  <c r="P630" i="17"/>
  <c r="P626" i="17"/>
  <c r="P621" i="17"/>
  <c r="P449" i="17"/>
  <c r="P445" i="17"/>
  <c r="P440" i="17"/>
  <c r="P436" i="17"/>
  <c r="P631" i="17"/>
  <c r="P446" i="17"/>
  <c r="P450" i="17"/>
  <c r="P622" i="17"/>
  <c r="P437" i="17"/>
  <c r="P441" i="17"/>
  <c r="P627" i="17"/>
  <c r="P673" i="17"/>
  <c r="P672" i="17"/>
  <c r="P671" i="17"/>
  <c r="P670" i="17"/>
  <c r="P669" i="17"/>
  <c r="P668" i="17"/>
  <c r="P666" i="17"/>
  <c r="P665" i="17"/>
  <c r="P664" i="17"/>
  <c r="P663" i="17"/>
  <c r="P662" i="17"/>
  <c r="P661" i="17"/>
  <c r="P284" i="17"/>
  <c r="P283" i="17"/>
  <c r="P282" i="17"/>
  <c r="P281" i="17"/>
  <c r="P280" i="17"/>
  <c r="P279" i="17"/>
  <c r="P278" i="17"/>
  <c r="P276" i="17"/>
  <c r="P275" i="17"/>
  <c r="P272" i="17"/>
  <c r="P271" i="17"/>
  <c r="P270" i="17"/>
  <c r="P269" i="17"/>
  <c r="P268" i="17"/>
  <c r="P267" i="17"/>
  <c r="P266" i="17"/>
  <c r="P265" i="17"/>
  <c r="P264" i="17"/>
  <c r="P263" i="17"/>
  <c r="I667" i="17"/>
  <c r="I625" i="17"/>
  <c r="N263" i="17"/>
  <c r="K261" i="17"/>
  <c r="L261" i="7"/>
  <c r="J437" i="7"/>
  <c r="J441" i="7"/>
  <c r="J446" i="7"/>
  <c r="J450" i="7"/>
  <c r="J622" i="7"/>
  <c r="J627" i="7"/>
  <c r="J631" i="7"/>
  <c r="N263" i="7"/>
  <c r="K261" i="7"/>
  <c r="N267" i="7"/>
  <c r="N271" i="7"/>
  <c r="N276" i="7"/>
  <c r="N281" i="7"/>
  <c r="N661" i="7"/>
  <c r="K660" i="7"/>
  <c r="N665" i="7"/>
  <c r="N670" i="7"/>
  <c r="N438" i="7"/>
  <c r="N443" i="7"/>
  <c r="N447" i="7"/>
  <c r="N619" i="7"/>
  <c r="N623" i="7"/>
  <c r="N628" i="7"/>
  <c r="U261" i="17"/>
  <c r="V270" i="17"/>
  <c r="V281" i="17"/>
  <c r="V665" i="17"/>
  <c r="V263" i="17"/>
  <c r="S261" i="17"/>
  <c r="V271" i="17"/>
  <c r="V282" i="17"/>
  <c r="V666" i="17"/>
  <c r="V434" i="17"/>
  <c r="V438" i="17"/>
  <c r="V443" i="17"/>
  <c r="V447" i="17"/>
  <c r="V619" i="17"/>
  <c r="S618" i="17"/>
  <c r="V623" i="17"/>
  <c r="V628" i="17"/>
  <c r="O273" i="17"/>
  <c r="U273" i="17"/>
  <c r="U625" i="17"/>
  <c r="J435" i="7"/>
  <c r="J439" i="7"/>
  <c r="J444" i="7"/>
  <c r="J448" i="7"/>
  <c r="J620" i="7"/>
  <c r="J624" i="7"/>
  <c r="J629" i="7"/>
  <c r="N265" i="7"/>
  <c r="N269" i="7"/>
  <c r="N274" i="7"/>
  <c r="K273" i="7"/>
  <c r="N279" i="7"/>
  <c r="N283" i="7"/>
  <c r="N663" i="7"/>
  <c r="N668" i="7"/>
  <c r="K667" i="7"/>
  <c r="N672" i="7"/>
  <c r="N436" i="7"/>
  <c r="N440" i="7"/>
  <c r="N445" i="7"/>
  <c r="N449" i="7"/>
  <c r="N621" i="7"/>
  <c r="N626" i="7"/>
  <c r="N630" i="7"/>
  <c r="U660" i="17"/>
  <c r="M273" i="17"/>
  <c r="M660" i="17"/>
  <c r="M625" i="17"/>
  <c r="J670" i="17"/>
  <c r="J668" i="17"/>
  <c r="G667" i="17"/>
  <c r="J268" i="17"/>
  <c r="J263" i="17"/>
  <c r="G261" i="17"/>
  <c r="J271" i="17"/>
  <c r="J282" i="17"/>
  <c r="J666" i="17"/>
  <c r="J434" i="17"/>
  <c r="J438" i="17"/>
  <c r="J443" i="17"/>
  <c r="J447" i="17"/>
  <c r="J619" i="17"/>
  <c r="G618" i="17"/>
  <c r="J623" i="17"/>
  <c r="J628" i="17"/>
  <c r="V265" i="7"/>
  <c r="V269" i="7"/>
  <c r="V274" i="7"/>
  <c r="S273" i="7"/>
  <c r="V279" i="7"/>
  <c r="V283" i="7"/>
  <c r="V663" i="7"/>
  <c r="V668" i="7"/>
  <c r="S667" i="7"/>
  <c r="V672" i="7"/>
  <c r="V436" i="7"/>
  <c r="V440" i="7"/>
  <c r="V445" i="7"/>
  <c r="V449" i="7"/>
  <c r="V621" i="7"/>
  <c r="V626" i="7"/>
  <c r="V630" i="7"/>
  <c r="O273" i="7"/>
  <c r="O667" i="7"/>
  <c r="M618" i="17"/>
  <c r="T261" i="17"/>
  <c r="V264" i="17"/>
  <c r="V272" i="17"/>
  <c r="V283" i="17"/>
  <c r="V668" i="17"/>
  <c r="S667" i="17"/>
  <c r="V265" i="17"/>
  <c r="V275" i="17"/>
  <c r="S273" i="17"/>
  <c r="V284" i="17"/>
  <c r="V669" i="17"/>
  <c r="V435" i="17"/>
  <c r="V439" i="17"/>
  <c r="V444" i="17"/>
  <c r="V448" i="17"/>
  <c r="V620" i="17"/>
  <c r="V624" i="17"/>
  <c r="V629" i="17"/>
  <c r="O660" i="17"/>
  <c r="O618" i="17"/>
  <c r="J266" i="17"/>
  <c r="J264" i="17"/>
  <c r="J270" i="17"/>
  <c r="J279" i="17"/>
  <c r="J265" i="17"/>
  <c r="J275" i="17"/>
  <c r="G273" i="17"/>
  <c r="J284" i="17"/>
  <c r="J669" i="17"/>
  <c r="J435" i="17"/>
  <c r="J439" i="17"/>
  <c r="J444" i="17"/>
  <c r="J448" i="17"/>
  <c r="J620" i="17"/>
  <c r="J624" i="17"/>
  <c r="J629" i="17"/>
  <c r="L273" i="17"/>
  <c r="L660" i="17"/>
  <c r="L625" i="17"/>
  <c r="T273" i="7"/>
  <c r="T667" i="7"/>
  <c r="V266" i="7"/>
  <c r="V270" i="7"/>
  <c r="V275" i="7"/>
  <c r="V280" i="7"/>
  <c r="V284" i="7"/>
  <c r="V664" i="7"/>
  <c r="V669" i="7"/>
  <c r="V673" i="7"/>
  <c r="V437" i="7"/>
  <c r="V441" i="7"/>
  <c r="V446" i="7"/>
  <c r="V450" i="7"/>
  <c r="V622" i="7"/>
  <c r="V627" i="7"/>
  <c r="V631" i="7"/>
  <c r="T667" i="17"/>
  <c r="T625" i="17"/>
  <c r="U261" i="7"/>
  <c r="U660" i="7"/>
  <c r="V266" i="17"/>
  <c r="V276" i="17"/>
  <c r="V661" i="17"/>
  <c r="S660" i="17"/>
  <c r="V670" i="17"/>
  <c r="V267" i="17"/>
  <c r="V278" i="17"/>
  <c r="V662" i="17"/>
  <c r="V671" i="17"/>
  <c r="V436" i="17"/>
  <c r="V440" i="17"/>
  <c r="V445" i="17"/>
  <c r="V449" i="17"/>
  <c r="V621" i="17"/>
  <c r="S625" i="17"/>
  <c r="V626" i="17"/>
  <c r="V630" i="17"/>
  <c r="O261" i="17"/>
  <c r="H261" i="17"/>
  <c r="H618" i="17"/>
  <c r="M273" i="7"/>
  <c r="M667" i="7"/>
  <c r="J276" i="17"/>
  <c r="J272" i="17"/>
  <c r="J281" i="17"/>
  <c r="J663" i="17"/>
  <c r="J267" i="17"/>
  <c r="J278" i="17"/>
  <c r="J662" i="17"/>
  <c r="J671" i="17"/>
  <c r="J436" i="17"/>
  <c r="J440" i="17"/>
  <c r="J445" i="17"/>
  <c r="J449" i="17"/>
  <c r="J621" i="17"/>
  <c r="J626" i="17"/>
  <c r="G625" i="17"/>
  <c r="J630" i="17"/>
  <c r="S261" i="7"/>
  <c r="V267" i="7"/>
  <c r="V271" i="7"/>
  <c r="V276" i="7"/>
  <c r="V281" i="7"/>
  <c r="V661" i="7"/>
  <c r="S660" i="7"/>
  <c r="V665" i="7"/>
  <c r="V670" i="7"/>
  <c r="V438" i="7"/>
  <c r="V443" i="7"/>
  <c r="V447" i="7"/>
  <c r="V619" i="7"/>
  <c r="V623" i="7"/>
  <c r="V628" i="7"/>
  <c r="O261" i="7"/>
  <c r="O660" i="7"/>
  <c r="T273" i="17"/>
  <c r="V268" i="17"/>
  <c r="V279" i="17"/>
  <c r="V663" i="17"/>
  <c r="V672" i="17"/>
  <c r="V269" i="17"/>
  <c r="V280" i="17"/>
  <c r="V664" i="17"/>
  <c r="V673" i="17"/>
  <c r="V437" i="17"/>
  <c r="V441" i="17"/>
  <c r="V446" i="17"/>
  <c r="V450" i="17"/>
  <c r="V622" i="17"/>
  <c r="V627" i="17"/>
  <c r="V631" i="17"/>
  <c r="O667" i="17"/>
  <c r="O625" i="17"/>
  <c r="H667" i="17"/>
  <c r="H273" i="17"/>
  <c r="J661" i="17"/>
  <c r="G660" i="17"/>
  <c r="J283" i="17"/>
  <c r="J665" i="17"/>
  <c r="J672" i="17"/>
  <c r="J269" i="17"/>
  <c r="J280" i="17"/>
  <c r="J664" i="17"/>
  <c r="J673" i="17"/>
  <c r="J437" i="17"/>
  <c r="J441" i="17"/>
  <c r="J446" i="17"/>
  <c r="J450" i="17"/>
  <c r="J622" i="17"/>
  <c r="J627" i="17"/>
  <c r="J631" i="17"/>
  <c r="L618" i="17"/>
  <c r="V263" i="7"/>
  <c r="T261" i="7"/>
  <c r="T660" i="7"/>
  <c r="V264" i="7"/>
  <c r="V268" i="7"/>
  <c r="V272" i="7"/>
  <c r="V278" i="7"/>
  <c r="V282" i="7"/>
  <c r="V662" i="7"/>
  <c r="V666" i="7"/>
  <c r="V671" i="7"/>
  <c r="V435" i="7"/>
  <c r="V439" i="7"/>
  <c r="V444" i="7"/>
  <c r="V448" i="7"/>
  <c r="V620" i="7"/>
  <c r="V624" i="7"/>
  <c r="V629" i="7"/>
  <c r="N20" i="17"/>
  <c r="Q20" i="17"/>
  <c r="V20" i="17"/>
  <c r="P20" i="7"/>
  <c r="Q20" i="7"/>
  <c r="P20" i="17"/>
  <c r="J20" i="22"/>
  <c r="L632" i="17"/>
  <c r="L646" i="17"/>
  <c r="N241" i="17"/>
  <c r="J92" i="17"/>
  <c r="U639" i="17"/>
  <c r="U646" i="17"/>
  <c r="M632" i="17"/>
  <c r="M653" i="17"/>
  <c r="N81" i="17"/>
  <c r="N85" i="17"/>
  <c r="N89" i="17"/>
  <c r="N93" i="17"/>
  <c r="N97" i="17"/>
  <c r="N101" i="17"/>
  <c r="N636" i="17"/>
  <c r="N641" i="17"/>
  <c r="N645" i="17"/>
  <c r="N239" i="17"/>
  <c r="N247" i="17"/>
  <c r="N657" i="17"/>
  <c r="U632" i="17"/>
  <c r="U653" i="17"/>
  <c r="N79" i="17"/>
  <c r="N83" i="17"/>
  <c r="N87" i="17"/>
  <c r="N91" i="17"/>
  <c r="N95" i="17"/>
  <c r="N99" i="17"/>
  <c r="N634" i="17"/>
  <c r="N638" i="17"/>
  <c r="N643" i="17"/>
  <c r="N249" i="17"/>
  <c r="N655" i="17"/>
  <c r="J81" i="7"/>
  <c r="J85" i="7"/>
  <c r="J89" i="7"/>
  <c r="J93" i="7"/>
  <c r="J97" i="7"/>
  <c r="J101" i="7"/>
  <c r="J636" i="7"/>
  <c r="J641" i="7"/>
  <c r="J645" i="7"/>
  <c r="J227" i="7"/>
  <c r="J230" i="7"/>
  <c r="J234" i="7"/>
  <c r="J239" i="7"/>
  <c r="J243" i="7"/>
  <c r="J247" i="7"/>
  <c r="J251" i="7"/>
  <c r="J648" i="7"/>
  <c r="J652" i="7"/>
  <c r="J657" i="7"/>
  <c r="N79" i="7"/>
  <c r="N83" i="7"/>
  <c r="N87" i="7"/>
  <c r="N91" i="7"/>
  <c r="N95" i="7"/>
  <c r="N99" i="7"/>
  <c r="N634" i="7"/>
  <c r="N638" i="7"/>
  <c r="N643" i="7"/>
  <c r="N225" i="7"/>
  <c r="N43" i="7"/>
  <c r="N232" i="7"/>
  <c r="N236" i="7"/>
  <c r="N241" i="7"/>
  <c r="N245" i="7"/>
  <c r="N249" i="7"/>
  <c r="N253" i="7"/>
  <c r="N650" i="7"/>
  <c r="N655" i="7"/>
  <c r="N659" i="7"/>
  <c r="P659" i="7"/>
  <c r="P658" i="7"/>
  <c r="P657" i="7"/>
  <c r="P656" i="7"/>
  <c r="P655" i="7"/>
  <c r="P654" i="7"/>
  <c r="P652" i="7"/>
  <c r="P651" i="7"/>
  <c r="P650" i="7"/>
  <c r="P649" i="7"/>
  <c r="P648" i="7"/>
  <c r="P647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40" i="7"/>
  <c r="P239" i="7"/>
  <c r="P237" i="7"/>
  <c r="P236" i="7"/>
  <c r="P235" i="7"/>
  <c r="P234" i="7"/>
  <c r="P233" i="7"/>
  <c r="P232" i="7"/>
  <c r="P231" i="7"/>
  <c r="P230" i="7"/>
  <c r="P229" i="7"/>
  <c r="P43" i="7"/>
  <c r="P228" i="7"/>
  <c r="P227" i="7"/>
  <c r="P226" i="7"/>
  <c r="P225" i="7"/>
  <c r="P224" i="7"/>
  <c r="P645" i="7"/>
  <c r="P644" i="7"/>
  <c r="P643" i="7"/>
  <c r="P642" i="7"/>
  <c r="P641" i="7"/>
  <c r="P640" i="7"/>
  <c r="P638" i="7"/>
  <c r="P637" i="7"/>
  <c r="P636" i="7"/>
  <c r="P635" i="7"/>
  <c r="P634" i="7"/>
  <c r="P633" i="7"/>
  <c r="P101" i="7"/>
  <c r="P100" i="7"/>
  <c r="P99" i="7"/>
  <c r="P98" i="7"/>
  <c r="P97" i="7"/>
  <c r="P96" i="7"/>
  <c r="P95" i="7"/>
  <c r="P94" i="7"/>
  <c r="P93" i="7"/>
  <c r="P92" i="7"/>
  <c r="P91" i="7"/>
  <c r="P89" i="7"/>
  <c r="P88" i="7"/>
  <c r="P87" i="7"/>
  <c r="P86" i="7"/>
  <c r="P85" i="7"/>
  <c r="P84" i="7"/>
  <c r="P83" i="7"/>
  <c r="P82" i="7"/>
  <c r="P81" i="7"/>
  <c r="P80" i="7"/>
  <c r="P79" i="7"/>
  <c r="Q659" i="7"/>
  <c r="Q658" i="7"/>
  <c r="Q657" i="7"/>
  <c r="Q656" i="7"/>
  <c r="Q655" i="7"/>
  <c r="Q654" i="7"/>
  <c r="Q652" i="7"/>
  <c r="Q651" i="7"/>
  <c r="Q650" i="7"/>
  <c r="Q649" i="7"/>
  <c r="Q648" i="7"/>
  <c r="Q647" i="7"/>
  <c r="Q253" i="7"/>
  <c r="Q252" i="7"/>
  <c r="Q251" i="7"/>
  <c r="Q250" i="7"/>
  <c r="Q249" i="7"/>
  <c r="Q248" i="7"/>
  <c r="Q247" i="7"/>
  <c r="Q246" i="7"/>
  <c r="Q245" i="7"/>
  <c r="Q244" i="7"/>
  <c r="Q243" i="7"/>
  <c r="Q242" i="7"/>
  <c r="Q241" i="7"/>
  <c r="Q240" i="7"/>
  <c r="Q239" i="7"/>
  <c r="Q237" i="7"/>
  <c r="Q236" i="7"/>
  <c r="Q235" i="7"/>
  <c r="Q234" i="7"/>
  <c r="Q233" i="7"/>
  <c r="Q232" i="7"/>
  <c r="Q231" i="7"/>
  <c r="Q230" i="7"/>
  <c r="Q229" i="7"/>
  <c r="Q43" i="7"/>
  <c r="Q228" i="7"/>
  <c r="Q227" i="7"/>
  <c r="Q226" i="7"/>
  <c r="Q225" i="7"/>
  <c r="Q224" i="7"/>
  <c r="Q645" i="7"/>
  <c r="Q644" i="7"/>
  <c r="Q643" i="7"/>
  <c r="Q642" i="7"/>
  <c r="Q641" i="7"/>
  <c r="Q640" i="7"/>
  <c r="Q638" i="7"/>
  <c r="Q637" i="7"/>
  <c r="Q636" i="7"/>
  <c r="Q635" i="7"/>
  <c r="Q634" i="7"/>
  <c r="Q633" i="7"/>
  <c r="Q101" i="7"/>
  <c r="Q100" i="7"/>
  <c r="Q99" i="7"/>
  <c r="Q98" i="7"/>
  <c r="Q97" i="7"/>
  <c r="Q96" i="7"/>
  <c r="Q95" i="7"/>
  <c r="Q94" i="7"/>
  <c r="Q93" i="7"/>
  <c r="Q92" i="7"/>
  <c r="Q91" i="7"/>
  <c r="Q89" i="7"/>
  <c r="Q88" i="7"/>
  <c r="Q87" i="7"/>
  <c r="Q86" i="7"/>
  <c r="Q85" i="7"/>
  <c r="Q84" i="7"/>
  <c r="Q83" i="7"/>
  <c r="Q82" i="7"/>
  <c r="Q81" i="7"/>
  <c r="Q80" i="7"/>
  <c r="Q79" i="7"/>
  <c r="P659" i="17"/>
  <c r="P658" i="17"/>
  <c r="P657" i="17"/>
  <c r="P656" i="17"/>
  <c r="P655" i="17"/>
  <c r="P654" i="17"/>
  <c r="P253" i="17"/>
  <c r="P252" i="17"/>
  <c r="P251" i="17"/>
  <c r="P250" i="17"/>
  <c r="P249" i="17"/>
  <c r="P248" i="17"/>
  <c r="P247" i="17"/>
  <c r="P246" i="17"/>
  <c r="P245" i="17"/>
  <c r="P244" i="17"/>
  <c r="P243" i="17"/>
  <c r="P242" i="17"/>
  <c r="P241" i="17"/>
  <c r="P240" i="17"/>
  <c r="P239" i="17"/>
  <c r="P224" i="17"/>
  <c r="P645" i="17"/>
  <c r="P644" i="17"/>
  <c r="P643" i="17"/>
  <c r="P642" i="17"/>
  <c r="P641" i="17"/>
  <c r="P640" i="17"/>
  <c r="P638" i="17"/>
  <c r="P637" i="17"/>
  <c r="P636" i="17"/>
  <c r="P635" i="17"/>
  <c r="P634" i="17"/>
  <c r="P633" i="17"/>
  <c r="P101" i="17"/>
  <c r="P100" i="17"/>
  <c r="P99" i="17"/>
  <c r="P98" i="17"/>
  <c r="P97" i="17"/>
  <c r="P96" i="17"/>
  <c r="P95" i="17"/>
  <c r="P94" i="17"/>
  <c r="P93" i="17"/>
  <c r="P92" i="17"/>
  <c r="P91" i="17"/>
  <c r="P89" i="17"/>
  <c r="P88" i="17"/>
  <c r="P87" i="17"/>
  <c r="P86" i="17"/>
  <c r="P85" i="17"/>
  <c r="P84" i="17"/>
  <c r="P83" i="17"/>
  <c r="P82" i="17"/>
  <c r="P81" i="17"/>
  <c r="P80" i="17"/>
  <c r="P79" i="17"/>
  <c r="J82" i="7"/>
  <c r="J86" i="7"/>
  <c r="J94" i="7"/>
  <c r="J98" i="7"/>
  <c r="J633" i="7"/>
  <c r="J637" i="7"/>
  <c r="J642" i="7"/>
  <c r="J228" i="7"/>
  <c r="J231" i="7"/>
  <c r="J235" i="7"/>
  <c r="J240" i="7"/>
  <c r="J244" i="7"/>
  <c r="J248" i="7"/>
  <c r="J252" i="7"/>
  <c r="J649" i="7"/>
  <c r="I653" i="7"/>
  <c r="J653" i="7" s="1"/>
  <c r="J654" i="7"/>
  <c r="J658" i="7"/>
  <c r="N80" i="7"/>
  <c r="N84" i="7"/>
  <c r="N88" i="7"/>
  <c r="N92" i="7"/>
  <c r="N96" i="7"/>
  <c r="N100" i="7"/>
  <c r="N635" i="7"/>
  <c r="N640" i="7"/>
  <c r="N644" i="7"/>
  <c r="N226" i="7"/>
  <c r="N229" i="7"/>
  <c r="N233" i="7"/>
  <c r="N237" i="7"/>
  <c r="N242" i="7"/>
  <c r="N246" i="7"/>
  <c r="N250" i="7"/>
  <c r="N647" i="7"/>
  <c r="K646" i="7"/>
  <c r="N651" i="7"/>
  <c r="N656" i="7"/>
  <c r="M639" i="17"/>
  <c r="N245" i="17"/>
  <c r="N253" i="17"/>
  <c r="N659" i="17"/>
  <c r="J79" i="7"/>
  <c r="J83" i="7"/>
  <c r="J87" i="7"/>
  <c r="J91" i="7"/>
  <c r="J95" i="7"/>
  <c r="J99" i="7"/>
  <c r="J634" i="7"/>
  <c r="J638" i="7"/>
  <c r="J643" i="7"/>
  <c r="J225" i="7"/>
  <c r="J43" i="7"/>
  <c r="J232" i="7"/>
  <c r="J236" i="7"/>
  <c r="J241" i="7"/>
  <c r="J245" i="7"/>
  <c r="J249" i="7"/>
  <c r="J253" i="7"/>
  <c r="J650" i="7"/>
  <c r="J655" i="7"/>
  <c r="J659" i="7"/>
  <c r="N81" i="7"/>
  <c r="N85" i="7"/>
  <c r="N89" i="7"/>
  <c r="N93" i="7"/>
  <c r="N97" i="7"/>
  <c r="N101" i="7"/>
  <c r="N636" i="7"/>
  <c r="N641" i="7"/>
  <c r="N645" i="7"/>
  <c r="N227" i="7"/>
  <c r="N230" i="7"/>
  <c r="N234" i="7"/>
  <c r="N239" i="7"/>
  <c r="N243" i="7"/>
  <c r="N247" i="7"/>
  <c r="N251" i="7"/>
  <c r="N648" i="7"/>
  <c r="N652" i="7"/>
  <c r="N657" i="7"/>
  <c r="Q659" i="17"/>
  <c r="Q658" i="17"/>
  <c r="Q657" i="17"/>
  <c r="Q656" i="17"/>
  <c r="Q655" i="17"/>
  <c r="Q654" i="17"/>
  <c r="Q253" i="17"/>
  <c r="Q252" i="17"/>
  <c r="Q251" i="17"/>
  <c r="Q250" i="17"/>
  <c r="Q249" i="17"/>
  <c r="Q248" i="17"/>
  <c r="Q247" i="17"/>
  <c r="Q246" i="17"/>
  <c r="Q245" i="17"/>
  <c r="Q244" i="17"/>
  <c r="Q243" i="17"/>
  <c r="Q242" i="17"/>
  <c r="Q241" i="17"/>
  <c r="Q240" i="17"/>
  <c r="Q239" i="17"/>
  <c r="Q224" i="17"/>
  <c r="Q645" i="17"/>
  <c r="Q641" i="17"/>
  <c r="Q636" i="17"/>
  <c r="Q101" i="17"/>
  <c r="Q97" i="17"/>
  <c r="Q93" i="17"/>
  <c r="Q89" i="17"/>
  <c r="Q85" i="17"/>
  <c r="Q81" i="17"/>
  <c r="Q96" i="17"/>
  <c r="Q92" i="17"/>
  <c r="Q642" i="17"/>
  <c r="Q637" i="17"/>
  <c r="Q633" i="17"/>
  <c r="Q98" i="17"/>
  <c r="Q94" i="17"/>
  <c r="Q86" i="17"/>
  <c r="Q82" i="17"/>
  <c r="Q643" i="17"/>
  <c r="Q638" i="17"/>
  <c r="Q634" i="17"/>
  <c r="Q99" i="17"/>
  <c r="Q95" i="17"/>
  <c r="Q91" i="17"/>
  <c r="Q87" i="17"/>
  <c r="Q83" i="17"/>
  <c r="Q79" i="17"/>
  <c r="Q644" i="17"/>
  <c r="Q640" i="17"/>
  <c r="Q635" i="17"/>
  <c r="Q100" i="17"/>
  <c r="Q88" i="17"/>
  <c r="Q84" i="17"/>
  <c r="Q80" i="17"/>
  <c r="J80" i="7"/>
  <c r="J84" i="7"/>
  <c r="J88" i="7"/>
  <c r="J92" i="7"/>
  <c r="J96" i="7"/>
  <c r="J100" i="7"/>
  <c r="J635" i="7"/>
  <c r="J640" i="7"/>
  <c r="J644" i="7"/>
  <c r="J226" i="7"/>
  <c r="J229" i="7"/>
  <c r="J233" i="7"/>
  <c r="J237" i="7"/>
  <c r="J242" i="7"/>
  <c r="J246" i="7"/>
  <c r="J250" i="7"/>
  <c r="I646" i="7"/>
  <c r="J646" i="7" s="1"/>
  <c r="J647" i="7"/>
  <c r="J651" i="7"/>
  <c r="J656" i="7"/>
  <c r="N82" i="7"/>
  <c r="N86" i="7"/>
  <c r="N94" i="7"/>
  <c r="N98" i="7"/>
  <c r="N633" i="7"/>
  <c r="N637" i="7"/>
  <c r="N642" i="7"/>
  <c r="N228" i="7"/>
  <c r="N231" i="7"/>
  <c r="N235" i="7"/>
  <c r="N240" i="7"/>
  <c r="N244" i="7"/>
  <c r="N248" i="7"/>
  <c r="N252" i="7"/>
  <c r="N649" i="7"/>
  <c r="N654" i="7"/>
  <c r="K653" i="7"/>
  <c r="N658" i="7"/>
  <c r="N243" i="17"/>
  <c r="N251" i="17"/>
  <c r="I632" i="17"/>
  <c r="I653" i="17"/>
  <c r="N80" i="17"/>
  <c r="N84" i="17"/>
  <c r="N88" i="17"/>
  <c r="N92" i="17"/>
  <c r="N96" i="17"/>
  <c r="N100" i="17"/>
  <c r="N635" i="17"/>
  <c r="N640" i="17"/>
  <c r="K639" i="17"/>
  <c r="N644" i="17"/>
  <c r="N242" i="17"/>
  <c r="N246" i="17"/>
  <c r="N250" i="17"/>
  <c r="K646" i="17"/>
  <c r="N656" i="17"/>
  <c r="V79" i="17"/>
  <c r="V83" i="17"/>
  <c r="V87" i="17"/>
  <c r="V91" i="17"/>
  <c r="V95" i="17"/>
  <c r="V99" i="17"/>
  <c r="V634" i="17"/>
  <c r="V638" i="17"/>
  <c r="V643" i="17"/>
  <c r="V246" i="17"/>
  <c r="V253" i="17"/>
  <c r="V224" i="17"/>
  <c r="V240" i="17"/>
  <c r="V247" i="17"/>
  <c r="V657" i="17"/>
  <c r="M646" i="17"/>
  <c r="I639" i="17"/>
  <c r="I646" i="17"/>
  <c r="N82" i="17"/>
  <c r="N86" i="17"/>
  <c r="N94" i="17"/>
  <c r="N98" i="17"/>
  <c r="K632" i="17"/>
  <c r="N633" i="17"/>
  <c r="N637" i="17"/>
  <c r="N642" i="17"/>
  <c r="N224" i="17"/>
  <c r="N240" i="17"/>
  <c r="N244" i="17"/>
  <c r="N248" i="17"/>
  <c r="N252" i="17"/>
  <c r="N654" i="17"/>
  <c r="K653" i="17"/>
  <c r="N658" i="17"/>
  <c r="J94" i="17"/>
  <c r="J89" i="17"/>
  <c r="J636" i="17"/>
  <c r="J637" i="17"/>
  <c r="J640" i="17"/>
  <c r="G639" i="17"/>
  <c r="J86" i="17"/>
  <c r="J83" i="17"/>
  <c r="J99" i="17"/>
  <c r="J224" i="17"/>
  <c r="J240" i="17"/>
  <c r="J244" i="17"/>
  <c r="J248" i="17"/>
  <c r="J252" i="17"/>
  <c r="J654" i="17"/>
  <c r="G653" i="17"/>
  <c r="J658" i="17"/>
  <c r="L639" i="17"/>
  <c r="T653" i="7"/>
  <c r="V83" i="7"/>
  <c r="V100" i="7"/>
  <c r="V635" i="7"/>
  <c r="V645" i="7"/>
  <c r="V88" i="7"/>
  <c r="V92" i="7"/>
  <c r="V637" i="7"/>
  <c r="V642" i="7"/>
  <c r="V96" i="7"/>
  <c r="V243" i="7"/>
  <c r="V229" i="7"/>
  <c r="V246" i="7"/>
  <c r="V656" i="7"/>
  <c r="V659" i="7"/>
  <c r="V648" i="7"/>
  <c r="V232" i="7"/>
  <c r="V249" i="7"/>
  <c r="V235" i="7"/>
  <c r="V252" i="7"/>
  <c r="O653" i="7"/>
  <c r="L646" i="7"/>
  <c r="T632" i="17"/>
  <c r="T653" i="17"/>
  <c r="U646" i="7"/>
  <c r="V80" i="17"/>
  <c r="V84" i="17"/>
  <c r="V88" i="17"/>
  <c r="V92" i="17"/>
  <c r="V96" i="17"/>
  <c r="V100" i="17"/>
  <c r="V635" i="17"/>
  <c r="S639" i="17"/>
  <c r="V640" i="17"/>
  <c r="V644" i="17"/>
  <c r="V656" i="17"/>
  <c r="V241" i="17"/>
  <c r="V244" i="17"/>
  <c r="V654" i="17"/>
  <c r="S653" i="17"/>
  <c r="V251" i="17"/>
  <c r="O632" i="17"/>
  <c r="O653" i="17"/>
  <c r="H639" i="17"/>
  <c r="J98" i="17"/>
  <c r="J93" i="17"/>
  <c r="J641" i="17"/>
  <c r="J80" i="17"/>
  <c r="J96" i="17"/>
  <c r="J644" i="17"/>
  <c r="J87" i="17"/>
  <c r="J634" i="17"/>
  <c r="J241" i="17"/>
  <c r="J245" i="17"/>
  <c r="J249" i="17"/>
  <c r="J253" i="17"/>
  <c r="J655" i="17"/>
  <c r="J659" i="17"/>
  <c r="V84" i="7"/>
  <c r="V101" i="7"/>
  <c r="V636" i="7"/>
  <c r="V85" i="7"/>
  <c r="V89" i="7"/>
  <c r="V93" i="7"/>
  <c r="V638" i="7"/>
  <c r="V79" i="7"/>
  <c r="V99" i="7"/>
  <c r="V247" i="7"/>
  <c r="V233" i="7"/>
  <c r="V250" i="7"/>
  <c r="V253" i="7"/>
  <c r="V227" i="7"/>
  <c r="V652" i="7"/>
  <c r="V236" i="7"/>
  <c r="V240" i="7"/>
  <c r="V649" i="7"/>
  <c r="V81" i="17"/>
  <c r="V85" i="17"/>
  <c r="V89" i="17"/>
  <c r="V93" i="17"/>
  <c r="V97" i="17"/>
  <c r="V101" i="17"/>
  <c r="V636" i="17"/>
  <c r="V641" i="17"/>
  <c r="V645" i="17"/>
  <c r="V250" i="17"/>
  <c r="V245" i="17"/>
  <c r="V655" i="17"/>
  <c r="V248" i="17"/>
  <c r="V658" i="17"/>
  <c r="V239" i="17"/>
  <c r="J81" i="17"/>
  <c r="J97" i="17"/>
  <c r="J645" i="17"/>
  <c r="J84" i="17"/>
  <c r="J100" i="17"/>
  <c r="J642" i="17"/>
  <c r="J91" i="17"/>
  <c r="J638" i="17"/>
  <c r="J242" i="17"/>
  <c r="J246" i="17"/>
  <c r="J250" i="17"/>
  <c r="G646" i="17"/>
  <c r="J656" i="17"/>
  <c r="L653" i="17"/>
  <c r="T646" i="7"/>
  <c r="V97" i="7"/>
  <c r="V633" i="7"/>
  <c r="V643" i="7"/>
  <c r="V86" i="7"/>
  <c r="V94" i="7"/>
  <c r="V640" i="7"/>
  <c r="V80" i="7"/>
  <c r="V230" i="7"/>
  <c r="V657" i="7"/>
  <c r="V237" i="7"/>
  <c r="V647" i="7"/>
  <c r="S646" i="7"/>
  <c r="V650" i="7"/>
  <c r="V234" i="7"/>
  <c r="V225" i="7"/>
  <c r="V241" i="7"/>
  <c r="V228" i="7"/>
  <c r="V244" i="7"/>
  <c r="V654" i="7"/>
  <c r="S653" i="7"/>
  <c r="O646" i="7"/>
  <c r="L653" i="7"/>
  <c r="T639" i="17"/>
  <c r="T646" i="17"/>
  <c r="U653" i="7"/>
  <c r="V82" i="17"/>
  <c r="V86" i="17"/>
  <c r="V94" i="17"/>
  <c r="V98" i="17"/>
  <c r="V633" i="17"/>
  <c r="S632" i="17"/>
  <c r="V637" i="17"/>
  <c r="V642" i="17"/>
  <c r="S646" i="17"/>
  <c r="V242" i="17"/>
  <c r="V249" i="17"/>
  <c r="V659" i="17"/>
  <c r="V252" i="17"/>
  <c r="V243" i="17"/>
  <c r="O639" i="17"/>
  <c r="O646" i="17"/>
  <c r="H632" i="17"/>
  <c r="H653" i="17"/>
  <c r="H646" i="17"/>
  <c r="M646" i="7"/>
  <c r="M653" i="7"/>
  <c r="J85" i="17"/>
  <c r="J101" i="17"/>
  <c r="G632" i="17"/>
  <c r="J633" i="17"/>
  <c r="J88" i="17"/>
  <c r="J635" i="17"/>
  <c r="J82" i="17"/>
  <c r="J79" i="17"/>
  <c r="J95" i="17"/>
  <c r="J643" i="17"/>
  <c r="J239" i="17"/>
  <c r="J243" i="17"/>
  <c r="J247" i="17"/>
  <c r="J251" i="17"/>
  <c r="J657" i="17"/>
  <c r="V82" i="7"/>
  <c r="V98" i="7"/>
  <c r="V634" i="7"/>
  <c r="V644" i="7"/>
  <c r="V87" i="7"/>
  <c r="V91" i="7"/>
  <c r="V95" i="7"/>
  <c r="V641" i="7"/>
  <c r="V81" i="7"/>
  <c r="V239" i="7"/>
  <c r="V226" i="7"/>
  <c r="V242" i="7"/>
  <c r="V651" i="7"/>
  <c r="V655" i="7"/>
  <c r="V251" i="7"/>
  <c r="V43" i="7"/>
  <c r="V245" i="7"/>
  <c r="V231" i="7"/>
  <c r="V248" i="7"/>
  <c r="V658" i="7"/>
  <c r="J586" i="17"/>
  <c r="J581" i="17"/>
  <c r="J110" i="17"/>
  <c r="J115" i="17"/>
  <c r="V104" i="17"/>
  <c r="V579" i="17"/>
  <c r="J587" i="17"/>
  <c r="V108" i="17"/>
  <c r="J112" i="17"/>
  <c r="J116" i="17"/>
  <c r="J578" i="17"/>
  <c r="J582" i="17"/>
  <c r="N579" i="17"/>
  <c r="N106" i="17"/>
  <c r="N110" i="17"/>
  <c r="N115" i="17"/>
  <c r="N585" i="17"/>
  <c r="M583" i="17"/>
  <c r="V117" i="17"/>
  <c r="J105" i="17"/>
  <c r="J114" i="17"/>
  <c r="J118" i="17"/>
  <c r="J106" i="17"/>
  <c r="H583" i="17"/>
  <c r="V113" i="17"/>
  <c r="V588" i="17"/>
  <c r="U583" i="17"/>
  <c r="U576" i="17"/>
  <c r="V584" i="17"/>
  <c r="S583" i="17"/>
  <c r="P588" i="17"/>
  <c r="P586" i="17"/>
  <c r="P584" i="17"/>
  <c r="P581" i="17"/>
  <c r="P579" i="17"/>
  <c r="P578" i="17"/>
  <c r="P577" i="17"/>
  <c r="P118" i="17"/>
  <c r="P117" i="17"/>
  <c r="P116" i="17"/>
  <c r="P115" i="17"/>
  <c r="P114" i="17"/>
  <c r="P113" i="17"/>
  <c r="P112" i="17"/>
  <c r="P110" i="17"/>
  <c r="P109" i="17"/>
  <c r="P108" i="17"/>
  <c r="P107" i="17"/>
  <c r="P106" i="17"/>
  <c r="P105" i="17"/>
  <c r="P104" i="17"/>
  <c r="P585" i="17"/>
  <c r="P587" i="17"/>
  <c r="P589" i="17"/>
  <c r="P580" i="17"/>
  <c r="P582" i="17"/>
  <c r="J577" i="17"/>
  <c r="G576" i="17"/>
  <c r="J584" i="17"/>
  <c r="G583" i="17"/>
  <c r="V112" i="7"/>
  <c r="V116" i="7"/>
  <c r="V578" i="7"/>
  <c r="V582" i="7"/>
  <c r="V587" i="7"/>
  <c r="Q589" i="7"/>
  <c r="Q588" i="7"/>
  <c r="Q587" i="7"/>
  <c r="Q586" i="7"/>
  <c r="Q585" i="7"/>
  <c r="Q582" i="7"/>
  <c r="Q581" i="7"/>
  <c r="Q579" i="7"/>
  <c r="Q578" i="7"/>
  <c r="Q577" i="7"/>
  <c r="Q116" i="7"/>
  <c r="Q115" i="7"/>
  <c r="Q114" i="7"/>
  <c r="Q113" i="7"/>
  <c r="Q112" i="7"/>
  <c r="Q580" i="7"/>
  <c r="Q118" i="7"/>
  <c r="Q117" i="7"/>
  <c r="Q584" i="7"/>
  <c r="N577" i="17"/>
  <c r="K576" i="17"/>
  <c r="J577" i="7"/>
  <c r="J584" i="7"/>
  <c r="J588" i="7"/>
  <c r="J116" i="7"/>
  <c r="J580" i="7"/>
  <c r="N114" i="7"/>
  <c r="N118" i="7"/>
  <c r="N580" i="7"/>
  <c r="N585" i="7"/>
  <c r="N589" i="7"/>
  <c r="P589" i="7"/>
  <c r="P588" i="7"/>
  <c r="P587" i="7"/>
  <c r="P586" i="7"/>
  <c r="P585" i="7"/>
  <c r="P584" i="7"/>
  <c r="P582" i="7"/>
  <c r="P581" i="7"/>
  <c r="P580" i="7"/>
  <c r="P579" i="7"/>
  <c r="P578" i="7"/>
  <c r="P577" i="7"/>
  <c r="P118" i="7"/>
  <c r="P117" i="7"/>
  <c r="P116" i="7"/>
  <c r="P115" i="7"/>
  <c r="P114" i="7"/>
  <c r="P113" i="7"/>
  <c r="P112" i="7"/>
  <c r="Q588" i="17"/>
  <c r="Q586" i="17"/>
  <c r="Q584" i="17"/>
  <c r="Q581" i="17"/>
  <c r="Q579" i="17"/>
  <c r="Q578" i="17"/>
  <c r="Q577" i="17"/>
  <c r="Q118" i="17"/>
  <c r="Q117" i="17"/>
  <c r="Q116" i="17"/>
  <c r="Q115" i="17"/>
  <c r="Q114" i="17"/>
  <c r="Q113" i="17"/>
  <c r="Q112" i="17"/>
  <c r="Q110" i="17"/>
  <c r="Q109" i="17"/>
  <c r="Q108" i="17"/>
  <c r="Q107" i="17"/>
  <c r="Q106" i="17"/>
  <c r="Q105" i="17"/>
  <c r="Q104" i="17"/>
  <c r="Q589" i="17"/>
  <c r="Q587" i="17"/>
  <c r="Q585" i="17"/>
  <c r="Q582" i="17"/>
  <c r="Q580" i="17"/>
  <c r="V355" i="17"/>
  <c r="V362" i="17"/>
  <c r="V370" i="17"/>
  <c r="V374" i="17"/>
  <c r="V537" i="17"/>
  <c r="J349" i="17"/>
  <c r="J359" i="17"/>
  <c r="J364" i="17"/>
  <c r="J368" i="17"/>
  <c r="J372" i="17"/>
  <c r="J539" i="17"/>
  <c r="N352" i="17"/>
  <c r="N365" i="17"/>
  <c r="N540" i="17"/>
  <c r="N355" i="17"/>
  <c r="N368" i="17"/>
  <c r="N371" i="17"/>
  <c r="J580" i="17"/>
  <c r="J589" i="17"/>
  <c r="J107" i="17"/>
  <c r="L583" i="17"/>
  <c r="V113" i="7"/>
  <c r="V117" i="7"/>
  <c r="V579" i="7"/>
  <c r="V584" i="7"/>
  <c r="V588" i="7"/>
  <c r="T576" i="17"/>
  <c r="O576" i="17"/>
  <c r="N586" i="17"/>
  <c r="N588" i="17"/>
  <c r="N107" i="17"/>
  <c r="N112" i="17"/>
  <c r="N116" i="17"/>
  <c r="N578" i="17"/>
  <c r="N587" i="17"/>
  <c r="J579" i="7"/>
  <c r="J585" i="7"/>
  <c r="J589" i="7"/>
  <c r="J117" i="7"/>
  <c r="N115" i="7"/>
  <c r="N577" i="7"/>
  <c r="N581" i="7"/>
  <c r="N586" i="7"/>
  <c r="V105" i="17"/>
  <c r="V109" i="17"/>
  <c r="V114" i="17"/>
  <c r="V118" i="17"/>
  <c r="V580" i="17"/>
  <c r="V585" i="17"/>
  <c r="V589" i="17"/>
  <c r="J104" i="17"/>
  <c r="J108" i="17"/>
  <c r="J113" i="17"/>
  <c r="J117" i="17"/>
  <c r="J579" i="17"/>
  <c r="J588" i="17"/>
  <c r="L576" i="17"/>
  <c r="V114" i="7"/>
  <c r="V118" i="7"/>
  <c r="V580" i="7"/>
  <c r="V585" i="7"/>
  <c r="V589" i="7"/>
  <c r="T583" i="17"/>
  <c r="O583" i="17"/>
  <c r="H576" i="17"/>
  <c r="I576" i="17"/>
  <c r="N584" i="17"/>
  <c r="K583" i="17"/>
  <c r="N104" i="17"/>
  <c r="N108" i="17"/>
  <c r="N113" i="17"/>
  <c r="N117" i="17"/>
  <c r="N580" i="17"/>
  <c r="N589" i="17"/>
  <c r="M576" i="17"/>
  <c r="J113" i="7"/>
  <c r="J581" i="7"/>
  <c r="J586" i="7"/>
  <c r="J112" i="7"/>
  <c r="J118" i="7"/>
  <c r="N112" i="7"/>
  <c r="N116" i="7"/>
  <c r="N578" i="7"/>
  <c r="N582" i="7"/>
  <c r="N587" i="7"/>
  <c r="V106" i="17"/>
  <c r="V110" i="17"/>
  <c r="V115" i="17"/>
  <c r="V577" i="17"/>
  <c r="S576" i="17"/>
  <c r="V581" i="17"/>
  <c r="V586" i="17"/>
  <c r="J585" i="17"/>
  <c r="J109" i="17"/>
  <c r="V115" i="7"/>
  <c r="V577" i="7"/>
  <c r="V581" i="7"/>
  <c r="V586" i="7"/>
  <c r="I583" i="17"/>
  <c r="N581" i="17"/>
  <c r="N105" i="17"/>
  <c r="N109" i="17"/>
  <c r="N114" i="17"/>
  <c r="N118" i="17"/>
  <c r="N582" i="17"/>
  <c r="J114" i="7"/>
  <c r="J582" i="7"/>
  <c r="J587" i="7"/>
  <c r="J115" i="7"/>
  <c r="J578" i="7"/>
  <c r="N113" i="7"/>
  <c r="N117" i="7"/>
  <c r="N579" i="7"/>
  <c r="N584" i="7"/>
  <c r="N588" i="7"/>
  <c r="V107" i="17"/>
  <c r="V112" i="17"/>
  <c r="V116" i="17"/>
  <c r="V578" i="17"/>
  <c r="V582" i="17"/>
  <c r="V587" i="17"/>
  <c r="V366" i="17"/>
  <c r="J355" i="17"/>
  <c r="G534" i="17"/>
  <c r="V363" i="17"/>
  <c r="V367" i="17"/>
  <c r="V371" i="17"/>
  <c r="V375" i="17"/>
  <c r="V538" i="17"/>
  <c r="J352" i="17"/>
  <c r="J365" i="17"/>
  <c r="J369" i="17"/>
  <c r="J373" i="17"/>
  <c r="J536" i="17"/>
  <c r="J540" i="17"/>
  <c r="N354" i="17"/>
  <c r="N374" i="17"/>
  <c r="N366" i="17"/>
  <c r="N369" i="17"/>
  <c r="N506" i="17"/>
  <c r="N372" i="17"/>
  <c r="N375" i="17"/>
  <c r="Q107" i="7"/>
  <c r="Q104" i="7"/>
  <c r="Q109" i="7"/>
  <c r="Q105" i="7"/>
  <c r="Q110" i="7"/>
  <c r="Q106" i="7"/>
  <c r="Q108" i="7"/>
  <c r="U534" i="17"/>
  <c r="L534" i="17"/>
  <c r="V352" i="17"/>
  <c r="V359" i="17"/>
  <c r="V364" i="17"/>
  <c r="V368" i="17"/>
  <c r="V372" i="17"/>
  <c r="V535" i="17"/>
  <c r="S534" i="17"/>
  <c r="V539" i="17"/>
  <c r="O534" i="17"/>
  <c r="H534" i="17"/>
  <c r="J362" i="17"/>
  <c r="J366" i="17"/>
  <c r="J370" i="17"/>
  <c r="J374" i="17"/>
  <c r="J537" i="17"/>
  <c r="N362" i="17"/>
  <c r="N370" i="17"/>
  <c r="N373" i="17"/>
  <c r="N349" i="17"/>
  <c r="N359" i="17"/>
  <c r="K534" i="17"/>
  <c r="N363" i="17"/>
  <c r="N538" i="17"/>
  <c r="P110" i="7"/>
  <c r="P106" i="7"/>
  <c r="P107" i="7"/>
  <c r="P108" i="7"/>
  <c r="P109" i="7"/>
  <c r="P105" i="7"/>
  <c r="P104" i="7"/>
  <c r="T534" i="17"/>
  <c r="V349" i="17"/>
  <c r="V354" i="17"/>
  <c r="V365" i="17"/>
  <c r="V369" i="17"/>
  <c r="V373" i="17"/>
  <c r="V536" i="17"/>
  <c r="V540" i="17"/>
  <c r="J506" i="17"/>
  <c r="J354" i="17"/>
  <c r="J363" i="17"/>
  <c r="J367" i="17"/>
  <c r="J371" i="17"/>
  <c r="J375" i="17"/>
  <c r="J538" i="17"/>
  <c r="N537" i="17"/>
  <c r="N536" i="17"/>
  <c r="N364" i="17"/>
  <c r="N539" i="17"/>
  <c r="N367" i="17"/>
  <c r="Q546" i="7"/>
  <c r="Q542" i="7"/>
  <c r="Q537" i="7"/>
  <c r="Q545" i="7"/>
  <c r="Q540" i="7"/>
  <c r="Q536" i="7"/>
  <c r="Q547" i="7"/>
  <c r="Q543" i="7"/>
  <c r="Q538" i="7"/>
  <c r="Q354" i="7"/>
  <c r="Q506" i="7"/>
  <c r="Q544" i="7"/>
  <c r="Q539" i="7"/>
  <c r="Q359" i="7"/>
  <c r="Q355" i="7"/>
  <c r="Q352" i="7"/>
  <c r="Q349" i="7"/>
  <c r="O3" i="22"/>
  <c r="U3" i="22"/>
  <c r="P545" i="7"/>
  <c r="P540" i="7"/>
  <c r="P536" i="7"/>
  <c r="P352" i="7"/>
  <c r="P349" i="7"/>
  <c r="P359" i="7"/>
  <c r="P546" i="7"/>
  <c r="P542" i="7"/>
  <c r="P537" i="7"/>
  <c r="P547" i="7"/>
  <c r="P543" i="7"/>
  <c r="P538" i="7"/>
  <c r="P354" i="7"/>
  <c r="P506" i="7"/>
  <c r="P544" i="7"/>
  <c r="P539" i="7"/>
  <c r="P535" i="7"/>
  <c r="P355" i="7"/>
  <c r="Q3" i="22"/>
  <c r="S3" i="22"/>
  <c r="H3" i="22"/>
  <c r="M3" i="22"/>
  <c r="R3" i="7"/>
  <c r="R3" i="17"/>
  <c r="P255" i="23" l="1"/>
  <c r="P501" i="23"/>
  <c r="P503" i="23" s="1"/>
  <c r="V501" i="23"/>
  <c r="V503" i="23" s="1"/>
  <c r="V255" i="23"/>
  <c r="T497" i="23"/>
  <c r="T257" i="23"/>
  <c r="R501" i="23"/>
  <c r="R503" i="23" s="1"/>
  <c r="R255" i="23"/>
  <c r="K501" i="23"/>
  <c r="K503" i="23" s="1"/>
  <c r="K255" i="23"/>
  <c r="E255" i="23"/>
  <c r="E501" i="23"/>
  <c r="E503" i="23" s="1"/>
  <c r="O501" i="23"/>
  <c r="O503" i="23" s="1"/>
  <c r="O255" i="23"/>
  <c r="L497" i="23"/>
  <c r="L257" i="23"/>
  <c r="Q255" i="23"/>
  <c r="Q501" i="23"/>
  <c r="Q503" i="23" s="1"/>
  <c r="N501" i="23"/>
  <c r="N503" i="23" s="1"/>
  <c r="N255" i="23"/>
  <c r="G255" i="23"/>
  <c r="G501" i="23"/>
  <c r="G503" i="23" s="1"/>
  <c r="I497" i="23"/>
  <c r="I257" i="23"/>
  <c r="S501" i="23"/>
  <c r="S503" i="23" s="1"/>
  <c r="S255" i="23"/>
  <c r="M497" i="23"/>
  <c r="M257" i="23"/>
  <c r="H497" i="23"/>
  <c r="H257" i="23"/>
  <c r="J501" i="23"/>
  <c r="J503" i="23" s="1"/>
  <c r="J255" i="23"/>
  <c r="U497" i="23"/>
  <c r="U257" i="23"/>
  <c r="R455" i="7"/>
  <c r="R459" i="7"/>
  <c r="R567" i="7"/>
  <c r="R408" i="7"/>
  <c r="R477" i="7"/>
  <c r="R482" i="7"/>
  <c r="R486" i="7"/>
  <c r="R615" i="7"/>
  <c r="R487" i="7"/>
  <c r="R427" i="7"/>
  <c r="R374" i="17"/>
  <c r="M410" i="17"/>
  <c r="R729" i="7"/>
  <c r="R429" i="7"/>
  <c r="N426" i="22"/>
  <c r="R748" i="17"/>
  <c r="R754" i="17"/>
  <c r="E754" i="17" s="1"/>
  <c r="R401" i="17"/>
  <c r="R387" i="7"/>
  <c r="R601" i="7"/>
  <c r="R177" i="7"/>
  <c r="R42" i="7"/>
  <c r="R184" i="7"/>
  <c r="R193" i="7"/>
  <c r="R679" i="7"/>
  <c r="R506" i="17"/>
  <c r="R506" i="7"/>
  <c r="R382" i="17"/>
  <c r="R685" i="17"/>
  <c r="R392" i="17"/>
  <c r="R384" i="7"/>
  <c r="R731" i="17"/>
  <c r="E731" i="17" s="1"/>
  <c r="R418" i="17"/>
  <c r="E418" i="17" s="1"/>
  <c r="R752" i="17"/>
  <c r="E752" i="17" s="1"/>
  <c r="R415" i="7"/>
  <c r="E415" i="7" s="1"/>
  <c r="R419" i="7"/>
  <c r="R426" i="7"/>
  <c r="E426" i="7" s="1"/>
  <c r="R423" i="17"/>
  <c r="E423" i="17" s="1"/>
  <c r="R427" i="17"/>
  <c r="R745" i="7"/>
  <c r="E745" i="7" s="1"/>
  <c r="R493" i="22"/>
  <c r="R307" i="7"/>
  <c r="R336" i="7"/>
  <c r="N414" i="22"/>
  <c r="R415" i="17"/>
  <c r="E415" i="17" s="1"/>
  <c r="R298" i="7"/>
  <c r="M410" i="7"/>
  <c r="R416" i="17"/>
  <c r="R422" i="7"/>
  <c r="R748" i="7"/>
  <c r="E748" i="7" s="1"/>
  <c r="R753" i="7"/>
  <c r="R757" i="7"/>
  <c r="E757" i="7" s="1"/>
  <c r="R739" i="7"/>
  <c r="E739" i="7" s="1"/>
  <c r="R326" i="7"/>
  <c r="E326" i="7" s="1"/>
  <c r="R424" i="17"/>
  <c r="E424" i="17" s="1"/>
  <c r="R428" i="17"/>
  <c r="E428" i="17" s="1"/>
  <c r="R755" i="17"/>
  <c r="E755" i="17" s="1"/>
  <c r="R333" i="7"/>
  <c r="N583" i="7"/>
  <c r="R289" i="7"/>
  <c r="R551" i="7"/>
  <c r="R550" i="7"/>
  <c r="N307" i="22"/>
  <c r="V569" i="7"/>
  <c r="M216" i="22"/>
  <c r="N216" i="22" s="1"/>
  <c r="M220" i="22"/>
  <c r="N220" i="22" s="1"/>
  <c r="N209" i="22"/>
  <c r="V737" i="7"/>
  <c r="R292" i="7"/>
  <c r="R296" i="7"/>
  <c r="R302" i="7"/>
  <c r="R306" i="7"/>
  <c r="R310" i="7"/>
  <c r="R554" i="7"/>
  <c r="R559" i="7"/>
  <c r="R318" i="7"/>
  <c r="E318" i="7" s="1"/>
  <c r="R331" i="7"/>
  <c r="E331" i="7" s="1"/>
  <c r="R335" i="7"/>
  <c r="E335" i="7" s="1"/>
  <c r="R743" i="7"/>
  <c r="E743" i="7" s="1"/>
  <c r="N302" i="22"/>
  <c r="N554" i="22"/>
  <c r="R294" i="7"/>
  <c r="R552" i="7"/>
  <c r="R561" i="7"/>
  <c r="R324" i="7"/>
  <c r="E324" i="7" s="1"/>
  <c r="V751" i="7"/>
  <c r="R290" i="17"/>
  <c r="R736" i="17"/>
  <c r="E736" i="17" s="1"/>
  <c r="R293" i="7"/>
  <c r="R556" i="7"/>
  <c r="R319" i="7"/>
  <c r="E319" i="7" s="1"/>
  <c r="R740" i="7"/>
  <c r="E740" i="7" s="1"/>
  <c r="R412" i="7"/>
  <c r="N416" i="22"/>
  <c r="N297" i="22"/>
  <c r="R295" i="17"/>
  <c r="R299" i="17"/>
  <c r="P411" i="17"/>
  <c r="R290" i="7"/>
  <c r="R308" i="7"/>
  <c r="R312" i="7"/>
  <c r="R329" i="7"/>
  <c r="E329" i="7" s="1"/>
  <c r="R741" i="7"/>
  <c r="E741" i="7" s="1"/>
  <c r="R419" i="17"/>
  <c r="E419" i="17" s="1"/>
  <c r="N293" i="22"/>
  <c r="N306" i="22"/>
  <c r="N310" i="22"/>
  <c r="R320" i="7"/>
  <c r="E320" i="7" s="1"/>
  <c r="N425" i="22"/>
  <c r="R416" i="7"/>
  <c r="E416" i="7" s="1"/>
  <c r="R420" i="7"/>
  <c r="E420" i="7" s="1"/>
  <c r="R734" i="17"/>
  <c r="E734" i="17" s="1"/>
  <c r="R321" i="7"/>
  <c r="E321" i="7" s="1"/>
  <c r="R753" i="17"/>
  <c r="E753" i="17" s="1"/>
  <c r="N429" i="22"/>
  <c r="R756" i="7"/>
  <c r="E756" i="7" s="1"/>
  <c r="N298" i="22"/>
  <c r="V299" i="22"/>
  <c r="N311" i="22"/>
  <c r="N551" i="22"/>
  <c r="V309" i="22"/>
  <c r="U410" i="17"/>
  <c r="R413" i="7"/>
  <c r="R291" i="7"/>
  <c r="R549" i="7"/>
  <c r="N413" i="22"/>
  <c r="N417" i="22"/>
  <c r="N422" i="22"/>
  <c r="N326" i="22"/>
  <c r="N332" i="22"/>
  <c r="N336" i="22"/>
  <c r="N730" i="17"/>
  <c r="H410" i="17"/>
  <c r="R747" i="17"/>
  <c r="E747" i="17" s="1"/>
  <c r="R297" i="7"/>
  <c r="R303" i="7"/>
  <c r="R311" i="7"/>
  <c r="R560" i="7"/>
  <c r="R332" i="7"/>
  <c r="E332" i="7" s="1"/>
  <c r="R600" i="7"/>
  <c r="R212" i="17"/>
  <c r="R205" i="17"/>
  <c r="N550" i="22"/>
  <c r="R740" i="17"/>
  <c r="E740" i="17" s="1"/>
  <c r="R304" i="17"/>
  <c r="R308" i="17"/>
  <c r="R732" i="17"/>
  <c r="E732" i="17" s="1"/>
  <c r="J316" i="22"/>
  <c r="R304" i="7"/>
  <c r="R557" i="7"/>
  <c r="N316" i="22"/>
  <c r="R423" i="7"/>
  <c r="E423" i="7" s="1"/>
  <c r="R414" i="17"/>
  <c r="E414" i="17" s="1"/>
  <c r="R426" i="17"/>
  <c r="E426" i="17" s="1"/>
  <c r="R430" i="17"/>
  <c r="E430" i="17" s="1"/>
  <c r="R757" i="17"/>
  <c r="E757" i="17" s="1"/>
  <c r="N299" i="22"/>
  <c r="R293" i="17"/>
  <c r="R297" i="17"/>
  <c r="R316" i="17"/>
  <c r="E316" i="17" s="1"/>
  <c r="N290" i="22"/>
  <c r="J289" i="22"/>
  <c r="R430" i="7"/>
  <c r="E430" i="7" s="1"/>
  <c r="N428" i="22"/>
  <c r="R746" i="7"/>
  <c r="E746" i="7" s="1"/>
  <c r="R750" i="7"/>
  <c r="E750" i="7" s="1"/>
  <c r="R755" i="7"/>
  <c r="E755" i="7" s="1"/>
  <c r="R306" i="17"/>
  <c r="R594" i="7"/>
  <c r="R420" i="17"/>
  <c r="E420" i="17" s="1"/>
  <c r="R425" i="17"/>
  <c r="E425" i="17" s="1"/>
  <c r="R429" i="17"/>
  <c r="E429" i="17" s="1"/>
  <c r="R756" i="17"/>
  <c r="E756" i="17" s="1"/>
  <c r="R749" i="7"/>
  <c r="E749" i="7" s="1"/>
  <c r="R754" i="7"/>
  <c r="E754" i="7" s="1"/>
  <c r="J323" i="22"/>
  <c r="J320" i="22"/>
  <c r="N303" i="22"/>
  <c r="V291" i="22"/>
  <c r="R291" i="17"/>
  <c r="R305" i="17"/>
  <c r="R309" i="17"/>
  <c r="R317" i="17"/>
  <c r="E317" i="17" s="1"/>
  <c r="R321" i="17"/>
  <c r="E321" i="17" s="1"/>
  <c r="R325" i="17"/>
  <c r="E325" i="17" s="1"/>
  <c r="R330" i="17"/>
  <c r="E330" i="17" s="1"/>
  <c r="R334" i="17"/>
  <c r="E334" i="17" s="1"/>
  <c r="R338" i="17"/>
  <c r="E338" i="17" s="1"/>
  <c r="R733" i="17"/>
  <c r="E733" i="17" s="1"/>
  <c r="R738" i="17"/>
  <c r="E738" i="17" s="1"/>
  <c r="R742" i="17"/>
  <c r="E742" i="17" s="1"/>
  <c r="R311" i="17"/>
  <c r="R735" i="17"/>
  <c r="E735" i="17" s="1"/>
  <c r="R741" i="17"/>
  <c r="E741" i="17" s="1"/>
  <c r="N552" i="22"/>
  <c r="N744" i="17"/>
  <c r="V730" i="7"/>
  <c r="R292" i="17"/>
  <c r="R296" i="17"/>
  <c r="R310" i="17"/>
  <c r="R318" i="17"/>
  <c r="E318" i="17" s="1"/>
  <c r="R322" i="17"/>
  <c r="E322" i="17" s="1"/>
  <c r="R326" i="17"/>
  <c r="E326" i="17" s="1"/>
  <c r="R331" i="17"/>
  <c r="E331" i="17" s="1"/>
  <c r="R335" i="17"/>
  <c r="E335" i="17" s="1"/>
  <c r="R339" i="17"/>
  <c r="E339" i="17" s="1"/>
  <c r="R739" i="17"/>
  <c r="E739" i="17" s="1"/>
  <c r="R743" i="17"/>
  <c r="E743" i="17" s="1"/>
  <c r="N324" i="22"/>
  <c r="N321" i="22"/>
  <c r="N331" i="22"/>
  <c r="N335" i="22"/>
  <c r="N339" i="22"/>
  <c r="R294" i="17"/>
  <c r="R298" i="17"/>
  <c r="R312" i="17"/>
  <c r="R329" i="17"/>
  <c r="E329" i="17" s="1"/>
  <c r="R323" i="7"/>
  <c r="E323" i="7" s="1"/>
  <c r="N305" i="22"/>
  <c r="R295" i="7"/>
  <c r="R299" i="7"/>
  <c r="R305" i="7"/>
  <c r="R309" i="7"/>
  <c r="R553" i="7"/>
  <c r="R558" i="7"/>
  <c r="R317" i="7"/>
  <c r="E317" i="7" s="1"/>
  <c r="R325" i="7"/>
  <c r="E325" i="7" s="1"/>
  <c r="R330" i="7"/>
  <c r="E330" i="7" s="1"/>
  <c r="R334" i="7"/>
  <c r="E334" i="7" s="1"/>
  <c r="R738" i="7"/>
  <c r="E738" i="7" s="1"/>
  <c r="R742" i="7"/>
  <c r="E742" i="7" s="1"/>
  <c r="R428" i="7"/>
  <c r="E428" i="7" s="1"/>
  <c r="R417" i="7"/>
  <c r="E417" i="7" s="1"/>
  <c r="R425" i="7"/>
  <c r="E425" i="7" s="1"/>
  <c r="R747" i="7"/>
  <c r="E747" i="7" s="1"/>
  <c r="R752" i="7"/>
  <c r="E752" i="7" s="1"/>
  <c r="N744" i="7"/>
  <c r="R745" i="17"/>
  <c r="E745" i="17" s="1"/>
  <c r="R749" i="17"/>
  <c r="E749" i="17" s="1"/>
  <c r="V730" i="17"/>
  <c r="R289" i="17"/>
  <c r="R303" i="17"/>
  <c r="R307" i="17"/>
  <c r="R319" i="17"/>
  <c r="E319" i="17" s="1"/>
  <c r="R323" i="17"/>
  <c r="E323" i="17" s="1"/>
  <c r="R332" i="17"/>
  <c r="E332" i="17" s="1"/>
  <c r="R336" i="17"/>
  <c r="E336" i="17" s="1"/>
  <c r="Q411" i="17"/>
  <c r="I410" i="17"/>
  <c r="R320" i="17"/>
  <c r="E320" i="17" s="1"/>
  <c r="R324" i="17"/>
  <c r="E324" i="17" s="1"/>
  <c r="R333" i="17"/>
  <c r="E333" i="17" s="1"/>
  <c r="R337" i="17"/>
  <c r="E337" i="17" s="1"/>
  <c r="R302" i="17"/>
  <c r="R750" i="17"/>
  <c r="E750" i="17" s="1"/>
  <c r="N553" i="22"/>
  <c r="N424" i="22"/>
  <c r="N289" i="22"/>
  <c r="N291" i="22"/>
  <c r="N309" i="22"/>
  <c r="N549" i="22"/>
  <c r="N320" i="22"/>
  <c r="N318" i="22"/>
  <c r="V304" i="22"/>
  <c r="N292" i="22"/>
  <c r="N415" i="22"/>
  <c r="N304" i="22"/>
  <c r="N308" i="22"/>
  <c r="N312" i="22"/>
  <c r="N323" i="22"/>
  <c r="N329" i="22"/>
  <c r="N333" i="22"/>
  <c r="N337" i="22"/>
  <c r="N419" i="22"/>
  <c r="N423" i="22"/>
  <c r="V416" i="22"/>
  <c r="T411" i="22"/>
  <c r="V550" i="22"/>
  <c r="V305" i="22"/>
  <c r="V295" i="22"/>
  <c r="N295" i="22"/>
  <c r="N420" i="22"/>
  <c r="V296" i="22"/>
  <c r="V553" i="22"/>
  <c r="N294" i="22"/>
  <c r="I411" i="22"/>
  <c r="N430" i="22"/>
  <c r="R598" i="7"/>
  <c r="E427" i="7"/>
  <c r="N569" i="7"/>
  <c r="L411" i="22"/>
  <c r="N317" i="22"/>
  <c r="N330" i="22"/>
  <c r="N334" i="22"/>
  <c r="N338" i="22"/>
  <c r="N322" i="22"/>
  <c r="V427" i="22"/>
  <c r="N597" i="7"/>
  <c r="V301" i="7"/>
  <c r="N301" i="7"/>
  <c r="V328" i="7"/>
  <c r="V551" i="22"/>
  <c r="V307" i="22"/>
  <c r="V297" i="22"/>
  <c r="N325" i="22"/>
  <c r="N751" i="7"/>
  <c r="N427" i="22"/>
  <c r="E414" i="7"/>
  <c r="N418" i="22"/>
  <c r="E422" i="7"/>
  <c r="R413" i="17"/>
  <c r="E413" i="17" s="1"/>
  <c r="Q421" i="17"/>
  <c r="E424" i="7"/>
  <c r="V554" i="22"/>
  <c r="V310" i="22"/>
  <c r="V292" i="22"/>
  <c r="N296" i="22"/>
  <c r="V552" i="22"/>
  <c r="V308" i="22"/>
  <c r="V298" i="22"/>
  <c r="V290" i="22"/>
  <c r="V420" i="22"/>
  <c r="E748" i="17"/>
  <c r="E418" i="7"/>
  <c r="N328" i="17"/>
  <c r="O548" i="22"/>
  <c r="O301" i="22"/>
  <c r="T421" i="22"/>
  <c r="L410" i="17"/>
  <c r="R746" i="17"/>
  <c r="E746" i="17" s="1"/>
  <c r="V312" i="22"/>
  <c r="V294" i="22"/>
  <c r="E416" i="17"/>
  <c r="V424" i="22"/>
  <c r="R417" i="17"/>
  <c r="E417" i="17" s="1"/>
  <c r="L548" i="22"/>
  <c r="N730" i="7"/>
  <c r="Q737" i="17"/>
  <c r="J329" i="22"/>
  <c r="V324" i="22"/>
  <c r="V322" i="22"/>
  <c r="V331" i="22"/>
  <c r="V335" i="22"/>
  <c r="R734" i="7"/>
  <c r="E734" i="7" s="1"/>
  <c r="V412" i="22"/>
  <c r="V321" i="22"/>
  <c r="V428" i="22"/>
  <c r="E753" i="7"/>
  <c r="V426" i="22"/>
  <c r="E336" i="7"/>
  <c r="V319" i="22"/>
  <c r="V326" i="22"/>
  <c r="V332" i="22"/>
  <c r="V336" i="22"/>
  <c r="P301" i="17"/>
  <c r="R732" i="7"/>
  <c r="E732" i="7" s="1"/>
  <c r="Q411" i="7"/>
  <c r="V329" i="22"/>
  <c r="J421" i="17"/>
  <c r="J326" i="22"/>
  <c r="V339" i="22"/>
  <c r="V328" i="17"/>
  <c r="V548" i="7"/>
  <c r="E333" i="7"/>
  <c r="N412" i="22"/>
  <c r="V323" i="22"/>
  <c r="V333" i="22"/>
  <c r="V337" i="22"/>
  <c r="R736" i="7"/>
  <c r="E736" i="7" s="1"/>
  <c r="R735" i="7"/>
  <c r="E735" i="7" s="1"/>
  <c r="J744" i="7"/>
  <c r="V425" i="22"/>
  <c r="J322" i="22"/>
  <c r="E419" i="7"/>
  <c r="E429" i="7"/>
  <c r="E322" i="7"/>
  <c r="J412" i="22"/>
  <c r="V317" i="22"/>
  <c r="V320" i="22"/>
  <c r="V318" i="22"/>
  <c r="V330" i="22"/>
  <c r="V334" i="22"/>
  <c r="V338" i="22"/>
  <c r="R733" i="7"/>
  <c r="E733" i="7" s="1"/>
  <c r="Q737" i="7"/>
  <c r="P730" i="7"/>
  <c r="P411" i="7"/>
  <c r="J419" i="22"/>
  <c r="V325" i="22"/>
  <c r="L421" i="22"/>
  <c r="J427" i="22"/>
  <c r="G421" i="22"/>
  <c r="V415" i="22"/>
  <c r="J325" i="22"/>
  <c r="U421" i="22"/>
  <c r="V421" i="17"/>
  <c r="J430" i="22"/>
  <c r="J417" i="22"/>
  <c r="V418" i="22"/>
  <c r="J333" i="22"/>
  <c r="K421" i="22"/>
  <c r="L410" i="7"/>
  <c r="Q751" i="17"/>
  <c r="J416" i="22"/>
  <c r="V413" i="22"/>
  <c r="J336" i="22"/>
  <c r="J319" i="22"/>
  <c r="P751" i="17"/>
  <c r="Q744" i="7"/>
  <c r="P744" i="7"/>
  <c r="J339" i="22"/>
  <c r="J321" i="22"/>
  <c r="J424" i="22"/>
  <c r="V423" i="22"/>
  <c r="J420" i="22"/>
  <c r="J751" i="17"/>
  <c r="J332" i="22"/>
  <c r="R422" i="17"/>
  <c r="E422" i="17" s="1"/>
  <c r="N319" i="22"/>
  <c r="Q751" i="7"/>
  <c r="J413" i="22"/>
  <c r="H421" i="22"/>
  <c r="P751" i="7"/>
  <c r="J423" i="22"/>
  <c r="V429" i="22"/>
  <c r="J335" i="22"/>
  <c r="J318" i="22"/>
  <c r="N421" i="17"/>
  <c r="V744" i="7"/>
  <c r="V419" i="22"/>
  <c r="J334" i="22"/>
  <c r="J317" i="22"/>
  <c r="T410" i="7"/>
  <c r="J421" i="7"/>
  <c r="J426" i="22"/>
  <c r="V414" i="22"/>
  <c r="J324" i="22"/>
  <c r="U410" i="7"/>
  <c r="Q744" i="17"/>
  <c r="J425" i="22"/>
  <c r="O421" i="22"/>
  <c r="V430" i="22"/>
  <c r="V421" i="7"/>
  <c r="V417" i="22"/>
  <c r="J338" i="22"/>
  <c r="P744" i="17"/>
  <c r="Q421" i="7"/>
  <c r="J414" i="22"/>
  <c r="P421" i="7"/>
  <c r="V744" i="17"/>
  <c r="N751" i="17"/>
  <c r="J428" i="22"/>
  <c r="J331" i="22"/>
  <c r="E427" i="17"/>
  <c r="J418" i="22"/>
  <c r="J330" i="22"/>
  <c r="I421" i="22"/>
  <c r="V751" i="17"/>
  <c r="J337" i="22"/>
  <c r="T410" i="17"/>
  <c r="N421" i="7"/>
  <c r="J751" i="7"/>
  <c r="J429" i="22"/>
  <c r="E413" i="7"/>
  <c r="J744" i="17"/>
  <c r="P421" i="17"/>
  <c r="E412" i="7"/>
  <c r="R412" i="17"/>
  <c r="E412" i="17" s="1"/>
  <c r="J554" i="22"/>
  <c r="J310" i="22"/>
  <c r="G301" i="22"/>
  <c r="J737" i="17"/>
  <c r="U301" i="22"/>
  <c r="I548" i="22"/>
  <c r="J309" i="22"/>
  <c r="J299" i="22"/>
  <c r="J291" i="22"/>
  <c r="N548" i="7"/>
  <c r="J552" i="22"/>
  <c r="J308" i="22"/>
  <c r="J298" i="22"/>
  <c r="J290" i="22"/>
  <c r="I410" i="7"/>
  <c r="J411" i="7"/>
  <c r="V737" i="17"/>
  <c r="Q555" i="7"/>
  <c r="R731" i="7"/>
  <c r="E731" i="7" s="1"/>
  <c r="Q730" i="7"/>
  <c r="P555" i="7"/>
  <c r="R316" i="7"/>
  <c r="G411" i="22"/>
  <c r="J292" i="22"/>
  <c r="V302" i="22"/>
  <c r="G548" i="22"/>
  <c r="J328" i="17"/>
  <c r="T548" i="22"/>
  <c r="G410" i="17"/>
  <c r="J411" i="17"/>
  <c r="J730" i="17"/>
  <c r="O410" i="17"/>
  <c r="J551" i="22"/>
  <c r="J307" i="22"/>
  <c r="J297" i="22"/>
  <c r="V411" i="7"/>
  <c r="S410" i="7"/>
  <c r="Q301" i="17"/>
  <c r="H548" i="22"/>
  <c r="P730" i="17"/>
  <c r="Q328" i="7"/>
  <c r="L328" i="22"/>
  <c r="P328" i="7"/>
  <c r="R337" i="7"/>
  <c r="E337" i="7" s="1"/>
  <c r="G328" i="22"/>
  <c r="N3" i="22"/>
  <c r="J550" i="22"/>
  <c r="J306" i="22"/>
  <c r="J305" i="22"/>
  <c r="J295" i="22"/>
  <c r="V549" i="22"/>
  <c r="T301" i="22"/>
  <c r="S410" i="17"/>
  <c r="V411" i="17"/>
  <c r="U548" i="22"/>
  <c r="J312" i="22"/>
  <c r="J304" i="22"/>
  <c r="J294" i="22"/>
  <c r="N328" i="7"/>
  <c r="N737" i="17"/>
  <c r="J301" i="17"/>
  <c r="L301" i="22"/>
  <c r="K411" i="22"/>
  <c r="Q730" i="17"/>
  <c r="H301" i="22"/>
  <c r="I328" i="22"/>
  <c r="P328" i="17"/>
  <c r="Q548" i="7"/>
  <c r="P548" i="7"/>
  <c r="R338" i="7"/>
  <c r="E338" i="7" s="1"/>
  <c r="P737" i="7"/>
  <c r="N411" i="17"/>
  <c r="K410" i="17"/>
  <c r="J3" i="22"/>
  <c r="J296" i="22"/>
  <c r="O410" i="7"/>
  <c r="K301" i="22"/>
  <c r="J737" i="7"/>
  <c r="J553" i="22"/>
  <c r="N737" i="7"/>
  <c r="K548" i="22"/>
  <c r="N301" i="17"/>
  <c r="V301" i="17"/>
  <c r="J311" i="22"/>
  <c r="J303" i="22"/>
  <c r="J293" i="22"/>
  <c r="V555" i="7"/>
  <c r="V311" i="22"/>
  <c r="V303" i="22"/>
  <c r="V293" i="22"/>
  <c r="N411" i="7"/>
  <c r="K410" i="7"/>
  <c r="N555" i="7"/>
  <c r="I301" i="22"/>
  <c r="K328" i="22"/>
  <c r="T328" i="22"/>
  <c r="Q328" i="17"/>
  <c r="P737" i="17"/>
  <c r="Q301" i="7"/>
  <c r="P301" i="7"/>
  <c r="R339" i="7"/>
  <c r="E339" i="7" s="1"/>
  <c r="N396" i="22"/>
  <c r="N400" i="22"/>
  <c r="N404" i="22"/>
  <c r="N378" i="22"/>
  <c r="N382" i="22"/>
  <c r="M119" i="7"/>
  <c r="R599" i="7"/>
  <c r="R476" i="17"/>
  <c r="R614" i="17"/>
  <c r="R389" i="7"/>
  <c r="M214" i="22"/>
  <c r="N214" i="22" s="1"/>
  <c r="M218" i="22"/>
  <c r="N218" i="22" s="1"/>
  <c r="N199" i="22"/>
  <c r="N203" i="22"/>
  <c r="R606" i="17"/>
  <c r="R482" i="17"/>
  <c r="R591" i="7"/>
  <c r="V709" i="7"/>
  <c r="N162" i="22"/>
  <c r="N166" i="22"/>
  <c r="N170" i="22"/>
  <c r="R170" i="7"/>
  <c r="R390" i="7"/>
  <c r="R406" i="7"/>
  <c r="R395" i="7"/>
  <c r="R593" i="7"/>
  <c r="R603" i="7"/>
  <c r="R381" i="7"/>
  <c r="R405" i="7"/>
  <c r="R596" i="7"/>
  <c r="V133" i="7"/>
  <c r="R710" i="17"/>
  <c r="G102" i="17"/>
  <c r="R161" i="7"/>
  <c r="V604" i="7"/>
  <c r="N625" i="7"/>
  <c r="N590" i="7"/>
  <c r="V597" i="7"/>
  <c r="R123" i="7"/>
  <c r="M219" i="22"/>
  <c r="N219" i="22" s="1"/>
  <c r="N200" i="22"/>
  <c r="R668" i="17"/>
  <c r="R672" i="17"/>
  <c r="R438" i="17"/>
  <c r="R623" i="17"/>
  <c r="R612" i="7"/>
  <c r="T119" i="7"/>
  <c r="R214" i="7"/>
  <c r="R615" i="17"/>
  <c r="N709" i="7"/>
  <c r="R726" i="7"/>
  <c r="R168" i="7"/>
  <c r="P120" i="17"/>
  <c r="Q133" i="17"/>
  <c r="Q120" i="7"/>
  <c r="Q133" i="7"/>
  <c r="R486" i="17"/>
  <c r="R166" i="7"/>
  <c r="R711" i="17"/>
  <c r="R715" i="17"/>
  <c r="R706" i="17"/>
  <c r="R216" i="17"/>
  <c r="R220" i="17"/>
  <c r="R201" i="17"/>
  <c r="R209" i="17"/>
  <c r="R663" i="17"/>
  <c r="R724" i="17"/>
  <c r="M119" i="17"/>
  <c r="O119" i="17"/>
  <c r="J120" i="17"/>
  <c r="G119" i="17"/>
  <c r="O119" i="7"/>
  <c r="N226" i="22"/>
  <c r="P120" i="7"/>
  <c r="P133" i="17"/>
  <c r="T133" i="22"/>
  <c r="L133" i="22"/>
  <c r="R171" i="17"/>
  <c r="N133" i="17"/>
  <c r="V133" i="17"/>
  <c r="H78" i="22"/>
  <c r="K133" i="22"/>
  <c r="P133" i="7"/>
  <c r="R133" i="7" s="1"/>
  <c r="S120" i="7"/>
  <c r="S120" i="17"/>
  <c r="L119" i="7"/>
  <c r="K120" i="17"/>
  <c r="G111" i="22"/>
  <c r="G103" i="22"/>
  <c r="G133" i="22"/>
  <c r="J121" i="22"/>
  <c r="L120" i="22"/>
  <c r="Q120" i="17"/>
  <c r="T120" i="22"/>
  <c r="N133" i="7"/>
  <c r="G78" i="22"/>
  <c r="O134" i="22"/>
  <c r="O133" i="22" s="1"/>
  <c r="U134" i="22"/>
  <c r="U133" i="22" s="1"/>
  <c r="S134" i="22"/>
  <c r="S133" i="22" s="1"/>
  <c r="I120" i="22"/>
  <c r="I120" i="7"/>
  <c r="L119" i="17"/>
  <c r="T119" i="17"/>
  <c r="K120" i="7"/>
  <c r="U119" i="17"/>
  <c r="R382" i="7"/>
  <c r="R454" i="17"/>
  <c r="R458" i="17"/>
  <c r="R566" i="17"/>
  <c r="R571" i="17"/>
  <c r="R473" i="17"/>
  <c r="N161" i="22"/>
  <c r="R624" i="7"/>
  <c r="R164" i="7"/>
  <c r="R205" i="7"/>
  <c r="R211" i="17"/>
  <c r="R204" i="17"/>
  <c r="R490" i="7"/>
  <c r="N164" i="22"/>
  <c r="R201" i="7"/>
  <c r="R209" i="7"/>
  <c r="R609" i="17"/>
  <c r="R272" i="7"/>
  <c r="N168" i="22"/>
  <c r="N165" i="22"/>
  <c r="R162" i="7"/>
  <c r="N201" i="22"/>
  <c r="N477" i="22"/>
  <c r="R490" i="17"/>
  <c r="R477" i="17"/>
  <c r="R610" i="17"/>
  <c r="R163" i="17"/>
  <c r="R167" i="17"/>
  <c r="R165" i="7"/>
  <c r="R80" i="17"/>
  <c r="R635" i="17"/>
  <c r="R607" i="17"/>
  <c r="N476" i="22"/>
  <c r="N480" i="22"/>
  <c r="N485" i="22"/>
  <c r="R485" i="7"/>
  <c r="N562" i="7"/>
  <c r="R380" i="7"/>
  <c r="R396" i="7"/>
  <c r="R473" i="7"/>
  <c r="N455" i="22"/>
  <c r="R491" i="7"/>
  <c r="V618" i="7"/>
  <c r="N546" i="22"/>
  <c r="R471" i="7"/>
  <c r="R484" i="7"/>
  <c r="R492" i="7"/>
  <c r="R608" i="7"/>
  <c r="R617" i="7"/>
  <c r="M211" i="22"/>
  <c r="N211" i="22" s="1"/>
  <c r="R202" i="7"/>
  <c r="R250" i="7"/>
  <c r="R167" i="7"/>
  <c r="N611" i="7"/>
  <c r="R605" i="7"/>
  <c r="R44" i="7"/>
  <c r="Q695" i="7"/>
  <c r="R613" i="7"/>
  <c r="R707" i="7"/>
  <c r="R200" i="7"/>
  <c r="R208" i="7"/>
  <c r="R41" i="7"/>
  <c r="R472" i="7"/>
  <c r="R609" i="7"/>
  <c r="N723" i="7"/>
  <c r="R203" i="7"/>
  <c r="R212" i="7"/>
  <c r="R217" i="7"/>
  <c r="R706" i="7"/>
  <c r="R715" i="7"/>
  <c r="R359" i="17"/>
  <c r="T39" i="22"/>
  <c r="R199" i="17"/>
  <c r="U39" i="22"/>
  <c r="R394" i="17"/>
  <c r="R398" i="17"/>
  <c r="M217" i="22"/>
  <c r="N217" i="22" s="1"/>
  <c r="R703" i="17"/>
  <c r="R213" i="17"/>
  <c r="R217" i="17"/>
  <c r="R221" i="17"/>
  <c r="R206" i="17"/>
  <c r="N618" i="7"/>
  <c r="R446" i="7"/>
  <c r="R631" i="7"/>
  <c r="R483" i="7"/>
  <c r="R614" i="7"/>
  <c r="R474" i="7"/>
  <c r="R606" i="7"/>
  <c r="R610" i="7"/>
  <c r="R704" i="17"/>
  <c r="R169" i="7"/>
  <c r="R727" i="7"/>
  <c r="P625" i="7"/>
  <c r="R379" i="7"/>
  <c r="R383" i="7"/>
  <c r="R399" i="7"/>
  <c r="R403" i="7"/>
  <c r="R186" i="7"/>
  <c r="R727" i="17"/>
  <c r="R162" i="17"/>
  <c r="V632" i="7"/>
  <c r="R265" i="17"/>
  <c r="R275" i="17"/>
  <c r="R284" i="17"/>
  <c r="R669" i="17"/>
  <c r="R621" i="17"/>
  <c r="R439" i="17"/>
  <c r="R624" i="17"/>
  <c r="R456" i="17"/>
  <c r="R465" i="17"/>
  <c r="R564" i="17"/>
  <c r="R568" i="17"/>
  <c r="R573" i="17"/>
  <c r="R713" i="17"/>
  <c r="R708" i="17"/>
  <c r="R214" i="17"/>
  <c r="R218" i="17"/>
  <c r="R203" i="17"/>
  <c r="R207" i="17"/>
  <c r="R276" i="17"/>
  <c r="R281" i="17"/>
  <c r="R440" i="17"/>
  <c r="R626" i="17"/>
  <c r="R397" i="17"/>
  <c r="R379" i="17"/>
  <c r="V562" i="17"/>
  <c r="R471" i="17"/>
  <c r="R475" i="17"/>
  <c r="R712" i="17"/>
  <c r="R707" i="17"/>
  <c r="R202" i="17"/>
  <c r="P709" i="17"/>
  <c r="R714" i="17"/>
  <c r="R705" i="17"/>
  <c r="R215" i="17"/>
  <c r="R219" i="17"/>
  <c r="R200" i="17"/>
  <c r="R208" i="17"/>
  <c r="R608" i="17"/>
  <c r="R617" i="17"/>
  <c r="V220" i="22"/>
  <c r="N395" i="22"/>
  <c r="N403" i="22"/>
  <c r="N407" i="22"/>
  <c r="N381" i="22"/>
  <c r="N470" i="22"/>
  <c r="N478" i="22"/>
  <c r="N483" i="22"/>
  <c r="N491" i="22"/>
  <c r="M213" i="22"/>
  <c r="N213" i="22" s="1"/>
  <c r="M221" i="22"/>
  <c r="N221" i="22" s="1"/>
  <c r="Q220" i="22"/>
  <c r="V207" i="22"/>
  <c r="U198" i="22"/>
  <c r="V217" i="22"/>
  <c r="V202" i="22"/>
  <c r="N169" i="22"/>
  <c r="H210" i="22"/>
  <c r="T210" i="22"/>
  <c r="J268" i="22"/>
  <c r="N208" i="22"/>
  <c r="N543" i="22"/>
  <c r="Q541" i="7"/>
  <c r="R375" i="17"/>
  <c r="V534" i="7"/>
  <c r="R363" i="17"/>
  <c r="R354" i="17"/>
  <c r="U210" i="22"/>
  <c r="V201" i="22"/>
  <c r="V209" i="22"/>
  <c r="Q618" i="7"/>
  <c r="J205" i="22"/>
  <c r="J219" i="22"/>
  <c r="V200" i="22"/>
  <c r="P702" i="7"/>
  <c r="Q219" i="22"/>
  <c r="Q218" i="22"/>
  <c r="Q709" i="7"/>
  <c r="Q213" i="22"/>
  <c r="Q217" i="22"/>
  <c r="L198" i="22"/>
  <c r="J220" i="22"/>
  <c r="J203" i="22"/>
  <c r="J211" i="22"/>
  <c r="G210" i="22"/>
  <c r="N695" i="7"/>
  <c r="M212" i="22"/>
  <c r="N212" i="22" s="1"/>
  <c r="K198" i="22"/>
  <c r="I198" i="22"/>
  <c r="R220" i="7"/>
  <c r="I210" i="22"/>
  <c r="J199" i="22"/>
  <c r="G198" i="22"/>
  <c r="P576" i="7"/>
  <c r="Q583" i="7"/>
  <c r="Q639" i="7"/>
  <c r="P632" i="7"/>
  <c r="N397" i="22"/>
  <c r="N405" i="22"/>
  <c r="N383" i="22"/>
  <c r="N387" i="22"/>
  <c r="N391" i="22"/>
  <c r="N181" i="22"/>
  <c r="Q590" i="7"/>
  <c r="Q597" i="7"/>
  <c r="P597" i="7"/>
  <c r="P590" i="7"/>
  <c r="P695" i="7"/>
  <c r="R563" i="7"/>
  <c r="Q562" i="7"/>
  <c r="P562" i="7"/>
  <c r="R484" i="17"/>
  <c r="P604" i="7"/>
  <c r="Q611" i="7"/>
  <c r="P723" i="7"/>
  <c r="M215" i="22"/>
  <c r="N215" i="22" s="1"/>
  <c r="N709" i="17"/>
  <c r="O218" i="22"/>
  <c r="V716" i="7"/>
  <c r="N541" i="7"/>
  <c r="Q221" i="22"/>
  <c r="Q702" i="7"/>
  <c r="Q214" i="22"/>
  <c r="N204" i="22"/>
  <c r="V215" i="22"/>
  <c r="J709" i="17"/>
  <c r="V625" i="7"/>
  <c r="N576" i="7"/>
  <c r="Q702" i="17"/>
  <c r="N202" i="22"/>
  <c r="J207" i="22"/>
  <c r="R708" i="7"/>
  <c r="R215" i="7"/>
  <c r="L210" i="22"/>
  <c r="N702" i="17"/>
  <c r="J209" i="22"/>
  <c r="J200" i="22"/>
  <c r="R714" i="7"/>
  <c r="S214" i="22"/>
  <c r="V214" i="22" s="1"/>
  <c r="T198" i="22"/>
  <c r="V723" i="7"/>
  <c r="V611" i="7"/>
  <c r="V695" i="7"/>
  <c r="V583" i="7"/>
  <c r="S221" i="22"/>
  <c r="V221" i="22" s="1"/>
  <c r="P534" i="7"/>
  <c r="P541" i="7"/>
  <c r="Q576" i="7"/>
  <c r="R89" i="17"/>
  <c r="P618" i="7"/>
  <c r="N479" i="22"/>
  <c r="N486" i="22"/>
  <c r="N492" i="22"/>
  <c r="R488" i="17"/>
  <c r="R492" i="17"/>
  <c r="N473" i="22"/>
  <c r="N482" i="22"/>
  <c r="N490" i="22"/>
  <c r="Q723" i="7"/>
  <c r="J214" i="22"/>
  <c r="J204" i="22"/>
  <c r="R218" i="7"/>
  <c r="V216" i="22"/>
  <c r="V203" i="22"/>
  <c r="V208" i="22"/>
  <c r="Q211" i="22"/>
  <c r="Q215" i="22"/>
  <c r="J212" i="22"/>
  <c r="J202" i="22"/>
  <c r="V212" i="22"/>
  <c r="N604" i="7"/>
  <c r="V639" i="7"/>
  <c r="O219" i="22"/>
  <c r="J702" i="17"/>
  <c r="P702" i="17"/>
  <c r="N207" i="22"/>
  <c r="R705" i="7"/>
  <c r="R216" i="7"/>
  <c r="R207" i="7"/>
  <c r="V702" i="7"/>
  <c r="N639" i="7"/>
  <c r="N206" i="22"/>
  <c r="J216" i="22"/>
  <c r="J206" i="22"/>
  <c r="O211" i="22"/>
  <c r="P583" i="7"/>
  <c r="R86" i="17"/>
  <c r="Q632" i="7"/>
  <c r="P639" i="7"/>
  <c r="R441" i="17"/>
  <c r="R446" i="17"/>
  <c r="Q625" i="7"/>
  <c r="Q569" i="7"/>
  <c r="P569" i="7"/>
  <c r="R479" i="17"/>
  <c r="R613" i="17"/>
  <c r="N472" i="22"/>
  <c r="P611" i="7"/>
  <c r="Q604" i="7"/>
  <c r="J217" i="22"/>
  <c r="R712" i="7"/>
  <c r="R703" i="7"/>
  <c r="O214" i="22"/>
  <c r="N632" i="7"/>
  <c r="V576" i="7"/>
  <c r="H198" i="22"/>
  <c r="P709" i="7"/>
  <c r="Q212" i="22"/>
  <c r="Q216" i="22"/>
  <c r="V702" i="17"/>
  <c r="V709" i="17"/>
  <c r="K210" i="22"/>
  <c r="J215" i="22"/>
  <c r="R711" i="7"/>
  <c r="R221" i="7"/>
  <c r="R213" i="7"/>
  <c r="R204" i="7"/>
  <c r="V219" i="22"/>
  <c r="V206" i="22"/>
  <c r="V562" i="7"/>
  <c r="Q709" i="17"/>
  <c r="N702" i="7"/>
  <c r="J221" i="22"/>
  <c r="R713" i="7"/>
  <c r="R219" i="7"/>
  <c r="R206" i="7"/>
  <c r="V204" i="22"/>
  <c r="V541" i="7"/>
  <c r="J213" i="22"/>
  <c r="J218" i="22"/>
  <c r="J201" i="22"/>
  <c r="J208" i="22"/>
  <c r="R710" i="7"/>
  <c r="O220" i="22"/>
  <c r="O212" i="22"/>
  <c r="S218" i="22"/>
  <c r="V218" i="22" s="1"/>
  <c r="V205" i="22"/>
  <c r="S211" i="22"/>
  <c r="V590" i="7"/>
  <c r="R211" i="7"/>
  <c r="S213" i="22"/>
  <c r="V213" i="22" s="1"/>
  <c r="R383" i="17"/>
  <c r="R405" i="17"/>
  <c r="R607" i="7"/>
  <c r="R616" i="7"/>
  <c r="N458" i="22"/>
  <c r="R463" i="17"/>
  <c r="R467" i="17"/>
  <c r="R575" i="17"/>
  <c r="N487" i="22"/>
  <c r="N474" i="22"/>
  <c r="N604" i="17"/>
  <c r="R166" i="17"/>
  <c r="R729" i="17"/>
  <c r="R164" i="17"/>
  <c r="R168" i="17"/>
  <c r="N464" i="22"/>
  <c r="N466" i="22"/>
  <c r="R725" i="17"/>
  <c r="R485" i="17"/>
  <c r="R605" i="17"/>
  <c r="R726" i="17"/>
  <c r="R161" i="17"/>
  <c r="R165" i="17"/>
  <c r="R169" i="17"/>
  <c r="R170" i="17"/>
  <c r="R565" i="17"/>
  <c r="J604" i="17"/>
  <c r="R472" i="17"/>
  <c r="R480" i="17"/>
  <c r="R489" i="17"/>
  <c r="R728" i="17"/>
  <c r="N398" i="22"/>
  <c r="N402" i="22"/>
  <c r="N406" i="22"/>
  <c r="N380" i="22"/>
  <c r="N384" i="22"/>
  <c r="N388" i="22"/>
  <c r="N471" i="22"/>
  <c r="N484" i="22"/>
  <c r="N167" i="22"/>
  <c r="N171" i="22"/>
  <c r="N453" i="22"/>
  <c r="N475" i="22"/>
  <c r="N488" i="22"/>
  <c r="V162" i="22"/>
  <c r="H160" i="22"/>
  <c r="U160" i="22"/>
  <c r="R391" i="7"/>
  <c r="R407" i="7"/>
  <c r="R563" i="17"/>
  <c r="R408" i="17"/>
  <c r="R564" i="7"/>
  <c r="J162" i="22"/>
  <c r="V164" i="22"/>
  <c r="N163" i="22"/>
  <c r="R728" i="7"/>
  <c r="V171" i="22"/>
  <c r="V163" i="22"/>
  <c r="T160" i="22"/>
  <c r="J169" i="22"/>
  <c r="J168" i="22"/>
  <c r="V170" i="22"/>
  <c r="J167" i="22"/>
  <c r="J170" i="22"/>
  <c r="V165" i="22"/>
  <c r="L160" i="22"/>
  <c r="R725" i="7"/>
  <c r="R163" i="7"/>
  <c r="K160" i="22"/>
  <c r="J171" i="22"/>
  <c r="G160" i="22"/>
  <c r="J161" i="22"/>
  <c r="N456" i="22"/>
  <c r="R470" i="17"/>
  <c r="R478" i="17"/>
  <c r="R487" i="17"/>
  <c r="R616" i="17"/>
  <c r="I160" i="22"/>
  <c r="J166" i="22"/>
  <c r="V168" i="22"/>
  <c r="R724" i="7"/>
  <c r="R171" i="7"/>
  <c r="V167" i="22"/>
  <c r="J275" i="22"/>
  <c r="R398" i="7"/>
  <c r="R385" i="7"/>
  <c r="R401" i="7"/>
  <c r="J164" i="22"/>
  <c r="V166" i="22"/>
  <c r="J163" i="22"/>
  <c r="V169" i="22"/>
  <c r="V161" i="22"/>
  <c r="J165" i="22"/>
  <c r="V492" i="22"/>
  <c r="V474" i="22"/>
  <c r="R453" i="17"/>
  <c r="R457" i="17"/>
  <c r="R462" i="17"/>
  <c r="R466" i="17"/>
  <c r="R570" i="17"/>
  <c r="R574" i="17"/>
  <c r="R474" i="17"/>
  <c r="R483" i="17"/>
  <c r="R491" i="17"/>
  <c r="R612" i="17"/>
  <c r="V488" i="22"/>
  <c r="R455" i="17"/>
  <c r="R459" i="17"/>
  <c r="R464" i="17"/>
  <c r="R567" i="17"/>
  <c r="R572" i="17"/>
  <c r="N611" i="17"/>
  <c r="V475" i="22"/>
  <c r="V483" i="22"/>
  <c r="N408" i="22"/>
  <c r="V491" i="22"/>
  <c r="V479" i="22"/>
  <c r="N459" i="22"/>
  <c r="N489" i="22"/>
  <c r="N278" i="22"/>
  <c r="J278" i="22"/>
  <c r="V484" i="22"/>
  <c r="V471" i="22"/>
  <c r="R388" i="7"/>
  <c r="R392" i="7"/>
  <c r="R404" i="7"/>
  <c r="R595" i="7"/>
  <c r="I481" i="22"/>
  <c r="H481" i="22"/>
  <c r="R134" i="7"/>
  <c r="R138" i="7"/>
  <c r="R142" i="7"/>
  <c r="R689" i="7"/>
  <c r="R693" i="7"/>
  <c r="R698" i="7"/>
  <c r="R127" i="7"/>
  <c r="R701" i="7"/>
  <c r="R125" i="17"/>
  <c r="R135" i="17"/>
  <c r="R143" i="17"/>
  <c r="U131" i="22"/>
  <c r="R41" i="17"/>
  <c r="R124" i="17"/>
  <c r="R128" i="17"/>
  <c r="R134" i="17"/>
  <c r="R138" i="17"/>
  <c r="R142" i="17"/>
  <c r="R124" i="7"/>
  <c r="R135" i="7"/>
  <c r="R139" i="7"/>
  <c r="R143" i="7"/>
  <c r="R690" i="7"/>
  <c r="R694" i="7"/>
  <c r="R699" i="7"/>
  <c r="R128" i="7"/>
  <c r="U481" i="22"/>
  <c r="R250" i="17"/>
  <c r="R88" i="7"/>
  <c r="R226" i="7"/>
  <c r="J266" i="22"/>
  <c r="R267" i="17"/>
  <c r="R278" i="17"/>
  <c r="R662" i="17"/>
  <c r="R671" i="17"/>
  <c r="R445" i="17"/>
  <c r="R630" i="17"/>
  <c r="N282" i="22"/>
  <c r="T469" i="22"/>
  <c r="G481" i="22"/>
  <c r="J482" i="22"/>
  <c r="J473" i="22"/>
  <c r="V490" i="22"/>
  <c r="V472" i="22"/>
  <c r="J486" i="22"/>
  <c r="J487" i="22"/>
  <c r="J476" i="22"/>
  <c r="V487" i="22"/>
  <c r="J479" i="22"/>
  <c r="J471" i="22"/>
  <c r="V476" i="22"/>
  <c r="V611" i="17"/>
  <c r="H469" i="22"/>
  <c r="Q604" i="17"/>
  <c r="V604" i="17"/>
  <c r="J280" i="22"/>
  <c r="V388" i="22"/>
  <c r="R391" i="17"/>
  <c r="N465" i="22"/>
  <c r="N463" i="22"/>
  <c r="J490" i="22"/>
  <c r="J492" i="22"/>
  <c r="J478" i="22"/>
  <c r="G469" i="22"/>
  <c r="J470" i="22"/>
  <c r="O469" i="22"/>
  <c r="J611" i="17"/>
  <c r="L481" i="22"/>
  <c r="O481" i="22"/>
  <c r="V489" i="22"/>
  <c r="V473" i="22"/>
  <c r="T481" i="22"/>
  <c r="V470" i="22"/>
  <c r="S469" i="22"/>
  <c r="J485" i="22"/>
  <c r="V477" i="22"/>
  <c r="K481" i="22"/>
  <c r="R121" i="17"/>
  <c r="R44" i="17"/>
  <c r="R127" i="17"/>
  <c r="R137" i="17"/>
  <c r="R141" i="17"/>
  <c r="R145" i="17"/>
  <c r="N461" i="22"/>
  <c r="R461" i="17"/>
  <c r="R456" i="7"/>
  <c r="R461" i="7"/>
  <c r="R568" i="7"/>
  <c r="J489" i="22"/>
  <c r="J488" i="22"/>
  <c r="J477" i="22"/>
  <c r="V480" i="22"/>
  <c r="L469" i="22"/>
  <c r="J480" i="22"/>
  <c r="J472" i="22"/>
  <c r="J484" i="22"/>
  <c r="J475" i="22"/>
  <c r="V486" i="22"/>
  <c r="P611" i="17"/>
  <c r="U469" i="22"/>
  <c r="Q611" i="17"/>
  <c r="R602" i="7"/>
  <c r="R140" i="7"/>
  <c r="J483" i="22"/>
  <c r="J474" i="22"/>
  <c r="S481" i="22"/>
  <c r="V482" i="22"/>
  <c r="V478" i="22"/>
  <c r="I469" i="22"/>
  <c r="J491" i="22"/>
  <c r="V485" i="22"/>
  <c r="P604" i="17"/>
  <c r="K469" i="22"/>
  <c r="R224" i="17"/>
  <c r="R84" i="17"/>
  <c r="R96" i="17"/>
  <c r="R246" i="17"/>
  <c r="R656" i="17"/>
  <c r="R264" i="17"/>
  <c r="R268" i="17"/>
  <c r="R435" i="17"/>
  <c r="R620" i="17"/>
  <c r="R266" i="17"/>
  <c r="R270" i="17"/>
  <c r="R444" i="17"/>
  <c r="R123" i="17"/>
  <c r="R126" i="17"/>
  <c r="R130" i="17"/>
  <c r="R136" i="17"/>
  <c r="R140" i="17"/>
  <c r="R144" i="17"/>
  <c r="N128" i="22"/>
  <c r="M134" i="22"/>
  <c r="R94" i="7"/>
  <c r="R235" i="7"/>
  <c r="R244" i="7"/>
  <c r="R658" i="7"/>
  <c r="R80" i="7"/>
  <c r="R96" i="7"/>
  <c r="R635" i="7"/>
  <c r="R233" i="7"/>
  <c r="R242" i="7"/>
  <c r="R651" i="7"/>
  <c r="R131" i="7"/>
  <c r="R125" i="7"/>
  <c r="R130" i="7"/>
  <c r="R132" i="7"/>
  <c r="R126" i="7"/>
  <c r="R137" i="7"/>
  <c r="R141" i="7"/>
  <c r="R145" i="7"/>
  <c r="R692" i="7"/>
  <c r="R697" i="7"/>
  <c r="R100" i="17"/>
  <c r="R645" i="17"/>
  <c r="Q139" i="22"/>
  <c r="N454" i="22"/>
  <c r="R88" i="17"/>
  <c r="R644" i="17"/>
  <c r="R242" i="17"/>
  <c r="R84" i="7"/>
  <c r="R92" i="7"/>
  <c r="R100" i="7"/>
  <c r="R640" i="7"/>
  <c r="R644" i="7"/>
  <c r="R229" i="7"/>
  <c r="R237" i="7"/>
  <c r="R246" i="7"/>
  <c r="R647" i="7"/>
  <c r="R656" i="7"/>
  <c r="N441" i="22"/>
  <c r="N392" i="22"/>
  <c r="R94" i="17"/>
  <c r="R633" i="17"/>
  <c r="V569" i="17"/>
  <c r="J569" i="17"/>
  <c r="N562" i="17"/>
  <c r="J408" i="22"/>
  <c r="V408" i="22"/>
  <c r="H460" i="22"/>
  <c r="N89" i="22"/>
  <c r="N239" i="22"/>
  <c r="T452" i="22"/>
  <c r="V380" i="22"/>
  <c r="N457" i="22"/>
  <c r="N462" i="22"/>
  <c r="R444" i="7"/>
  <c r="I452" i="22"/>
  <c r="V454" i="22"/>
  <c r="V459" i="22"/>
  <c r="R465" i="7"/>
  <c r="R86" i="7"/>
  <c r="R637" i="7"/>
  <c r="R228" i="7"/>
  <c r="R252" i="7"/>
  <c r="R654" i="7"/>
  <c r="V467" i="22"/>
  <c r="V465" i="22"/>
  <c r="L452" i="22"/>
  <c r="V466" i="22"/>
  <c r="V464" i="22"/>
  <c r="J463" i="22"/>
  <c r="J454" i="22"/>
  <c r="N92" i="22"/>
  <c r="R240" i="17"/>
  <c r="R248" i="17"/>
  <c r="R82" i="7"/>
  <c r="R98" i="7"/>
  <c r="R633" i="7"/>
  <c r="R642" i="7"/>
  <c r="R231" i="7"/>
  <c r="R240" i="7"/>
  <c r="R248" i="7"/>
  <c r="R649" i="7"/>
  <c r="N268" i="22"/>
  <c r="J272" i="22"/>
  <c r="N434" i="22"/>
  <c r="N688" i="7"/>
  <c r="U452" i="22"/>
  <c r="K452" i="22"/>
  <c r="J462" i="22"/>
  <c r="J453" i="22"/>
  <c r="G452" i="22"/>
  <c r="V456" i="22"/>
  <c r="V458" i="22"/>
  <c r="G460" i="22"/>
  <c r="J461" i="22"/>
  <c r="T460" i="22"/>
  <c r="Q569" i="17"/>
  <c r="H452" i="22"/>
  <c r="J464" i="22"/>
  <c r="J455" i="22"/>
  <c r="R466" i="7"/>
  <c r="R566" i="7"/>
  <c r="R458" i="7"/>
  <c r="P569" i="17"/>
  <c r="N569" i="17"/>
  <c r="R565" i="7"/>
  <c r="R457" i="7"/>
  <c r="N43" i="22"/>
  <c r="R661" i="17"/>
  <c r="R665" i="17"/>
  <c r="R627" i="17"/>
  <c r="R450" i="17"/>
  <c r="V382" i="22"/>
  <c r="N44" i="22"/>
  <c r="N127" i="22"/>
  <c r="M137" i="22"/>
  <c r="N137" i="22" s="1"/>
  <c r="M141" i="22"/>
  <c r="N141" i="22" s="1"/>
  <c r="U460" i="22"/>
  <c r="K460" i="22"/>
  <c r="I460" i="22"/>
  <c r="R575" i="7"/>
  <c r="R454" i="7"/>
  <c r="R467" i="7"/>
  <c r="V455" i="22"/>
  <c r="V457" i="22"/>
  <c r="J562" i="17"/>
  <c r="J467" i="22"/>
  <c r="J458" i="22"/>
  <c r="R136" i="7"/>
  <c r="R144" i="7"/>
  <c r="R691" i="7"/>
  <c r="R696" i="7"/>
  <c r="J466" i="22"/>
  <c r="J457" i="22"/>
  <c r="J465" i="22"/>
  <c r="J456" i="22"/>
  <c r="Q562" i="17"/>
  <c r="L460" i="22"/>
  <c r="J459" i="22"/>
  <c r="R573" i="7"/>
  <c r="R574" i="7"/>
  <c r="R464" i="7"/>
  <c r="V463" i="22"/>
  <c r="V462" i="22"/>
  <c r="P562" i="17"/>
  <c r="R571" i="7"/>
  <c r="R572" i="7"/>
  <c r="R463" i="7"/>
  <c r="Q137" i="22"/>
  <c r="N284" i="22"/>
  <c r="V136" i="22"/>
  <c r="I133" i="22"/>
  <c r="R700" i="7"/>
  <c r="Q144" i="22"/>
  <c r="V143" i="22"/>
  <c r="R122" i="7"/>
  <c r="R129" i="7"/>
  <c r="R79" i="17"/>
  <c r="R95" i="17"/>
  <c r="R643" i="17"/>
  <c r="N82" i="22"/>
  <c r="N253" i="22"/>
  <c r="N276" i="22"/>
  <c r="N660" i="17"/>
  <c r="R403" i="17"/>
  <c r="R406" i="17"/>
  <c r="R378" i="17"/>
  <c r="R386" i="17"/>
  <c r="R390" i="17"/>
  <c r="N231" i="22"/>
  <c r="N94" i="22"/>
  <c r="R627" i="7"/>
  <c r="V396" i="22"/>
  <c r="V395" i="22"/>
  <c r="V405" i="22"/>
  <c r="N436" i="22"/>
  <c r="V407" i="22"/>
  <c r="V401" i="22"/>
  <c r="R245" i="17"/>
  <c r="R655" i="17"/>
  <c r="R670" i="17"/>
  <c r="V392" i="22"/>
  <c r="V384" i="22"/>
  <c r="R400" i="7"/>
  <c r="H137" i="22"/>
  <c r="J137" i="22" s="1"/>
  <c r="V404" i="22"/>
  <c r="V403" i="22"/>
  <c r="N401" i="22"/>
  <c r="V397" i="22"/>
  <c r="N632" i="17"/>
  <c r="N390" i="22"/>
  <c r="V400" i="22"/>
  <c r="N394" i="22"/>
  <c r="M131" i="22"/>
  <c r="V144" i="22"/>
  <c r="Q136" i="22"/>
  <c r="Q145" i="22"/>
  <c r="N125" i="22"/>
  <c r="M135" i="22"/>
  <c r="N135" i="22" s="1"/>
  <c r="M139" i="22"/>
  <c r="N139" i="22" s="1"/>
  <c r="Q135" i="22"/>
  <c r="Q140" i="22"/>
  <c r="J126" i="22"/>
  <c r="Q143" i="22"/>
  <c r="Q141" i="22"/>
  <c r="M136" i="22"/>
  <c r="N136" i="22" s="1"/>
  <c r="R640" i="17"/>
  <c r="R92" i="17"/>
  <c r="R42" i="17"/>
  <c r="R177" i="17"/>
  <c r="R181" i="17"/>
  <c r="R187" i="17"/>
  <c r="R191" i="17"/>
  <c r="R195" i="17"/>
  <c r="R677" i="17"/>
  <c r="R682" i="17"/>
  <c r="R181" i="7"/>
  <c r="R194" i="7"/>
  <c r="R680" i="7"/>
  <c r="N379" i="22"/>
  <c r="R402" i="17"/>
  <c r="R387" i="17"/>
  <c r="R399" i="17"/>
  <c r="R407" i="17"/>
  <c r="N130" i="22"/>
  <c r="J270" i="22"/>
  <c r="N450" i="22"/>
  <c r="V126" i="22"/>
  <c r="R665" i="7"/>
  <c r="R629" i="17"/>
  <c r="N437" i="22"/>
  <c r="V618" i="17"/>
  <c r="R448" i="17"/>
  <c r="N447" i="22"/>
  <c r="R384" i="17"/>
  <c r="R388" i="17"/>
  <c r="R269" i="7"/>
  <c r="R274" i="7"/>
  <c r="R279" i="7"/>
  <c r="R445" i="7"/>
  <c r="R630" i="7"/>
  <c r="N449" i="22"/>
  <c r="N446" i="22"/>
  <c r="N445" i="22"/>
  <c r="V390" i="22"/>
  <c r="N126" i="22"/>
  <c r="N123" i="22"/>
  <c r="M140" i="22"/>
  <c r="N140" i="22" s="1"/>
  <c r="N444" i="22"/>
  <c r="M144" i="22"/>
  <c r="N144" i="22" s="1"/>
  <c r="Q688" i="7"/>
  <c r="J407" i="22"/>
  <c r="R395" i="17"/>
  <c r="R272" i="17"/>
  <c r="R279" i="17"/>
  <c r="R283" i="17"/>
  <c r="R437" i="17"/>
  <c r="R631" i="17"/>
  <c r="R449" i="17"/>
  <c r="R443" i="17"/>
  <c r="R447" i="17"/>
  <c r="R628" i="17"/>
  <c r="R87" i="17"/>
  <c r="R634" i="17"/>
  <c r="R241" i="17"/>
  <c r="R249" i="17"/>
  <c r="R253" i="17"/>
  <c r="R659" i="17"/>
  <c r="R269" i="17"/>
  <c r="R280" i="17"/>
  <c r="R664" i="17"/>
  <c r="R673" i="17"/>
  <c r="R622" i="17"/>
  <c r="R436" i="17"/>
  <c r="R122" i="17"/>
  <c r="R129" i="17"/>
  <c r="R139" i="17"/>
  <c r="V130" i="22"/>
  <c r="V125" i="22"/>
  <c r="N145" i="22"/>
  <c r="V141" i="22"/>
  <c r="V138" i="22"/>
  <c r="V124" i="22"/>
  <c r="V41" i="22"/>
  <c r="J130" i="22"/>
  <c r="M142" i="22"/>
  <c r="N142" i="22" s="1"/>
  <c r="N124" i="22"/>
  <c r="J129" i="22"/>
  <c r="R131" i="17"/>
  <c r="H142" i="22"/>
  <c r="J142" i="22" s="1"/>
  <c r="J122" i="22"/>
  <c r="N251" i="22"/>
  <c r="N265" i="22"/>
  <c r="J265" i="22"/>
  <c r="N177" i="22"/>
  <c r="R380" i="17"/>
  <c r="R396" i="17"/>
  <c r="R400" i="17"/>
  <c r="R404" i="17"/>
  <c r="R381" i="17"/>
  <c r="R385" i="17"/>
  <c r="R389" i="17"/>
  <c r="R397" i="7"/>
  <c r="R386" i="7"/>
  <c r="R394" i="7"/>
  <c r="R402" i="7"/>
  <c r="R592" i="7"/>
  <c r="Q134" i="22"/>
  <c r="V135" i="22"/>
  <c r="V44" i="22"/>
  <c r="V142" i="22"/>
  <c r="N129" i="22"/>
  <c r="H144" i="22"/>
  <c r="J144" i="22" s="1"/>
  <c r="J44" i="22"/>
  <c r="M138" i="22"/>
  <c r="H143" i="22"/>
  <c r="J143" i="22" s="1"/>
  <c r="J123" i="22"/>
  <c r="H138" i="22"/>
  <c r="J138" i="22" s="1"/>
  <c r="J124" i="22"/>
  <c r="N236" i="22"/>
  <c r="N448" i="22"/>
  <c r="R265" i="7"/>
  <c r="R436" i="7"/>
  <c r="R621" i="7"/>
  <c r="N273" i="17"/>
  <c r="V386" i="22"/>
  <c r="V378" i="22"/>
  <c r="V145" i="22"/>
  <c r="V137" i="22"/>
  <c r="V140" i="22"/>
  <c r="V123" i="22"/>
  <c r="Q138" i="22"/>
  <c r="H131" i="22"/>
  <c r="V688" i="7"/>
  <c r="M143" i="22"/>
  <c r="N143" i="22" s="1"/>
  <c r="H140" i="22"/>
  <c r="J140" i="22" s="1"/>
  <c r="H139" i="22"/>
  <c r="J139" i="22" s="1"/>
  <c r="P131" i="22"/>
  <c r="N261" i="17"/>
  <c r="R263" i="17"/>
  <c r="R271" i="17"/>
  <c r="R282" i="17"/>
  <c r="R666" i="17"/>
  <c r="R434" i="17"/>
  <c r="R619" i="17"/>
  <c r="V127" i="22"/>
  <c r="Q142" i="22"/>
  <c r="V139" i="22"/>
  <c r="V129" i="22"/>
  <c r="V122" i="22"/>
  <c r="V128" i="22"/>
  <c r="J131" i="17"/>
  <c r="P688" i="7"/>
  <c r="N122" i="22"/>
  <c r="R132" i="17"/>
  <c r="K131" i="22"/>
  <c r="K120" i="22" s="1"/>
  <c r="J125" i="22"/>
  <c r="J141" i="22"/>
  <c r="O131" i="22"/>
  <c r="J127" i="22"/>
  <c r="Q131" i="22"/>
  <c r="S131" i="22"/>
  <c r="J134" i="22"/>
  <c r="G131" i="22"/>
  <c r="G120" i="22" s="1"/>
  <c r="J136" i="22"/>
  <c r="J128" i="22"/>
  <c r="J135" i="22"/>
  <c r="J145" i="22"/>
  <c r="N435" i="22"/>
  <c r="O377" i="22"/>
  <c r="N386" i="22"/>
  <c r="N389" i="22"/>
  <c r="V381" i="22"/>
  <c r="N385" i="22"/>
  <c r="V389" i="22"/>
  <c r="R271" i="7"/>
  <c r="R663" i="7"/>
  <c r="R672" i="7"/>
  <c r="R449" i="7"/>
  <c r="R283" i="7"/>
  <c r="R668" i="7"/>
  <c r="R440" i="7"/>
  <c r="R626" i="7"/>
  <c r="R282" i="7"/>
  <c r="R662" i="7"/>
  <c r="R620" i="7"/>
  <c r="V385" i="22"/>
  <c r="V398" i="22"/>
  <c r="V402" i="22"/>
  <c r="R83" i="17"/>
  <c r="R91" i="17"/>
  <c r="R99" i="17"/>
  <c r="R638" i="17"/>
  <c r="R636" i="17"/>
  <c r="R247" i="17"/>
  <c r="N249" i="22"/>
  <c r="N240" i="22"/>
  <c r="N244" i="22"/>
  <c r="J283" i="22"/>
  <c r="N274" i="22"/>
  <c r="J274" i="22"/>
  <c r="N83" i="22"/>
  <c r="J269" i="22"/>
  <c r="V406" i="22"/>
  <c r="R266" i="7"/>
  <c r="R275" i="7"/>
  <c r="R441" i="7"/>
  <c r="R264" i="7"/>
  <c r="V394" i="22"/>
  <c r="V179" i="22"/>
  <c r="R187" i="7"/>
  <c r="R682" i="7"/>
  <c r="R196" i="7"/>
  <c r="N46" i="22"/>
  <c r="N188" i="22"/>
  <c r="R46" i="17"/>
  <c r="R192" i="17"/>
  <c r="R194" i="17"/>
  <c r="N182" i="22"/>
  <c r="N196" i="22"/>
  <c r="N195" i="22"/>
  <c r="R679" i="17"/>
  <c r="R176" i="17"/>
  <c r="R683" i="17"/>
  <c r="R678" i="7"/>
  <c r="R191" i="7"/>
  <c r="R677" i="7"/>
  <c r="R686" i="7"/>
  <c r="R180" i="7"/>
  <c r="N190" i="22"/>
  <c r="V195" i="22"/>
  <c r="R686" i="17"/>
  <c r="R175" i="17"/>
  <c r="R179" i="17"/>
  <c r="R184" i="17"/>
  <c r="R189" i="17"/>
  <c r="R193" i="17"/>
  <c r="R675" i="17"/>
  <c r="R190" i="7"/>
  <c r="R676" i="7"/>
  <c r="R685" i="7"/>
  <c r="N194" i="22"/>
  <c r="N174" i="22"/>
  <c r="N176" i="22"/>
  <c r="N180" i="22"/>
  <c r="N186" i="22"/>
  <c r="R174" i="17"/>
  <c r="R180" i="17"/>
  <c r="R186" i="17"/>
  <c r="R190" i="17"/>
  <c r="R676" i="17"/>
  <c r="R176" i="7"/>
  <c r="R192" i="7"/>
  <c r="R687" i="7"/>
  <c r="R675" i="7"/>
  <c r="V191" i="22"/>
  <c r="N191" i="22"/>
  <c r="N42" i="22"/>
  <c r="R189" i="7"/>
  <c r="N187" i="22"/>
  <c r="V189" i="22"/>
  <c r="N175" i="22"/>
  <c r="V174" i="22"/>
  <c r="R684" i="7"/>
  <c r="J681" i="17"/>
  <c r="V180" i="22"/>
  <c r="V176" i="22"/>
  <c r="V186" i="22"/>
  <c r="N189" i="22"/>
  <c r="N179" i="22"/>
  <c r="M183" i="22"/>
  <c r="N193" i="22"/>
  <c r="J42" i="22"/>
  <c r="J177" i="22"/>
  <c r="J181" i="22"/>
  <c r="J195" i="22"/>
  <c r="V194" i="22"/>
  <c r="V190" i="22"/>
  <c r="V177" i="22"/>
  <c r="R680" i="17"/>
  <c r="R684" i="17"/>
  <c r="R178" i="17"/>
  <c r="R182" i="17"/>
  <c r="R188" i="17"/>
  <c r="R196" i="17"/>
  <c r="R678" i="17"/>
  <c r="R687" i="17"/>
  <c r="R175" i="7"/>
  <c r="R179" i="7"/>
  <c r="R188" i="7"/>
  <c r="R683" i="7"/>
  <c r="R195" i="7"/>
  <c r="R46" i="7"/>
  <c r="R178" i="7"/>
  <c r="R182" i="7"/>
  <c r="T173" i="22"/>
  <c r="N674" i="7"/>
  <c r="V178" i="22"/>
  <c r="V181" i="22"/>
  <c r="V42" i="22"/>
  <c r="V193" i="22"/>
  <c r="V175" i="22"/>
  <c r="N681" i="7"/>
  <c r="V681" i="7"/>
  <c r="N178" i="22"/>
  <c r="N85" i="22"/>
  <c r="N241" i="22"/>
  <c r="R435" i="7"/>
  <c r="R661" i="7"/>
  <c r="R670" i="7"/>
  <c r="R438" i="7"/>
  <c r="R619" i="7"/>
  <c r="J193" i="22"/>
  <c r="J184" i="22"/>
  <c r="J183" i="22" s="1"/>
  <c r="G183" i="22"/>
  <c r="G173" i="22" s="1"/>
  <c r="J175" i="22"/>
  <c r="J403" i="22"/>
  <c r="J405" i="22"/>
  <c r="J384" i="22"/>
  <c r="J394" i="22"/>
  <c r="J395" i="22"/>
  <c r="J398" i="22"/>
  <c r="N681" i="17"/>
  <c r="I173" i="22"/>
  <c r="J196" i="22"/>
  <c r="J188" i="22"/>
  <c r="J178" i="22"/>
  <c r="V182" i="22"/>
  <c r="V46" i="22"/>
  <c r="V674" i="17"/>
  <c r="K183" i="22"/>
  <c r="K173" i="22" s="1"/>
  <c r="V391" i="22"/>
  <c r="V383" i="22"/>
  <c r="V196" i="22"/>
  <c r="V188" i="22"/>
  <c r="U173" i="22"/>
  <c r="U185" i="22"/>
  <c r="Q681" i="17"/>
  <c r="P674" i="17"/>
  <c r="Q183" i="22"/>
  <c r="Q674" i="7"/>
  <c r="P674" i="7"/>
  <c r="N674" i="17"/>
  <c r="L185" i="22"/>
  <c r="L173" i="22"/>
  <c r="J681" i="7"/>
  <c r="J190" i="22"/>
  <c r="J180" i="22"/>
  <c r="J174" i="22"/>
  <c r="J391" i="22"/>
  <c r="J385" i="22"/>
  <c r="J404" i="22"/>
  <c r="I185" i="22"/>
  <c r="J401" i="22"/>
  <c r="J380" i="22"/>
  <c r="J378" i="22"/>
  <c r="G377" i="22"/>
  <c r="K377" i="22"/>
  <c r="T377" i="22"/>
  <c r="N232" i="22"/>
  <c r="R641" i="17"/>
  <c r="N667" i="17"/>
  <c r="J189" i="22"/>
  <c r="J179" i="22"/>
  <c r="J387" i="22"/>
  <c r="J400" i="22"/>
  <c r="J397" i="22"/>
  <c r="J402" i="22"/>
  <c r="O183" i="22"/>
  <c r="O173" i="22" s="1"/>
  <c r="L377" i="22"/>
  <c r="I377" i="22"/>
  <c r="J187" i="22"/>
  <c r="J379" i="22"/>
  <c r="J390" i="22"/>
  <c r="J392" i="22"/>
  <c r="J381" i="22"/>
  <c r="J382" i="22"/>
  <c r="J406" i="22"/>
  <c r="J192" i="22"/>
  <c r="J182" i="22"/>
  <c r="J46" i="22"/>
  <c r="V187" i="22"/>
  <c r="V387" i="22"/>
  <c r="V379" i="22"/>
  <c r="J674" i="17"/>
  <c r="V674" i="7"/>
  <c r="T185" i="22"/>
  <c r="V681" i="17"/>
  <c r="V192" i="22"/>
  <c r="Q674" i="17"/>
  <c r="P681" i="17"/>
  <c r="Q681" i="7"/>
  <c r="R664" i="7"/>
  <c r="O185" i="22"/>
  <c r="J674" i="7"/>
  <c r="J194" i="22"/>
  <c r="J186" i="22"/>
  <c r="G185" i="22"/>
  <c r="J176" i="22"/>
  <c r="J388" i="22"/>
  <c r="J383" i="22"/>
  <c r="J396" i="22"/>
  <c r="J389" i="22"/>
  <c r="J386" i="22"/>
  <c r="K185" i="22"/>
  <c r="V184" i="22"/>
  <c r="V183" i="22" s="1"/>
  <c r="S183" i="22"/>
  <c r="U377" i="22"/>
  <c r="P681" i="7"/>
  <c r="N264" i="22"/>
  <c r="N272" i="22"/>
  <c r="N438" i="22"/>
  <c r="R673" i="7"/>
  <c r="R270" i="7"/>
  <c r="R280" i="7"/>
  <c r="R450" i="7"/>
  <c r="R263" i="7"/>
  <c r="R281" i="7"/>
  <c r="R447" i="7"/>
  <c r="R623" i="7"/>
  <c r="R628" i="7"/>
  <c r="R284" i="7"/>
  <c r="R669" i="7"/>
  <c r="R437" i="7"/>
  <c r="R622" i="7"/>
  <c r="N250" i="22"/>
  <c r="N225" i="22"/>
  <c r="L442" i="22"/>
  <c r="I261" i="22"/>
  <c r="N95" i="22"/>
  <c r="N242" i="22"/>
  <c r="N440" i="22"/>
  <c r="N439" i="22"/>
  <c r="N237" i="22"/>
  <c r="J267" i="22"/>
  <c r="J271" i="22"/>
  <c r="J276" i="22"/>
  <c r="N263" i="22"/>
  <c r="N88" i="22"/>
  <c r="N228" i="22"/>
  <c r="R267" i="7"/>
  <c r="R276" i="7"/>
  <c r="R443" i="7"/>
  <c r="R268" i="7"/>
  <c r="R278" i="7"/>
  <c r="R666" i="7"/>
  <c r="R671" i="7"/>
  <c r="R439" i="7"/>
  <c r="R448" i="7"/>
  <c r="R629" i="7"/>
  <c r="Q625" i="17"/>
  <c r="N245" i="22"/>
  <c r="N80" i="22"/>
  <c r="R637" i="17"/>
  <c r="R239" i="17"/>
  <c r="R657" i="17"/>
  <c r="N246" i="22"/>
  <c r="N97" i="22"/>
  <c r="R85" i="17"/>
  <c r="R101" i="17"/>
  <c r="N234" i="22"/>
  <c r="N84" i="22"/>
  <c r="N247" i="22"/>
  <c r="N227" i="22"/>
  <c r="N235" i="22"/>
  <c r="R93" i="17"/>
  <c r="N93" i="22"/>
  <c r="R81" i="17"/>
  <c r="R97" i="17"/>
  <c r="R243" i="17"/>
  <c r="R251" i="17"/>
  <c r="R81" i="7"/>
  <c r="R85" i="7"/>
  <c r="R89" i="7"/>
  <c r="R93" i="7"/>
  <c r="R97" i="7"/>
  <c r="R101" i="7"/>
  <c r="R636" i="7"/>
  <c r="R641" i="7"/>
  <c r="R645" i="7"/>
  <c r="R227" i="7"/>
  <c r="R230" i="7"/>
  <c r="R234" i="7"/>
  <c r="R239" i="7"/>
  <c r="R243" i="7"/>
  <c r="R247" i="7"/>
  <c r="R251" i="7"/>
  <c r="R648" i="7"/>
  <c r="R652" i="7"/>
  <c r="R657" i="7"/>
  <c r="J625" i="17"/>
  <c r="N273" i="7"/>
  <c r="V667" i="17"/>
  <c r="R118" i="17"/>
  <c r="N100" i="22"/>
  <c r="V646" i="17"/>
  <c r="V632" i="17"/>
  <c r="N230" i="22"/>
  <c r="N248" i="22"/>
  <c r="R20" i="17"/>
  <c r="V448" i="22"/>
  <c r="V439" i="22"/>
  <c r="T433" i="22"/>
  <c r="J660" i="17"/>
  <c r="V440" i="22"/>
  <c r="P660" i="17"/>
  <c r="Q273" i="7"/>
  <c r="P261" i="7"/>
  <c r="P660" i="7"/>
  <c r="N81" i="22"/>
  <c r="V625" i="17"/>
  <c r="Q618" i="17"/>
  <c r="N243" i="22"/>
  <c r="V261" i="7"/>
  <c r="V447" i="22"/>
  <c r="V438" i="22"/>
  <c r="V450" i="22"/>
  <c r="V441" i="22"/>
  <c r="J273" i="17"/>
  <c r="V445" i="22"/>
  <c r="V436" i="22"/>
  <c r="V667" i="7"/>
  <c r="N667" i="7"/>
  <c r="N261" i="7"/>
  <c r="P667" i="17"/>
  <c r="Q660" i="7"/>
  <c r="P273" i="7"/>
  <c r="P667" i="7"/>
  <c r="H433" i="22"/>
  <c r="L433" i="22"/>
  <c r="J446" i="22"/>
  <c r="Q667" i="17"/>
  <c r="Q261" i="17"/>
  <c r="U433" i="22"/>
  <c r="V273" i="7"/>
  <c r="J618" i="17"/>
  <c r="J437" i="22"/>
  <c r="P273" i="17"/>
  <c r="Q261" i="7"/>
  <c r="J434" i="22"/>
  <c r="G433" i="22"/>
  <c r="J439" i="22"/>
  <c r="H442" i="22"/>
  <c r="J447" i="22"/>
  <c r="J445" i="22"/>
  <c r="N625" i="17"/>
  <c r="Q273" i="17"/>
  <c r="O442" i="22"/>
  <c r="O433" i="22"/>
  <c r="S442" i="22"/>
  <c r="V443" i="22"/>
  <c r="S433" i="22"/>
  <c r="V434" i="22"/>
  <c r="V660" i="7"/>
  <c r="V660" i="17"/>
  <c r="V446" i="22"/>
  <c r="V437" i="22"/>
  <c r="V273" i="17"/>
  <c r="V449" i="22"/>
  <c r="J667" i="17"/>
  <c r="K442" i="22"/>
  <c r="K433" i="22"/>
  <c r="N660" i="7"/>
  <c r="P625" i="17"/>
  <c r="J443" i="22"/>
  <c r="G442" i="22"/>
  <c r="J448" i="22"/>
  <c r="N99" i="22"/>
  <c r="V444" i="22"/>
  <c r="V435" i="22"/>
  <c r="T442" i="22"/>
  <c r="U442" i="22"/>
  <c r="J261" i="17"/>
  <c r="V261" i="17"/>
  <c r="J438" i="22"/>
  <c r="J444" i="22"/>
  <c r="J436" i="22"/>
  <c r="P261" i="17"/>
  <c r="P618" i="17"/>
  <c r="Q667" i="7"/>
  <c r="J449" i="22"/>
  <c r="J450" i="22"/>
  <c r="J435" i="22"/>
  <c r="J441" i="22"/>
  <c r="I442" i="22"/>
  <c r="I433" i="22"/>
  <c r="J440" i="22"/>
  <c r="N618" i="17"/>
  <c r="Q660" i="17"/>
  <c r="R104" i="17"/>
  <c r="R108" i="17"/>
  <c r="R113" i="17"/>
  <c r="R579" i="17"/>
  <c r="R588" i="17"/>
  <c r="N86" i="22"/>
  <c r="L261" i="22"/>
  <c r="L273" i="22"/>
  <c r="I273" i="22"/>
  <c r="T273" i="22"/>
  <c r="G273" i="22"/>
  <c r="K273" i="22"/>
  <c r="K261" i="22"/>
  <c r="T261" i="22"/>
  <c r="S261" i="22"/>
  <c r="G261" i="22"/>
  <c r="N20" i="22"/>
  <c r="J632" i="17"/>
  <c r="R82" i="17"/>
  <c r="R98" i="17"/>
  <c r="R642" i="17"/>
  <c r="R244" i="17"/>
  <c r="R252" i="17"/>
  <c r="R654" i="17"/>
  <c r="R658" i="17"/>
  <c r="N267" i="22"/>
  <c r="N280" i="22"/>
  <c r="N277" i="22"/>
  <c r="V20" i="22"/>
  <c r="N266" i="22"/>
  <c r="N275" i="22"/>
  <c r="N281" i="22"/>
  <c r="N270" i="22"/>
  <c r="N279" i="22"/>
  <c r="N283" i="22"/>
  <c r="J284" i="22"/>
  <c r="J279" i="22"/>
  <c r="J282" i="22"/>
  <c r="J277" i="22"/>
  <c r="O273" i="22"/>
  <c r="V283" i="22"/>
  <c r="V282" i="22"/>
  <c r="V280" i="22"/>
  <c r="V279" i="22"/>
  <c r="V278" i="22"/>
  <c r="V277" i="22"/>
  <c r="V275" i="22"/>
  <c r="V272" i="22"/>
  <c r="V271" i="22"/>
  <c r="V270" i="22"/>
  <c r="V269" i="22"/>
  <c r="V268" i="22"/>
  <c r="V267" i="22"/>
  <c r="V266" i="22"/>
  <c r="V265" i="22"/>
  <c r="V264" i="22"/>
  <c r="R112" i="7"/>
  <c r="R116" i="7"/>
  <c r="R587" i="7"/>
  <c r="N233" i="22"/>
  <c r="V101" i="22"/>
  <c r="N109" i="22"/>
  <c r="R584" i="7"/>
  <c r="N271" i="22"/>
  <c r="J281" i="22"/>
  <c r="O261" i="22"/>
  <c r="N98" i="22"/>
  <c r="S238" i="22"/>
  <c r="V93" i="22"/>
  <c r="Q653" i="17"/>
  <c r="R352" i="17"/>
  <c r="R365" i="17"/>
  <c r="R540" i="17"/>
  <c r="R372" i="17"/>
  <c r="N224" i="22"/>
  <c r="S78" i="22"/>
  <c r="N96" i="22"/>
  <c r="R79" i="7"/>
  <c r="R83" i="7"/>
  <c r="R87" i="7"/>
  <c r="R91" i="7"/>
  <c r="R95" i="7"/>
  <c r="R99" i="7"/>
  <c r="R634" i="7"/>
  <c r="R638" i="7"/>
  <c r="R643" i="7"/>
  <c r="R225" i="7"/>
  <c r="R43" i="7"/>
  <c r="R232" i="7"/>
  <c r="R236" i="7"/>
  <c r="R241" i="7"/>
  <c r="R245" i="7"/>
  <c r="R249" i="7"/>
  <c r="R253" i="7"/>
  <c r="R650" i="7"/>
  <c r="R655" i="7"/>
  <c r="R659" i="7"/>
  <c r="S223" i="22"/>
  <c r="R362" i="17"/>
  <c r="R364" i="17"/>
  <c r="R539" i="17"/>
  <c r="R537" i="17"/>
  <c r="V245" i="22"/>
  <c r="V226" i="22"/>
  <c r="N87" i="22"/>
  <c r="V225" i="22"/>
  <c r="N101" i="22"/>
  <c r="K78" i="22"/>
  <c r="V43" i="22"/>
  <c r="V87" i="22"/>
  <c r="V248" i="22"/>
  <c r="V81" i="22"/>
  <c r="V94" i="22"/>
  <c r="V86" i="22"/>
  <c r="V251" i="22"/>
  <c r="V82" i="22"/>
  <c r="I223" i="22"/>
  <c r="V237" i="22"/>
  <c r="V250" i="22"/>
  <c r="V231" i="22"/>
  <c r="V98" i="22"/>
  <c r="V241" i="22"/>
  <c r="K223" i="22"/>
  <c r="V83" i="22"/>
  <c r="I78" i="22"/>
  <c r="J247" i="22"/>
  <c r="J239" i="22"/>
  <c r="G238" i="22"/>
  <c r="J230" i="22"/>
  <c r="J97" i="22"/>
  <c r="J89" i="22"/>
  <c r="J81" i="22"/>
  <c r="V242" i="22"/>
  <c r="V239" i="22"/>
  <c r="V91" i="22"/>
  <c r="L78" i="22"/>
  <c r="J250" i="22"/>
  <c r="J242" i="22"/>
  <c r="J233" i="22"/>
  <c r="J226" i="22"/>
  <c r="V244" i="22"/>
  <c r="V234" i="22"/>
  <c r="J253" i="22"/>
  <c r="J245" i="22"/>
  <c r="J236" i="22"/>
  <c r="J43" i="22"/>
  <c r="J95" i="22"/>
  <c r="J87" i="22"/>
  <c r="J79" i="22"/>
  <c r="V253" i="22"/>
  <c r="V233" i="22"/>
  <c r="V99" i="22"/>
  <c r="V84" i="22"/>
  <c r="V639" i="17"/>
  <c r="J98" i="22"/>
  <c r="G90" i="22"/>
  <c r="J82" i="22"/>
  <c r="O78" i="22"/>
  <c r="T78" i="22"/>
  <c r="J639" i="17"/>
  <c r="N252" i="22"/>
  <c r="N646" i="17"/>
  <c r="Q632" i="17"/>
  <c r="Q646" i="17"/>
  <c r="P639" i="17"/>
  <c r="P646" i="17"/>
  <c r="Q653" i="7"/>
  <c r="P646" i="7"/>
  <c r="I238" i="22"/>
  <c r="H223" i="22"/>
  <c r="N116" i="22"/>
  <c r="R589" i="17"/>
  <c r="U78" i="22"/>
  <c r="L90" i="22"/>
  <c r="J100" i="22"/>
  <c r="J92" i="22"/>
  <c r="J84" i="22"/>
  <c r="V646" i="7"/>
  <c r="V80" i="22"/>
  <c r="V97" i="22"/>
  <c r="J646" i="17"/>
  <c r="U238" i="22"/>
  <c r="L238" i="22"/>
  <c r="V224" i="22"/>
  <c r="V653" i="17"/>
  <c r="J252" i="22"/>
  <c r="J244" i="22"/>
  <c r="J235" i="22"/>
  <c r="J228" i="22"/>
  <c r="V252" i="22"/>
  <c r="V249" i="22"/>
  <c r="V229" i="22"/>
  <c r="V96" i="22"/>
  <c r="V88" i="22"/>
  <c r="T90" i="22"/>
  <c r="N653" i="17"/>
  <c r="N639" i="17"/>
  <c r="K90" i="22"/>
  <c r="H90" i="22"/>
  <c r="J251" i="22"/>
  <c r="J243" i="22"/>
  <c r="J234" i="22"/>
  <c r="J227" i="22"/>
  <c r="J101" i="22"/>
  <c r="J93" i="22"/>
  <c r="J85" i="22"/>
  <c r="O238" i="22"/>
  <c r="V95" i="22"/>
  <c r="U90" i="22"/>
  <c r="L223" i="22"/>
  <c r="J246" i="22"/>
  <c r="J237" i="22"/>
  <c r="J229" i="22"/>
  <c r="V653" i="7"/>
  <c r="V228" i="22"/>
  <c r="J249" i="22"/>
  <c r="J241" i="22"/>
  <c r="J232" i="22"/>
  <c r="J225" i="22"/>
  <c r="J99" i="22"/>
  <c r="J91" i="22"/>
  <c r="J83" i="22"/>
  <c r="V236" i="22"/>
  <c r="V227" i="22"/>
  <c r="V79" i="22"/>
  <c r="V85" i="22"/>
  <c r="J94" i="22"/>
  <c r="J86" i="22"/>
  <c r="O223" i="22"/>
  <c r="O90" i="22"/>
  <c r="T223" i="22"/>
  <c r="J653" i="17"/>
  <c r="N653" i="7"/>
  <c r="K238" i="22"/>
  <c r="P632" i="17"/>
  <c r="P653" i="17"/>
  <c r="Q646" i="7"/>
  <c r="P653" i="7"/>
  <c r="T238" i="22"/>
  <c r="U223" i="22"/>
  <c r="J96" i="22"/>
  <c r="J88" i="22"/>
  <c r="J80" i="22"/>
  <c r="V240" i="22"/>
  <c r="J248" i="22"/>
  <c r="J240" i="22"/>
  <c r="J231" i="22"/>
  <c r="J224" i="22"/>
  <c r="G223" i="22"/>
  <c r="V235" i="22"/>
  <c r="V232" i="22"/>
  <c r="V246" i="22"/>
  <c r="V243" i="22"/>
  <c r="V92" i="22"/>
  <c r="V100" i="22"/>
  <c r="Q639" i="17"/>
  <c r="N646" i="7"/>
  <c r="I90" i="22"/>
  <c r="H238" i="22"/>
  <c r="R117" i="17"/>
  <c r="R355" i="17"/>
  <c r="R349" i="17"/>
  <c r="R368" i="17"/>
  <c r="R367" i="17"/>
  <c r="R538" i="17"/>
  <c r="R371" i="17"/>
  <c r="J107" i="22"/>
  <c r="J105" i="22"/>
  <c r="R580" i="17"/>
  <c r="J106" i="22"/>
  <c r="R373" i="17"/>
  <c r="R536" i="17"/>
  <c r="N349" i="22"/>
  <c r="R578" i="7"/>
  <c r="R582" i="7"/>
  <c r="R588" i="7"/>
  <c r="J104" i="22"/>
  <c r="V576" i="17"/>
  <c r="R107" i="17"/>
  <c r="R112" i="17"/>
  <c r="R116" i="17"/>
  <c r="R578" i="17"/>
  <c r="R586" i="17"/>
  <c r="R587" i="17"/>
  <c r="R106" i="17"/>
  <c r="R110" i="17"/>
  <c r="R577" i="17"/>
  <c r="R584" i="17"/>
  <c r="I103" i="22"/>
  <c r="N112" i="22"/>
  <c r="J109" i="22"/>
  <c r="V106" i="22"/>
  <c r="R582" i="17"/>
  <c r="R585" i="17"/>
  <c r="K103" i="22"/>
  <c r="J583" i="17"/>
  <c r="R115" i="17"/>
  <c r="J108" i="22"/>
  <c r="T103" i="22"/>
  <c r="T583" i="22"/>
  <c r="V107" i="22"/>
  <c r="V110" i="22"/>
  <c r="N115" i="22"/>
  <c r="J110" i="22"/>
  <c r="R113" i="7"/>
  <c r="N576" i="17"/>
  <c r="V116" i="22"/>
  <c r="N106" i="22"/>
  <c r="N107" i="22"/>
  <c r="N105" i="22"/>
  <c r="N113" i="22"/>
  <c r="R105" i="17"/>
  <c r="R109" i="17"/>
  <c r="R114" i="17"/>
  <c r="R581" i="17"/>
  <c r="V114" i="22"/>
  <c r="V108" i="22"/>
  <c r="U111" i="22"/>
  <c r="U103" i="22"/>
  <c r="V105" i="22"/>
  <c r="V113" i="22"/>
  <c r="H103" i="22"/>
  <c r="R369" i="17"/>
  <c r="J116" i="22"/>
  <c r="R589" i="7"/>
  <c r="R580" i="7"/>
  <c r="V118" i="22"/>
  <c r="R579" i="7"/>
  <c r="R118" i="7"/>
  <c r="N583" i="17"/>
  <c r="N108" i="22"/>
  <c r="N118" i="22"/>
  <c r="N110" i="22"/>
  <c r="H111" i="22"/>
  <c r="J118" i="22"/>
  <c r="R581" i="7"/>
  <c r="P576" i="17"/>
  <c r="P583" i="17"/>
  <c r="V583" i="17"/>
  <c r="L111" i="22"/>
  <c r="J112" i="22"/>
  <c r="T111" i="22"/>
  <c r="V3" i="22"/>
  <c r="L103" i="22"/>
  <c r="N117" i="22"/>
  <c r="G583" i="22"/>
  <c r="V115" i="22"/>
  <c r="I111" i="22"/>
  <c r="J117" i="22"/>
  <c r="J114" i="22"/>
  <c r="R115" i="7"/>
  <c r="L583" i="22"/>
  <c r="J115" i="22"/>
  <c r="V117" i="22"/>
  <c r="N114" i="22"/>
  <c r="H583" i="22"/>
  <c r="O583" i="22"/>
  <c r="K583" i="22"/>
  <c r="R585" i="7"/>
  <c r="K111" i="22"/>
  <c r="U583" i="22"/>
  <c r="R114" i="7"/>
  <c r="V109" i="22"/>
  <c r="Q576" i="17"/>
  <c r="Q583" i="17"/>
  <c r="I583" i="22"/>
  <c r="J113" i="22"/>
  <c r="R577" i="7"/>
  <c r="R586" i="7"/>
  <c r="R117" i="7"/>
  <c r="J576" i="17"/>
  <c r="V534" i="17"/>
  <c r="R366" i="17"/>
  <c r="R370" i="17"/>
  <c r="P534" i="17"/>
  <c r="U541" i="22"/>
  <c r="J542" i="22"/>
  <c r="O541" i="22"/>
  <c r="V544" i="22"/>
  <c r="N544" i="22"/>
  <c r="N506" i="22"/>
  <c r="N354" i="22"/>
  <c r="N352" i="22"/>
  <c r="V354" i="22"/>
  <c r="N545" i="22"/>
  <c r="N355" i="22"/>
  <c r="N359" i="22"/>
  <c r="N547" i="22"/>
  <c r="J355" i="22"/>
  <c r="T541" i="22"/>
  <c r="V545" i="22"/>
  <c r="V547" i="22"/>
  <c r="V349" i="22"/>
  <c r="V543" i="22"/>
  <c r="J354" i="22"/>
  <c r="V352" i="22"/>
  <c r="V546" i="22"/>
  <c r="J543" i="22"/>
  <c r="J352" i="22"/>
  <c r="K541" i="22"/>
  <c r="J547" i="22"/>
  <c r="V359" i="22"/>
  <c r="G541" i="22"/>
  <c r="I541" i="22"/>
  <c r="L541" i="22"/>
  <c r="J359" i="22"/>
  <c r="J544" i="22"/>
  <c r="V355" i="22"/>
  <c r="J506" i="22"/>
  <c r="J545" i="22"/>
  <c r="J546" i="22"/>
  <c r="P3" i="22"/>
  <c r="J3" i="7"/>
  <c r="J497" i="23" l="1"/>
  <c r="J257" i="23"/>
  <c r="M499" i="23"/>
  <c r="M509" i="23"/>
  <c r="M511" i="23" s="1"/>
  <c r="I509" i="23"/>
  <c r="I511" i="23" s="1"/>
  <c r="I499" i="23"/>
  <c r="L509" i="23"/>
  <c r="L511" i="23" s="1"/>
  <c r="L499" i="23"/>
  <c r="E257" i="23"/>
  <c r="E497" i="23"/>
  <c r="N257" i="23"/>
  <c r="N497" i="23"/>
  <c r="V497" i="23"/>
  <c r="V257" i="23"/>
  <c r="S497" i="23"/>
  <c r="S257" i="23"/>
  <c r="O497" i="23"/>
  <c r="O257" i="23"/>
  <c r="K497" i="23"/>
  <c r="K257" i="23"/>
  <c r="R497" i="23"/>
  <c r="R257" i="23"/>
  <c r="U509" i="23"/>
  <c r="U511" i="23" s="1"/>
  <c r="U499" i="23"/>
  <c r="H499" i="23"/>
  <c r="H509" i="23"/>
  <c r="H511" i="23" s="1"/>
  <c r="G497" i="23"/>
  <c r="G257" i="23"/>
  <c r="Q497" i="23"/>
  <c r="Q257" i="23"/>
  <c r="T499" i="23"/>
  <c r="T509" i="23"/>
  <c r="T511" i="23" s="1"/>
  <c r="P497" i="23"/>
  <c r="P257" i="23"/>
  <c r="P410" i="17"/>
  <c r="R420" i="22"/>
  <c r="E420" i="22" s="1"/>
  <c r="R306" i="22"/>
  <c r="R411" i="17"/>
  <c r="E493" i="22"/>
  <c r="R329" i="22"/>
  <c r="V316" i="22"/>
  <c r="R200" i="22"/>
  <c r="E200" i="22" s="1"/>
  <c r="R695" i="7"/>
  <c r="R328" i="17"/>
  <c r="R415" i="22"/>
  <c r="R291" i="22"/>
  <c r="E291" i="22" s="1"/>
  <c r="R429" i="22"/>
  <c r="E429" i="22" s="1"/>
  <c r="E747" i="22"/>
  <c r="R418" i="22"/>
  <c r="E418" i="22" s="1"/>
  <c r="E756" i="22"/>
  <c r="Q410" i="17"/>
  <c r="R410" i="17" s="1"/>
  <c r="E411" i="17"/>
  <c r="P220" i="22"/>
  <c r="E707" i="22"/>
  <c r="R295" i="22"/>
  <c r="E295" i="22" s="1"/>
  <c r="R730" i="7"/>
  <c r="E730" i="7" s="1"/>
  <c r="E411" i="7"/>
  <c r="E421" i="17"/>
  <c r="E421" i="7"/>
  <c r="M548" i="22"/>
  <c r="N548" i="22" s="1"/>
  <c r="R419" i="22"/>
  <c r="E419" i="22" s="1"/>
  <c r="N410" i="17"/>
  <c r="E749" i="22"/>
  <c r="R744" i="17"/>
  <c r="E744" i="17" s="1"/>
  <c r="R316" i="22"/>
  <c r="E316" i="7"/>
  <c r="R555" i="7"/>
  <c r="V289" i="22"/>
  <c r="R301" i="7"/>
  <c r="R737" i="17"/>
  <c r="E737" i="17" s="1"/>
  <c r="R428" i="22"/>
  <c r="E428" i="22" s="1"/>
  <c r="R424" i="22"/>
  <c r="E424" i="22" s="1"/>
  <c r="R414" i="22"/>
  <c r="E414" i="22" s="1"/>
  <c r="R416" i="22"/>
  <c r="E416" i="22" s="1"/>
  <c r="E328" i="17"/>
  <c r="R411" i="7"/>
  <c r="R751" i="7"/>
  <c r="E751" i="7" s="1"/>
  <c r="R751" i="17"/>
  <c r="E751" i="17" s="1"/>
  <c r="E328" i="7"/>
  <c r="R301" i="17"/>
  <c r="R548" i="7"/>
  <c r="V410" i="17"/>
  <c r="R309" i="22"/>
  <c r="E309" i="22" s="1"/>
  <c r="R430" i="22"/>
  <c r="E430" i="22" s="1"/>
  <c r="V410" i="7"/>
  <c r="R412" i="22"/>
  <c r="M301" i="22"/>
  <c r="N301" i="22" s="1"/>
  <c r="M421" i="22"/>
  <c r="N421" i="22" s="1"/>
  <c r="U411" i="22"/>
  <c r="U410" i="22" s="1"/>
  <c r="R422" i="22"/>
  <c r="R425" i="22"/>
  <c r="E425" i="22" s="1"/>
  <c r="R426" i="22"/>
  <c r="E426" i="22" s="1"/>
  <c r="R413" i="22"/>
  <c r="P217" i="22"/>
  <c r="R217" i="22" s="1"/>
  <c r="E217" i="22" s="1"/>
  <c r="T410" i="22"/>
  <c r="S301" i="22"/>
  <c r="V301" i="22" s="1"/>
  <c r="V306" i="22"/>
  <c r="I410" i="22"/>
  <c r="S548" i="22"/>
  <c r="V548" i="22" s="1"/>
  <c r="H411" i="22"/>
  <c r="H410" i="22" s="1"/>
  <c r="Q411" i="22"/>
  <c r="R325" i="22"/>
  <c r="E754" i="22"/>
  <c r="R737" i="7"/>
  <c r="E737" i="7" s="1"/>
  <c r="N410" i="7"/>
  <c r="M411" i="22"/>
  <c r="R421" i="7"/>
  <c r="L410" i="22"/>
  <c r="E757" i="22"/>
  <c r="R302" i="22"/>
  <c r="E753" i="22"/>
  <c r="R744" i="7"/>
  <c r="E744" i="7" s="1"/>
  <c r="R554" i="22"/>
  <c r="E554" i="22" s="1"/>
  <c r="R292" i="22"/>
  <c r="E292" i="22" s="1"/>
  <c r="R549" i="22"/>
  <c r="R417" i="22"/>
  <c r="R423" i="22"/>
  <c r="Q421" i="22"/>
  <c r="J422" i="22"/>
  <c r="J415" i="22"/>
  <c r="E732" i="22"/>
  <c r="R332" i="22"/>
  <c r="E332" i="22" s="1"/>
  <c r="R322" i="22"/>
  <c r="R338" i="22"/>
  <c r="R317" i="22"/>
  <c r="Q301" i="22"/>
  <c r="V422" i="22"/>
  <c r="S421" i="22"/>
  <c r="V421" i="22" s="1"/>
  <c r="P410" i="7"/>
  <c r="R323" i="22"/>
  <c r="E735" i="22"/>
  <c r="R333" i="22"/>
  <c r="E740" i="22"/>
  <c r="E734" i="22"/>
  <c r="E742" i="22"/>
  <c r="R334" i="22"/>
  <c r="R335" i="22"/>
  <c r="R709" i="7"/>
  <c r="R550" i="22"/>
  <c r="E550" i="22" s="1"/>
  <c r="R553" i="22"/>
  <c r="E553" i="22" s="1"/>
  <c r="R305" i="22"/>
  <c r="E305" i="22" s="1"/>
  <c r="R421" i="17"/>
  <c r="R319" i="22"/>
  <c r="R336" i="22"/>
  <c r="R326" i="22"/>
  <c r="R318" i="22"/>
  <c r="R330" i="22"/>
  <c r="Q410" i="7"/>
  <c r="R321" i="22"/>
  <c r="E321" i="22" s="1"/>
  <c r="R324" i="22"/>
  <c r="R310" i="22"/>
  <c r="E310" i="22" s="1"/>
  <c r="R296" i="22"/>
  <c r="R299" i="22"/>
  <c r="E299" i="22" s="1"/>
  <c r="R427" i="22"/>
  <c r="E427" i="22" s="1"/>
  <c r="J421" i="22"/>
  <c r="R337" i="22"/>
  <c r="R339" i="22"/>
  <c r="R331" i="22"/>
  <c r="R320" i="22"/>
  <c r="R3" i="22"/>
  <c r="O328" i="22"/>
  <c r="H328" i="22"/>
  <c r="J328" i="22" s="1"/>
  <c r="K410" i="22"/>
  <c r="M328" i="22"/>
  <c r="N328" i="22" s="1"/>
  <c r="R552" i="22"/>
  <c r="R298" i="22"/>
  <c r="J548" i="22"/>
  <c r="U328" i="22"/>
  <c r="G410" i="22"/>
  <c r="R297" i="22"/>
  <c r="O411" i="22"/>
  <c r="Q328" i="22"/>
  <c r="R328" i="7"/>
  <c r="S328" i="22"/>
  <c r="R311" i="22"/>
  <c r="R293" i="22"/>
  <c r="J410" i="7"/>
  <c r="J301" i="22"/>
  <c r="R308" i="22"/>
  <c r="R290" i="22"/>
  <c r="S411" i="22"/>
  <c r="R307" i="22"/>
  <c r="J302" i="22"/>
  <c r="Q548" i="22"/>
  <c r="R304" i="22"/>
  <c r="R730" i="17"/>
  <c r="E730" i="17" s="1"/>
  <c r="J410" i="17"/>
  <c r="J549" i="22"/>
  <c r="R303" i="22"/>
  <c r="P212" i="22"/>
  <c r="R212" i="22" s="1"/>
  <c r="E212" i="22" s="1"/>
  <c r="Q119" i="17"/>
  <c r="V121" i="22"/>
  <c r="J78" i="22"/>
  <c r="V134" i="22"/>
  <c r="R120" i="7"/>
  <c r="R133" i="17"/>
  <c r="R205" i="22"/>
  <c r="R209" i="22"/>
  <c r="E209" i="22" s="1"/>
  <c r="R201" i="22"/>
  <c r="E201" i="22" s="1"/>
  <c r="R667" i="17"/>
  <c r="E706" i="22"/>
  <c r="R660" i="17"/>
  <c r="R202" i="22"/>
  <c r="E202" i="22" s="1"/>
  <c r="P211" i="22"/>
  <c r="R211" i="22" s="1"/>
  <c r="E704" i="22"/>
  <c r="R206" i="22"/>
  <c r="E206" i="22" s="1"/>
  <c r="T119" i="22"/>
  <c r="G102" i="22"/>
  <c r="P119" i="17"/>
  <c r="L119" i="22"/>
  <c r="R702" i="17"/>
  <c r="R473" i="22"/>
  <c r="E473" i="22" s="1"/>
  <c r="R408" i="22"/>
  <c r="R484" i="22"/>
  <c r="E484" i="22" s="1"/>
  <c r="P221" i="22"/>
  <c r="R221" i="22" s="1"/>
  <c r="E221" i="22" s="1"/>
  <c r="Q119" i="7"/>
  <c r="E567" i="22"/>
  <c r="E713" i="22"/>
  <c r="R207" i="22"/>
  <c r="E207" i="22" s="1"/>
  <c r="R709" i="17"/>
  <c r="K77" i="22"/>
  <c r="R203" i="22"/>
  <c r="E203" i="22" s="1"/>
  <c r="P216" i="22"/>
  <c r="R216" i="22" s="1"/>
  <c r="E216" i="22" s="1"/>
  <c r="R618" i="7"/>
  <c r="U102" i="22"/>
  <c r="V133" i="22"/>
  <c r="K102" i="22"/>
  <c r="I77" i="22"/>
  <c r="G119" i="22"/>
  <c r="K119" i="22"/>
  <c r="L102" i="22"/>
  <c r="O77" i="22"/>
  <c r="N120" i="7"/>
  <c r="K119" i="7"/>
  <c r="N119" i="7" s="1"/>
  <c r="J120" i="7"/>
  <c r="H120" i="22"/>
  <c r="V120" i="7"/>
  <c r="S119" i="7"/>
  <c r="V119" i="7" s="1"/>
  <c r="H102" i="22"/>
  <c r="U77" i="22"/>
  <c r="L77" i="22"/>
  <c r="Q133" i="22"/>
  <c r="Q120" i="22"/>
  <c r="N121" i="22"/>
  <c r="M120" i="22"/>
  <c r="R611" i="17"/>
  <c r="U120" i="22"/>
  <c r="U119" i="22" s="1"/>
  <c r="V120" i="17"/>
  <c r="S119" i="17"/>
  <c r="V119" i="17" s="1"/>
  <c r="R120" i="17"/>
  <c r="T77" i="22"/>
  <c r="N134" i="22"/>
  <c r="M133" i="22"/>
  <c r="N133" i="22" s="1"/>
  <c r="R604" i="17"/>
  <c r="E715" i="22"/>
  <c r="G77" i="22"/>
  <c r="S120" i="22"/>
  <c r="N120" i="17"/>
  <c r="K119" i="17"/>
  <c r="N119" i="17" s="1"/>
  <c r="H77" i="22"/>
  <c r="P119" i="7"/>
  <c r="T102" i="22"/>
  <c r="I102" i="22"/>
  <c r="I119" i="22"/>
  <c r="O120" i="22"/>
  <c r="R204" i="22"/>
  <c r="E204" i="22" s="1"/>
  <c r="R459" i="22"/>
  <c r="E459" i="22" s="1"/>
  <c r="E712" i="22"/>
  <c r="E608" i="22"/>
  <c r="R162" i="22"/>
  <c r="E162" i="22" s="1"/>
  <c r="R475" i="22"/>
  <c r="E475" i="22" s="1"/>
  <c r="R483" i="22"/>
  <c r="E483" i="22" s="1"/>
  <c r="P213" i="22"/>
  <c r="R213" i="22" s="1"/>
  <c r="E213" i="22" s="1"/>
  <c r="E571" i="22"/>
  <c r="R491" i="22"/>
  <c r="E491" i="22" s="1"/>
  <c r="E617" i="22"/>
  <c r="R490" i="22"/>
  <c r="E490" i="22" s="1"/>
  <c r="R569" i="7"/>
  <c r="R562" i="7"/>
  <c r="E568" i="22"/>
  <c r="R541" i="7"/>
  <c r="R199" i="22"/>
  <c r="R611" i="7"/>
  <c r="E714" i="22"/>
  <c r="P214" i="22"/>
  <c r="R214" i="22" s="1"/>
  <c r="E214" i="22" s="1"/>
  <c r="R474" i="22"/>
  <c r="E474" i="22" s="1"/>
  <c r="P219" i="22"/>
  <c r="R219" i="22" s="1"/>
  <c r="E219" i="22" s="1"/>
  <c r="H197" i="22"/>
  <c r="T197" i="22"/>
  <c r="R583" i="7"/>
  <c r="R597" i="7"/>
  <c r="R639" i="7"/>
  <c r="R625" i="7"/>
  <c r="R723" i="7"/>
  <c r="E658" i="22"/>
  <c r="J41" i="22"/>
  <c r="R576" i="7"/>
  <c r="R590" i="7"/>
  <c r="R702" i="7"/>
  <c r="N41" i="22"/>
  <c r="U197" i="22"/>
  <c r="R466" i="22"/>
  <c r="E466" i="22" s="1"/>
  <c r="P215" i="22"/>
  <c r="R215" i="22" s="1"/>
  <c r="E215" i="22" s="1"/>
  <c r="R462" i="22"/>
  <c r="E462" i="22" s="1"/>
  <c r="P218" i="22"/>
  <c r="R218" i="22" s="1"/>
  <c r="E218" i="22" s="1"/>
  <c r="R208" i="22"/>
  <c r="E708" i="22"/>
  <c r="M210" i="22"/>
  <c r="M469" i="22"/>
  <c r="R220" i="22"/>
  <c r="E220" i="22" s="1"/>
  <c r="G197" i="22"/>
  <c r="S210" i="22"/>
  <c r="V211" i="22"/>
  <c r="V210" i="22" s="1"/>
  <c r="N210" i="22"/>
  <c r="Q210" i="22"/>
  <c r="S198" i="22"/>
  <c r="V199" i="22"/>
  <c r="V198" i="22" s="1"/>
  <c r="R604" i="7"/>
  <c r="K197" i="22"/>
  <c r="M198" i="22"/>
  <c r="R167" i="22"/>
  <c r="E167" i="22" s="1"/>
  <c r="Q198" i="22"/>
  <c r="O210" i="22"/>
  <c r="O198" i="22"/>
  <c r="N205" i="22"/>
  <c r="R632" i="7"/>
  <c r="J198" i="22"/>
  <c r="J210" i="22"/>
  <c r="I197" i="22"/>
  <c r="L197" i="22"/>
  <c r="E724" i="22"/>
  <c r="R456" i="22"/>
  <c r="E456" i="22" s="1"/>
  <c r="R457" i="22"/>
  <c r="E457" i="22" s="1"/>
  <c r="R492" i="22"/>
  <c r="E492" i="22" s="1"/>
  <c r="E610" i="22"/>
  <c r="E565" i="22"/>
  <c r="R453" i="22"/>
  <c r="R482" i="22"/>
  <c r="V132" i="22"/>
  <c r="V131" i="22"/>
  <c r="R164" i="22"/>
  <c r="R480" i="22"/>
  <c r="E480" i="22" s="1"/>
  <c r="O160" i="22"/>
  <c r="M160" i="22"/>
  <c r="E572" i="22"/>
  <c r="R464" i="22"/>
  <c r="E464" i="22" s="1"/>
  <c r="R166" i="22"/>
  <c r="V160" i="22"/>
  <c r="R165" i="22"/>
  <c r="Q160" i="22"/>
  <c r="R171" i="22"/>
  <c r="R170" i="22"/>
  <c r="J160" i="22"/>
  <c r="R163" i="22"/>
  <c r="R455" i="22"/>
  <c r="E455" i="22" s="1"/>
  <c r="R169" i="22"/>
  <c r="N160" i="22"/>
  <c r="R168" i="22"/>
  <c r="R261" i="17"/>
  <c r="R273" i="17"/>
  <c r="S160" i="22"/>
  <c r="M481" i="22"/>
  <c r="N132" i="22"/>
  <c r="R458" i="22"/>
  <c r="E458" i="22" s="1"/>
  <c r="R486" i="22"/>
  <c r="R471" i="22"/>
  <c r="R470" i="22"/>
  <c r="R193" i="22"/>
  <c r="E193" i="22" s="1"/>
  <c r="R488" i="22"/>
  <c r="E488" i="22" s="1"/>
  <c r="R487" i="22"/>
  <c r="E487" i="22" s="1"/>
  <c r="Q481" i="22"/>
  <c r="N469" i="22"/>
  <c r="V481" i="22"/>
  <c r="R688" i="7"/>
  <c r="R46" i="22"/>
  <c r="E46" i="22" s="1"/>
  <c r="R42" i="22"/>
  <c r="E42" i="22" s="1"/>
  <c r="Q469" i="22"/>
  <c r="E566" i="22"/>
  <c r="R454" i="22"/>
  <c r="E454" i="22" s="1"/>
  <c r="R479" i="22"/>
  <c r="V469" i="22"/>
  <c r="J469" i="22"/>
  <c r="R476" i="22"/>
  <c r="E636" i="22"/>
  <c r="E680" i="22"/>
  <c r="R562" i="17"/>
  <c r="R467" i="22"/>
  <c r="R489" i="22"/>
  <c r="R472" i="22"/>
  <c r="E602" i="22"/>
  <c r="E575" i="22"/>
  <c r="R463" i="22"/>
  <c r="E463" i="22" s="1"/>
  <c r="R478" i="22"/>
  <c r="N481" i="22"/>
  <c r="R477" i="22"/>
  <c r="R485" i="22"/>
  <c r="J481" i="22"/>
  <c r="E573" i="22"/>
  <c r="R461" i="22"/>
  <c r="R280" i="22"/>
  <c r="E280" i="22" s="1"/>
  <c r="R196" i="22"/>
  <c r="E196" i="22" s="1"/>
  <c r="P142" i="22"/>
  <c r="R142" i="22" s="1"/>
  <c r="E142" i="22" s="1"/>
  <c r="E564" i="22"/>
  <c r="M460" i="22"/>
  <c r="N131" i="22"/>
  <c r="M452" i="22"/>
  <c r="N467" i="22"/>
  <c r="T451" i="22"/>
  <c r="I451" i="22"/>
  <c r="L451" i="22"/>
  <c r="H451" i="22"/>
  <c r="Q452" i="22"/>
  <c r="R569" i="17"/>
  <c r="K451" i="22"/>
  <c r="O452" i="22"/>
  <c r="N452" i="22"/>
  <c r="R186" i="22"/>
  <c r="E186" i="22" s="1"/>
  <c r="O460" i="22"/>
  <c r="Q460" i="22"/>
  <c r="V453" i="22"/>
  <c r="V452" i="22" s="1"/>
  <c r="S452" i="22"/>
  <c r="J460" i="22"/>
  <c r="G451" i="22"/>
  <c r="U451" i="22"/>
  <c r="E664" i="22"/>
  <c r="R625" i="17"/>
  <c r="V461" i="22"/>
  <c r="V460" i="22" s="1"/>
  <c r="S460" i="22"/>
  <c r="J452" i="22"/>
  <c r="M442" i="22"/>
  <c r="R270" i="22"/>
  <c r="E270" i="22" s="1"/>
  <c r="P138" i="22"/>
  <c r="R138" i="22" s="1"/>
  <c r="P134" i="22"/>
  <c r="R273" i="7"/>
  <c r="R128" i="22"/>
  <c r="E128" i="22" s="1"/>
  <c r="R404" i="22"/>
  <c r="E404" i="22" s="1"/>
  <c r="R407" i="22"/>
  <c r="R402" i="22"/>
  <c r="R405" i="22"/>
  <c r="E405" i="22" s="1"/>
  <c r="R400" i="22"/>
  <c r="R403" i="22"/>
  <c r="R398" i="22"/>
  <c r="R281" i="22"/>
  <c r="R401" i="22"/>
  <c r="E401" i="22" s="1"/>
  <c r="R396" i="22"/>
  <c r="R394" i="22"/>
  <c r="E394" i="22" s="1"/>
  <c r="R253" i="22"/>
  <c r="E253" i="22" s="1"/>
  <c r="R228" i="22"/>
  <c r="E228" i="22" s="1"/>
  <c r="R397" i="22"/>
  <c r="E397" i="22" s="1"/>
  <c r="R395" i="22"/>
  <c r="E395" i="22" s="1"/>
  <c r="R406" i="22"/>
  <c r="E595" i="22"/>
  <c r="M377" i="22"/>
  <c r="N377" i="22" s="1"/>
  <c r="R124" i="22"/>
  <c r="R84" i="22"/>
  <c r="E84" i="22" s="1"/>
  <c r="R618" i="17"/>
  <c r="R447" i="22"/>
  <c r="E447" i="22" s="1"/>
  <c r="R91" i="22"/>
  <c r="H133" i="22"/>
  <c r="J133" i="22" s="1"/>
  <c r="R232" i="22"/>
  <c r="E232" i="22" s="1"/>
  <c r="P145" i="22"/>
  <c r="R145" i="22" s="1"/>
  <c r="R44" i="22"/>
  <c r="E44" i="22" s="1"/>
  <c r="P144" i="22"/>
  <c r="R144" i="22" s="1"/>
  <c r="R126" i="22"/>
  <c r="E126" i="22" s="1"/>
  <c r="P135" i="22"/>
  <c r="E659" i="22"/>
  <c r="E638" i="22"/>
  <c r="P141" i="22"/>
  <c r="R141" i="22" s="1"/>
  <c r="N138" i="22"/>
  <c r="P140" i="22"/>
  <c r="R140" i="22" s="1"/>
  <c r="R123" i="22"/>
  <c r="E690" i="22"/>
  <c r="R129" i="22"/>
  <c r="E129" i="22" s="1"/>
  <c r="E697" i="22"/>
  <c r="P137" i="22"/>
  <c r="R137" i="22" s="1"/>
  <c r="P136" i="22"/>
  <c r="R136" i="22" s="1"/>
  <c r="P143" i="22"/>
  <c r="R143" i="22" s="1"/>
  <c r="R125" i="22"/>
  <c r="R249" i="22"/>
  <c r="E249" i="22" s="1"/>
  <c r="R127" i="22"/>
  <c r="E127" i="22" s="1"/>
  <c r="R130" i="22"/>
  <c r="P139" i="22"/>
  <c r="R139" i="22" s="1"/>
  <c r="R122" i="22"/>
  <c r="R132" i="22"/>
  <c r="R131" i="22"/>
  <c r="E696" i="22"/>
  <c r="J131" i="22"/>
  <c r="S377" i="22"/>
  <c r="V377" i="22" s="1"/>
  <c r="R385" i="22"/>
  <c r="E385" i="22" s="1"/>
  <c r="R381" i="22"/>
  <c r="E381" i="22" s="1"/>
  <c r="R261" i="7"/>
  <c r="R667" i="7"/>
  <c r="R660" i="7"/>
  <c r="R388" i="22"/>
  <c r="E594" i="22"/>
  <c r="R384" i="22"/>
  <c r="E384" i="22" s="1"/>
  <c r="E603" i="22"/>
  <c r="R380" i="22"/>
  <c r="E599" i="22"/>
  <c r="R392" i="22"/>
  <c r="E392" i="22" s="1"/>
  <c r="T172" i="22"/>
  <c r="R653" i="17"/>
  <c r="S173" i="22"/>
  <c r="R379" i="22"/>
  <c r="E379" i="22" s="1"/>
  <c r="R378" i="22"/>
  <c r="H377" i="22"/>
  <c r="J377" i="22" s="1"/>
  <c r="H173" i="22"/>
  <c r="R653" i="7"/>
  <c r="L432" i="22"/>
  <c r="H185" i="22"/>
  <c r="M185" i="22"/>
  <c r="N184" i="22"/>
  <c r="N183" i="22" s="1"/>
  <c r="N173" i="22" s="1"/>
  <c r="R681" i="7"/>
  <c r="R181" i="22"/>
  <c r="E181" i="22" s="1"/>
  <c r="R194" i="22"/>
  <c r="N192" i="22"/>
  <c r="N185" i="22" s="1"/>
  <c r="J191" i="22"/>
  <c r="J185" i="22" s="1"/>
  <c r="M173" i="22"/>
  <c r="R674" i="7"/>
  <c r="R674" i="17"/>
  <c r="R188" i="22"/>
  <c r="E188" i="22" s="1"/>
  <c r="R195" i="22"/>
  <c r="R681" i="17"/>
  <c r="R178" i="22"/>
  <c r="R187" i="22"/>
  <c r="E187" i="22" s="1"/>
  <c r="S185" i="22"/>
  <c r="R191" i="22"/>
  <c r="R182" i="22"/>
  <c r="E182" i="22" s="1"/>
  <c r="E679" i="22"/>
  <c r="R180" i="22"/>
  <c r="U172" i="22"/>
  <c r="R268" i="22"/>
  <c r="E268" i="22" s="1"/>
  <c r="K172" i="22"/>
  <c r="R639" i="17"/>
  <c r="E649" i="22"/>
  <c r="R264" i="22"/>
  <c r="V173" i="22"/>
  <c r="R176" i="22"/>
  <c r="R391" i="22"/>
  <c r="Q173" i="22"/>
  <c r="R252" i="22"/>
  <c r="E252" i="22" s="1"/>
  <c r="R632" i="17"/>
  <c r="R283" i="22"/>
  <c r="E283" i="22" s="1"/>
  <c r="R389" i="22"/>
  <c r="V185" i="22"/>
  <c r="R177" i="22"/>
  <c r="R387" i="22"/>
  <c r="J173" i="22"/>
  <c r="L172" i="22"/>
  <c r="R179" i="22"/>
  <c r="R190" i="22"/>
  <c r="R386" i="22"/>
  <c r="I172" i="22"/>
  <c r="Q377" i="22"/>
  <c r="O172" i="22"/>
  <c r="R192" i="22"/>
  <c r="R383" i="22"/>
  <c r="Q185" i="22"/>
  <c r="G172" i="22"/>
  <c r="R175" i="22"/>
  <c r="R189" i="22"/>
  <c r="R382" i="22"/>
  <c r="J263" i="22"/>
  <c r="H261" i="22"/>
  <c r="E655" i="22"/>
  <c r="R245" i="22"/>
  <c r="E245" i="22" s="1"/>
  <c r="R43" i="22"/>
  <c r="E43" i="22" s="1"/>
  <c r="E634" i="22"/>
  <c r="R87" i="22"/>
  <c r="E87" i="22" s="1"/>
  <c r="R248" i="22"/>
  <c r="E248" i="22" s="1"/>
  <c r="R276" i="22"/>
  <c r="R266" i="22"/>
  <c r="E266" i="22" s="1"/>
  <c r="H273" i="22"/>
  <c r="E624" i="22"/>
  <c r="N443" i="22"/>
  <c r="N442" i="22" s="1"/>
  <c r="E650" i="22"/>
  <c r="R241" i="22"/>
  <c r="E241" i="22" s="1"/>
  <c r="R225" i="22"/>
  <c r="R99" i="22"/>
  <c r="E99" i="22" s="1"/>
  <c r="R83" i="22"/>
  <c r="E83" i="22" s="1"/>
  <c r="R244" i="22"/>
  <c r="E244" i="22" s="1"/>
  <c r="E665" i="22"/>
  <c r="R439" i="22"/>
  <c r="E439" i="22" s="1"/>
  <c r="M433" i="22"/>
  <c r="R236" i="22"/>
  <c r="E236" i="22" s="1"/>
  <c r="E643" i="22"/>
  <c r="R95" i="22"/>
  <c r="E95" i="22" s="1"/>
  <c r="R79" i="22"/>
  <c r="T432" i="22"/>
  <c r="R89" i="22"/>
  <c r="E657" i="22"/>
  <c r="R267" i="22"/>
  <c r="E267" i="22" s="1"/>
  <c r="R278" i="22"/>
  <c r="E278" i="22" s="1"/>
  <c r="R448" i="22"/>
  <c r="E648" i="22"/>
  <c r="E666" i="22"/>
  <c r="E629" i="22"/>
  <c r="R444" i="22"/>
  <c r="R247" i="22"/>
  <c r="R435" i="22"/>
  <c r="R230" i="22"/>
  <c r="R237" i="22"/>
  <c r="E237" i="22" s="1"/>
  <c r="K432" i="22"/>
  <c r="R443" i="22"/>
  <c r="R438" i="22"/>
  <c r="E438" i="22" s="1"/>
  <c r="Q442" i="22"/>
  <c r="S432" i="22"/>
  <c r="Q433" i="22"/>
  <c r="O432" i="22"/>
  <c r="E581" i="22"/>
  <c r="U222" i="22"/>
  <c r="E644" i="22"/>
  <c r="J442" i="22"/>
  <c r="N433" i="22"/>
  <c r="V433" i="22"/>
  <c r="G432" i="22"/>
  <c r="R437" i="22"/>
  <c r="R100" i="22"/>
  <c r="E100" i="22" s="1"/>
  <c r="I432" i="22"/>
  <c r="J433" i="22"/>
  <c r="U432" i="22"/>
  <c r="R449" i="22"/>
  <c r="V442" i="22"/>
  <c r="R446" i="22"/>
  <c r="H432" i="22"/>
  <c r="S90" i="22"/>
  <c r="S77" i="22" s="1"/>
  <c r="O103" i="22"/>
  <c r="V247" i="22"/>
  <c r="V238" i="22" s="1"/>
  <c r="M223" i="22"/>
  <c r="R240" i="22"/>
  <c r="E240" i="22" s="1"/>
  <c r="R224" i="22"/>
  <c r="E224" i="22" s="1"/>
  <c r="R86" i="22"/>
  <c r="E86" i="22" s="1"/>
  <c r="R235" i="22"/>
  <c r="E642" i="22"/>
  <c r="R98" i="22"/>
  <c r="R82" i="22"/>
  <c r="R231" i="22"/>
  <c r="E231" i="22" s="1"/>
  <c r="E637" i="22"/>
  <c r="R94" i="22"/>
  <c r="E94" i="22" s="1"/>
  <c r="N229" i="22"/>
  <c r="N223" i="22" s="1"/>
  <c r="V230" i="22"/>
  <c r="V223" i="22" s="1"/>
  <c r="M273" i="22"/>
  <c r="J273" i="22"/>
  <c r="Q273" i="22"/>
  <c r="S273" i="22"/>
  <c r="S260" i="22" s="1"/>
  <c r="N273" i="22"/>
  <c r="U273" i="22"/>
  <c r="M261" i="22"/>
  <c r="U261" i="22"/>
  <c r="Q261" i="22"/>
  <c r="T260" i="22"/>
  <c r="R277" i="22"/>
  <c r="E277" i="22" s="1"/>
  <c r="I260" i="22"/>
  <c r="V276" i="22"/>
  <c r="J264" i="22"/>
  <c r="R263" i="22"/>
  <c r="R20" i="22"/>
  <c r="R272" i="22"/>
  <c r="E272" i="22" s="1"/>
  <c r="R282" i="22"/>
  <c r="R271" i="22"/>
  <c r="V281" i="22"/>
  <c r="E651" i="22"/>
  <c r="R246" i="22"/>
  <c r="E246" i="22" s="1"/>
  <c r="R229" i="22"/>
  <c r="R92" i="22"/>
  <c r="E92" i="22" s="1"/>
  <c r="R274" i="22"/>
  <c r="N269" i="22"/>
  <c r="N261" i="22" s="1"/>
  <c r="R242" i="22"/>
  <c r="E242" i="22" s="1"/>
  <c r="R226" i="22"/>
  <c r="E226" i="22" s="1"/>
  <c r="E635" i="22"/>
  <c r="R88" i="22"/>
  <c r="E88" i="22" s="1"/>
  <c r="R279" i="22"/>
  <c r="V263" i="22"/>
  <c r="V261" i="22" s="1"/>
  <c r="V274" i="22"/>
  <c r="R284" i="22"/>
  <c r="R250" i="22"/>
  <c r="E250" i="22" s="1"/>
  <c r="R233" i="22"/>
  <c r="E233" i="22" s="1"/>
  <c r="R96" i="22"/>
  <c r="E96" i="22" s="1"/>
  <c r="R80" i="22"/>
  <c r="E80" i="22" s="1"/>
  <c r="M90" i="22"/>
  <c r="V284" i="22"/>
  <c r="R269" i="22"/>
  <c r="G260" i="22"/>
  <c r="N91" i="22"/>
  <c r="N90" i="22" s="1"/>
  <c r="I222" i="22"/>
  <c r="V89" i="22"/>
  <c r="V78" i="22" s="1"/>
  <c r="M78" i="22"/>
  <c r="N79" i="22"/>
  <c r="N78" i="22" s="1"/>
  <c r="R646" i="17"/>
  <c r="G222" i="22"/>
  <c r="M238" i="22"/>
  <c r="E652" i="22"/>
  <c r="R243" i="22"/>
  <c r="E243" i="22" s="1"/>
  <c r="R227" i="22"/>
  <c r="E227" i="22" s="1"/>
  <c r="R101" i="22"/>
  <c r="E101" i="22" s="1"/>
  <c r="R85" i="22"/>
  <c r="E85" i="22" s="1"/>
  <c r="R239" i="22"/>
  <c r="R97" i="22"/>
  <c r="E97" i="22" s="1"/>
  <c r="R81" i="22"/>
  <c r="E81" i="22" s="1"/>
  <c r="R251" i="22"/>
  <c r="E251" i="22" s="1"/>
  <c r="R234" i="22"/>
  <c r="E234" i="22" s="1"/>
  <c r="E641" i="22"/>
  <c r="K222" i="22"/>
  <c r="S222" i="22"/>
  <c r="L222" i="22"/>
  <c r="O222" i="22"/>
  <c r="Q238" i="22"/>
  <c r="R646" i="7"/>
  <c r="N238" i="22"/>
  <c r="T222" i="22"/>
  <c r="Q223" i="22"/>
  <c r="J90" i="22"/>
  <c r="H222" i="22"/>
  <c r="J223" i="22"/>
  <c r="Q78" i="22"/>
  <c r="Q90" i="22"/>
  <c r="V90" i="22"/>
  <c r="J238" i="22"/>
  <c r="E580" i="22"/>
  <c r="R116" i="22"/>
  <c r="J103" i="22"/>
  <c r="E582" i="22"/>
  <c r="R112" i="22"/>
  <c r="R113" i="22"/>
  <c r="E113" i="22" s="1"/>
  <c r="R108" i="22"/>
  <c r="E108" i="22" s="1"/>
  <c r="R117" i="22"/>
  <c r="E117" i="22" s="1"/>
  <c r="O111" i="22"/>
  <c r="R104" i="22"/>
  <c r="M111" i="22"/>
  <c r="Q103" i="22"/>
  <c r="R110" i="22"/>
  <c r="J111" i="22"/>
  <c r="Q111" i="22"/>
  <c r="R106" i="22"/>
  <c r="E106" i="22" s="1"/>
  <c r="R576" i="17"/>
  <c r="E586" i="22"/>
  <c r="R115" i="22"/>
  <c r="E115" i="22" s="1"/>
  <c r="J583" i="22"/>
  <c r="N104" i="22"/>
  <c r="N103" i="22" s="1"/>
  <c r="M103" i="22"/>
  <c r="M583" i="22"/>
  <c r="N583" i="22" s="1"/>
  <c r="S103" i="22"/>
  <c r="V104" i="22"/>
  <c r="V103" i="22" s="1"/>
  <c r="Q583" i="22"/>
  <c r="S583" i="22"/>
  <c r="V583" i="22" s="1"/>
  <c r="R118" i="22"/>
  <c r="N111" i="22"/>
  <c r="R114" i="22"/>
  <c r="V112" i="22"/>
  <c r="V111" i="22" s="1"/>
  <c r="S111" i="22"/>
  <c r="R583" i="17"/>
  <c r="H541" i="22"/>
  <c r="J541" i="22" s="1"/>
  <c r="R544" i="22"/>
  <c r="E544" i="22" s="1"/>
  <c r="R355" i="22"/>
  <c r="E355" i="22" s="1"/>
  <c r="R352" i="22"/>
  <c r="M541" i="22"/>
  <c r="N541" i="22" s="1"/>
  <c r="N542" i="22"/>
  <c r="R542" i="22"/>
  <c r="R349" i="22"/>
  <c r="R354" i="22"/>
  <c r="E354" i="22" s="1"/>
  <c r="R506" i="22"/>
  <c r="R359" i="22"/>
  <c r="R545" i="22"/>
  <c r="E545" i="22" s="1"/>
  <c r="R543" i="22"/>
  <c r="R547" i="22"/>
  <c r="S541" i="22"/>
  <c r="V541" i="22" s="1"/>
  <c r="V542" i="22"/>
  <c r="Q541" i="22"/>
  <c r="U300" i="17"/>
  <c r="U288" i="17" s="1"/>
  <c r="T300" i="17"/>
  <c r="T288" i="17" s="1"/>
  <c r="S300" i="17"/>
  <c r="S288" i="17" s="1"/>
  <c r="U327" i="17"/>
  <c r="U315" i="17" s="1"/>
  <c r="U314" i="17" s="1"/>
  <c r="T327" i="17"/>
  <c r="T315" i="17" s="1"/>
  <c r="T314" i="17" s="1"/>
  <c r="S327" i="17"/>
  <c r="S315" i="17" s="1"/>
  <c r="S314" i="17" s="1"/>
  <c r="Q300" i="17"/>
  <c r="Q288" i="17" s="1"/>
  <c r="P300" i="17"/>
  <c r="P288" i="17" s="1"/>
  <c r="O300" i="17"/>
  <c r="O288" i="17" s="1"/>
  <c r="Q327" i="17"/>
  <c r="Q315" i="17" s="1"/>
  <c r="Q314" i="17" s="1"/>
  <c r="P327" i="17"/>
  <c r="P315" i="17" s="1"/>
  <c r="P314" i="17" s="1"/>
  <c r="O327" i="17"/>
  <c r="O315" i="17" s="1"/>
  <c r="O314" i="17" s="1"/>
  <c r="M300" i="17"/>
  <c r="M288" i="17" s="1"/>
  <c r="L300" i="17"/>
  <c r="L288" i="17" s="1"/>
  <c r="K300" i="17"/>
  <c r="K288" i="17" s="1"/>
  <c r="M327" i="17"/>
  <c r="M315" i="17" s="1"/>
  <c r="M314" i="17" s="1"/>
  <c r="L327" i="17"/>
  <c r="L315" i="17" s="1"/>
  <c r="L314" i="17" s="1"/>
  <c r="K327" i="17"/>
  <c r="K315" i="17" s="1"/>
  <c r="K314" i="17" s="1"/>
  <c r="I300" i="17"/>
  <c r="I288" i="17" s="1"/>
  <c r="H300" i="17"/>
  <c r="H288" i="17" s="1"/>
  <c r="I327" i="17"/>
  <c r="I315" i="17" s="1"/>
  <c r="I314" i="17" s="1"/>
  <c r="H327" i="17"/>
  <c r="H315" i="17" s="1"/>
  <c r="H314" i="17" s="1"/>
  <c r="G300" i="17"/>
  <c r="G288" i="17" s="1"/>
  <c r="G327" i="17"/>
  <c r="G315" i="17" s="1"/>
  <c r="G314" i="17" s="1"/>
  <c r="U288" i="7"/>
  <c r="T288" i="7"/>
  <c r="U315" i="7"/>
  <c r="U314" i="7" s="1"/>
  <c r="T315" i="7"/>
  <c r="T314" i="7" s="1"/>
  <c r="S288" i="7"/>
  <c r="Q315" i="7"/>
  <c r="Q314" i="7" s="1"/>
  <c r="P315" i="7"/>
  <c r="P314" i="7" s="1"/>
  <c r="O288" i="7"/>
  <c r="O315" i="7"/>
  <c r="O314" i="7" s="1"/>
  <c r="M288" i="7"/>
  <c r="M287" i="7" s="1"/>
  <c r="L288" i="7"/>
  <c r="L287" i="7" s="1"/>
  <c r="M315" i="7"/>
  <c r="M314" i="7" s="1"/>
  <c r="L315" i="7"/>
  <c r="L314" i="7" s="1"/>
  <c r="K288" i="7"/>
  <c r="K287" i="7" s="1"/>
  <c r="I288" i="7"/>
  <c r="G288" i="7"/>
  <c r="G287" i="7" s="1"/>
  <c r="I315" i="7"/>
  <c r="I314" i="7" s="1"/>
  <c r="H315" i="7"/>
  <c r="H314" i="7" s="1"/>
  <c r="G315" i="7"/>
  <c r="G314" i="7" s="1"/>
  <c r="M514" i="23" l="1"/>
  <c r="M516" i="23" s="1"/>
  <c r="M517" i="23" s="1"/>
  <c r="M513" i="23"/>
  <c r="G509" i="23"/>
  <c r="G511" i="23" s="1"/>
  <c r="G499" i="23"/>
  <c r="U513" i="23"/>
  <c r="U514" i="23"/>
  <c r="U516" i="23" s="1"/>
  <c r="U517" i="23" s="1"/>
  <c r="K509" i="23"/>
  <c r="K511" i="23" s="1"/>
  <c r="K499" i="23"/>
  <c r="S499" i="23"/>
  <c r="S509" i="23"/>
  <c r="S511" i="23" s="1"/>
  <c r="L514" i="23"/>
  <c r="L516" i="23" s="1"/>
  <c r="L517" i="23" s="1"/>
  <c r="L513" i="23"/>
  <c r="H514" i="23"/>
  <c r="H516" i="23" s="1"/>
  <c r="H517" i="23" s="1"/>
  <c r="H513" i="23"/>
  <c r="E509" i="23"/>
  <c r="E511" i="23" s="1"/>
  <c r="E499" i="23"/>
  <c r="T514" i="23"/>
  <c r="T516" i="23" s="1"/>
  <c r="T517" i="23" s="1"/>
  <c r="T513" i="23"/>
  <c r="N499" i="23"/>
  <c r="N509" i="23"/>
  <c r="N511" i="23" s="1"/>
  <c r="P509" i="23"/>
  <c r="P511" i="23" s="1"/>
  <c r="P499" i="23"/>
  <c r="Q499" i="23"/>
  <c r="Q509" i="23"/>
  <c r="Q511" i="23" s="1"/>
  <c r="R499" i="23"/>
  <c r="R509" i="23"/>
  <c r="R511" i="23" s="1"/>
  <c r="O499" i="23"/>
  <c r="O509" i="23"/>
  <c r="O511" i="23" s="1"/>
  <c r="V509" i="23"/>
  <c r="V511" i="23" s="1"/>
  <c r="V499" i="23"/>
  <c r="I513" i="23"/>
  <c r="I514" i="23"/>
  <c r="I516" i="23" s="1"/>
  <c r="I517" i="23" s="1"/>
  <c r="J499" i="23"/>
  <c r="J509" i="23"/>
  <c r="J511" i="23" s="1"/>
  <c r="G259" i="7"/>
  <c r="E744" i="22"/>
  <c r="E662" i="22"/>
  <c r="E410" i="17"/>
  <c r="R410" i="7"/>
  <c r="E410" i="7"/>
  <c r="M410" i="22"/>
  <c r="N410" i="22" s="1"/>
  <c r="V314" i="17"/>
  <c r="R314" i="7"/>
  <c r="N314" i="17"/>
  <c r="E750" i="22"/>
  <c r="J314" i="7"/>
  <c r="J314" i="17"/>
  <c r="K315" i="22"/>
  <c r="K314" i="22" s="1"/>
  <c r="K315" i="7"/>
  <c r="K314" i="7" s="1"/>
  <c r="N314" i="7" s="1"/>
  <c r="S315" i="22"/>
  <c r="S314" i="22" s="1"/>
  <c r="S315" i="7"/>
  <c r="S314" i="7" s="1"/>
  <c r="V314" i="7" s="1"/>
  <c r="Q288" i="22"/>
  <c r="Q288" i="7"/>
  <c r="H288" i="22"/>
  <c r="H288" i="7"/>
  <c r="P288" i="22"/>
  <c r="P288" i="7"/>
  <c r="E413" i="22"/>
  <c r="R119" i="17"/>
  <c r="J411" i="22"/>
  <c r="R314" i="17"/>
  <c r="E755" i="22"/>
  <c r="E746" i="22"/>
  <c r="E549" i="22"/>
  <c r="E752" i="22"/>
  <c r="E306" i="22"/>
  <c r="E558" i="22"/>
  <c r="E745" i="22"/>
  <c r="Q410" i="22"/>
  <c r="E415" i="22"/>
  <c r="E302" i="22"/>
  <c r="P411" i="22"/>
  <c r="R411" i="22" s="1"/>
  <c r="E559" i="22"/>
  <c r="E748" i="22"/>
  <c r="N411" i="22"/>
  <c r="E423" i="22"/>
  <c r="E422" i="22"/>
  <c r="P421" i="22"/>
  <c r="R421" i="22" s="1"/>
  <c r="E417" i="22"/>
  <c r="V328" i="22"/>
  <c r="P548" i="22"/>
  <c r="R548" i="22" s="1"/>
  <c r="E296" i="22"/>
  <c r="E733" i="22"/>
  <c r="E335" i="22"/>
  <c r="E318" i="22"/>
  <c r="E330" i="22"/>
  <c r="E317" i="22"/>
  <c r="E325" i="22"/>
  <c r="E339" i="22"/>
  <c r="E326" i="22"/>
  <c r="E322" i="22"/>
  <c r="E739" i="22"/>
  <c r="E319" i="22"/>
  <c r="P328" i="22"/>
  <c r="R328" i="22" s="1"/>
  <c r="E743" i="22"/>
  <c r="E738" i="22"/>
  <c r="E331" i="22"/>
  <c r="E316" i="22"/>
  <c r="E320" i="22"/>
  <c r="E324" i="22"/>
  <c r="E334" i="22"/>
  <c r="E338" i="22"/>
  <c r="E412" i="22"/>
  <c r="V411" i="22"/>
  <c r="S410" i="22"/>
  <c r="V410" i="22" s="1"/>
  <c r="E736" i="22"/>
  <c r="O410" i="22"/>
  <c r="E337" i="22"/>
  <c r="E290" i="22"/>
  <c r="E557" i="22"/>
  <c r="E297" i="22"/>
  <c r="E304" i="22"/>
  <c r="R289" i="22"/>
  <c r="E323" i="22"/>
  <c r="E329" i="22"/>
  <c r="E731" i="22"/>
  <c r="E311" i="22"/>
  <c r="E552" i="22"/>
  <c r="E308" i="22"/>
  <c r="E307" i="22"/>
  <c r="P301" i="22"/>
  <c r="R301" i="22" s="1"/>
  <c r="R294" i="22"/>
  <c r="E294" i="22" s="1"/>
  <c r="J410" i="22"/>
  <c r="E336" i="22"/>
  <c r="E333" i="22"/>
  <c r="E560" i="22"/>
  <c r="E556" i="22"/>
  <c r="E741" i="22"/>
  <c r="R312" i="22"/>
  <c r="E312" i="22" s="1"/>
  <c r="R551" i="22"/>
  <c r="E551" i="22" s="1"/>
  <c r="E561" i="22"/>
  <c r="E293" i="22"/>
  <c r="E298" i="22"/>
  <c r="E303" i="22"/>
  <c r="M288" i="22"/>
  <c r="T288" i="22"/>
  <c r="R119" i="7"/>
  <c r="L288" i="22"/>
  <c r="E205" i="22"/>
  <c r="M102" i="22"/>
  <c r="N102" i="22" s="1"/>
  <c r="J102" i="22"/>
  <c r="V77" i="22"/>
  <c r="Q77" i="22"/>
  <c r="G315" i="22"/>
  <c r="G314" i="22" s="1"/>
  <c r="M119" i="22"/>
  <c r="R134" i="22"/>
  <c r="E134" i="22" s="1"/>
  <c r="P133" i="22"/>
  <c r="R133" i="22" s="1"/>
  <c r="S102" i="22"/>
  <c r="V102" i="22" s="1"/>
  <c r="O102" i="22"/>
  <c r="O119" i="22"/>
  <c r="H119" i="22"/>
  <c r="J119" i="22" s="1"/>
  <c r="J120" i="22"/>
  <c r="R121" i="22"/>
  <c r="E121" i="22" s="1"/>
  <c r="P120" i="22"/>
  <c r="V120" i="22"/>
  <c r="S119" i="22"/>
  <c r="V119" i="22" s="1"/>
  <c r="J77" i="22"/>
  <c r="N119" i="22"/>
  <c r="Q102" i="22"/>
  <c r="M77" i="22"/>
  <c r="N77" i="22" s="1"/>
  <c r="Q119" i="22"/>
  <c r="N120" i="22"/>
  <c r="P198" i="22"/>
  <c r="E703" i="22"/>
  <c r="P210" i="22"/>
  <c r="N172" i="22"/>
  <c r="M197" i="22"/>
  <c r="E164" i="22"/>
  <c r="R41" i="22"/>
  <c r="E199" i="22"/>
  <c r="E705" i="22"/>
  <c r="E208" i="22"/>
  <c r="E711" i="22"/>
  <c r="S197" i="22"/>
  <c r="E710" i="22"/>
  <c r="J197" i="22"/>
  <c r="R210" i="22"/>
  <c r="O197" i="22"/>
  <c r="Q197" i="22"/>
  <c r="E211" i="22"/>
  <c r="E210" i="22" s="1"/>
  <c r="R198" i="22"/>
  <c r="V197" i="22"/>
  <c r="N198" i="22"/>
  <c r="N197" i="22" s="1"/>
  <c r="E613" i="22"/>
  <c r="E728" i="22"/>
  <c r="E486" i="22"/>
  <c r="E165" i="22"/>
  <c r="P160" i="22"/>
  <c r="R161" i="22"/>
  <c r="R160" i="22" s="1"/>
  <c r="E171" i="22"/>
  <c r="E725" i="22"/>
  <c r="E166" i="22"/>
  <c r="E169" i="22"/>
  <c r="E726" i="22"/>
  <c r="E163" i="22"/>
  <c r="E727" i="22"/>
  <c r="E729" i="22"/>
  <c r="E170" i="22"/>
  <c r="E168" i="22"/>
  <c r="P460" i="22"/>
  <c r="E616" i="22"/>
  <c r="E470" i="22"/>
  <c r="E471" i="22"/>
  <c r="E615" i="22"/>
  <c r="E612" i="22"/>
  <c r="R465" i="22"/>
  <c r="E465" i="22" s="1"/>
  <c r="P452" i="22"/>
  <c r="R469" i="22"/>
  <c r="E467" i="22"/>
  <c r="R481" i="22"/>
  <c r="P481" i="22"/>
  <c r="E485" i="22"/>
  <c r="E479" i="22"/>
  <c r="E472" i="22"/>
  <c r="E478" i="22"/>
  <c r="M172" i="22"/>
  <c r="J451" i="22"/>
  <c r="E607" i="22"/>
  <c r="E477" i="22"/>
  <c r="P469" i="22"/>
  <c r="E606" i="22"/>
  <c r="E614" i="22"/>
  <c r="E489" i="22"/>
  <c r="E698" i="22"/>
  <c r="E605" i="22"/>
  <c r="E609" i="22"/>
  <c r="E476" i="22"/>
  <c r="E482" i="22"/>
  <c r="E574" i="22"/>
  <c r="E563" i="22"/>
  <c r="E562" i="22" s="1"/>
  <c r="M451" i="22"/>
  <c r="N460" i="22"/>
  <c r="N451" i="22" s="1"/>
  <c r="M432" i="22"/>
  <c r="Q451" i="22"/>
  <c r="R460" i="22"/>
  <c r="E132" i="22"/>
  <c r="E131" i="22" s="1"/>
  <c r="E570" i="22"/>
  <c r="E453" i="22"/>
  <c r="E452" i="22" s="1"/>
  <c r="O451" i="22"/>
  <c r="S451" i="22"/>
  <c r="R452" i="22"/>
  <c r="E461" i="22"/>
  <c r="V451" i="22"/>
  <c r="E693" i="22"/>
  <c r="U288" i="22"/>
  <c r="E138" i="22"/>
  <c r="E124" i="22"/>
  <c r="E689" i="22"/>
  <c r="E123" i="22"/>
  <c r="O315" i="22"/>
  <c r="O314" i="22" s="1"/>
  <c r="E141" i="22"/>
  <c r="E694" i="22"/>
  <c r="E701" i="22"/>
  <c r="E692" i="22"/>
  <c r="E137" i="22"/>
  <c r="E125" i="22"/>
  <c r="E145" i="22"/>
  <c r="E700" i="22"/>
  <c r="E122" i="22"/>
  <c r="E139" i="22"/>
  <c r="E136" i="22"/>
  <c r="E691" i="22"/>
  <c r="R135" i="22"/>
  <c r="E144" i="22"/>
  <c r="E140" i="22"/>
  <c r="E699" i="22"/>
  <c r="E130" i="22"/>
  <c r="E143" i="22"/>
  <c r="S172" i="22"/>
  <c r="E388" i="22"/>
  <c r="E591" i="22"/>
  <c r="E380" i="22"/>
  <c r="E684" i="22"/>
  <c r="N432" i="22"/>
  <c r="E628" i="22"/>
  <c r="E592" i="22"/>
  <c r="H172" i="22"/>
  <c r="J261" i="22"/>
  <c r="J260" i="22" s="1"/>
  <c r="E598" i="22"/>
  <c r="E191" i="22"/>
  <c r="E195" i="22"/>
  <c r="E194" i="22"/>
  <c r="E676" i="22"/>
  <c r="E178" i="22"/>
  <c r="J172" i="22"/>
  <c r="R185" i="22"/>
  <c r="E683" i="22"/>
  <c r="E682" i="22"/>
  <c r="P183" i="22"/>
  <c r="P173" i="22" s="1"/>
  <c r="R184" i="22"/>
  <c r="R183" i="22" s="1"/>
  <c r="E180" i="22"/>
  <c r="E685" i="22"/>
  <c r="E678" i="22"/>
  <c r="R390" i="22"/>
  <c r="E390" i="22" s="1"/>
  <c r="E686" i="22"/>
  <c r="E190" i="22"/>
  <c r="E402" i="22"/>
  <c r="E192" i="22"/>
  <c r="E386" i="22"/>
  <c r="E189" i="22"/>
  <c r="E177" i="22"/>
  <c r="Q172" i="22"/>
  <c r="E593" i="22"/>
  <c r="V172" i="22"/>
  <c r="P377" i="22"/>
  <c r="R377" i="22" s="1"/>
  <c r="E398" i="22"/>
  <c r="E175" i="22"/>
  <c r="E600" i="22"/>
  <c r="E596" i="22"/>
  <c r="E687" i="22"/>
  <c r="R174" i="22"/>
  <c r="E389" i="22"/>
  <c r="E677" i="22"/>
  <c r="E601" i="22"/>
  <c r="E406" i="22"/>
  <c r="E176" i="22"/>
  <c r="E179" i="22"/>
  <c r="E407" i="22"/>
  <c r="E675" i="22"/>
  <c r="P185" i="22"/>
  <c r="E391" i="22"/>
  <c r="E378" i="22"/>
  <c r="E387" i="22"/>
  <c r="E382" i="22"/>
  <c r="E383" i="22"/>
  <c r="E403" i="22"/>
  <c r="E400" i="22"/>
  <c r="E396" i="22"/>
  <c r="H260" i="22"/>
  <c r="E645" i="22"/>
  <c r="E619" i="22"/>
  <c r="E656" i="22"/>
  <c r="E229" i="22"/>
  <c r="E448" i="22"/>
  <c r="J432" i="22"/>
  <c r="E620" i="22"/>
  <c r="E444" i="22"/>
  <c r="E623" i="22"/>
  <c r="E435" i="22"/>
  <c r="Q432" i="22"/>
  <c r="I288" i="22"/>
  <c r="R445" i="22"/>
  <c r="E621" i="22"/>
  <c r="R440" i="22"/>
  <c r="E440" i="22" s="1"/>
  <c r="R441" i="22"/>
  <c r="E441" i="22" s="1"/>
  <c r="P433" i="22"/>
  <c r="R434" i="22"/>
  <c r="E622" i="22"/>
  <c r="E630" i="22"/>
  <c r="E626" i="22"/>
  <c r="E631" i="22"/>
  <c r="P442" i="22"/>
  <c r="V432" i="22"/>
  <c r="E446" i="22"/>
  <c r="E437" i="22"/>
  <c r="R450" i="22"/>
  <c r="E450" i="22" s="1"/>
  <c r="E443" i="22"/>
  <c r="R436" i="22"/>
  <c r="E436" i="22" s="1"/>
  <c r="E627" i="22"/>
  <c r="E449" i="22"/>
  <c r="E247" i="22"/>
  <c r="E235" i="22"/>
  <c r="E82" i="22"/>
  <c r="M222" i="22"/>
  <c r="E98" i="22"/>
  <c r="E230" i="22"/>
  <c r="E640" i="22"/>
  <c r="U260" i="22"/>
  <c r="E670" i="22"/>
  <c r="E654" i="22"/>
  <c r="P78" i="22"/>
  <c r="E633" i="22"/>
  <c r="E632" i="22" s="1"/>
  <c r="E89" i="22"/>
  <c r="E79" i="22"/>
  <c r="V273" i="22"/>
  <c r="V260" i="22" s="1"/>
  <c r="P261" i="22"/>
  <c r="E661" i="22"/>
  <c r="P273" i="22"/>
  <c r="E264" i="22"/>
  <c r="E671" i="22"/>
  <c r="E281" i="22"/>
  <c r="E274" i="22"/>
  <c r="E668" i="22"/>
  <c r="E276" i="22"/>
  <c r="Q260" i="22"/>
  <c r="N260" i="22"/>
  <c r="P90" i="22"/>
  <c r="E669" i="22"/>
  <c r="E282" i="22"/>
  <c r="E91" i="22"/>
  <c r="E672" i="22"/>
  <c r="E269" i="22"/>
  <c r="E263" i="22"/>
  <c r="E20" i="22"/>
  <c r="O260" i="22"/>
  <c r="E673" i="22"/>
  <c r="E663" i="22"/>
  <c r="E271" i="22"/>
  <c r="P223" i="22"/>
  <c r="E279" i="22"/>
  <c r="E284" i="22"/>
  <c r="R265" i="22"/>
  <c r="R261" i="22" s="1"/>
  <c r="R275" i="22"/>
  <c r="E275" i="22" s="1"/>
  <c r="R93" i="22"/>
  <c r="E93" i="22" s="1"/>
  <c r="E647" i="22"/>
  <c r="E646" i="22" s="1"/>
  <c r="P238" i="22"/>
  <c r="Q222" i="22"/>
  <c r="I315" i="22"/>
  <c r="I314" i="22" s="1"/>
  <c r="T315" i="22"/>
  <c r="T314" i="22" s="1"/>
  <c r="L315" i="22"/>
  <c r="L314" i="22" s="1"/>
  <c r="R223" i="22"/>
  <c r="N222" i="22"/>
  <c r="E225" i="22"/>
  <c r="V222" i="22"/>
  <c r="R78" i="22"/>
  <c r="R238" i="22"/>
  <c r="J222" i="22"/>
  <c r="E239" i="22"/>
  <c r="U315" i="22"/>
  <c r="U314" i="22" s="1"/>
  <c r="E587" i="22"/>
  <c r="E116" i="22"/>
  <c r="E588" i="22"/>
  <c r="E578" i="22"/>
  <c r="E104" i="22"/>
  <c r="E579" i="22"/>
  <c r="E584" i="22"/>
  <c r="E110" i="22"/>
  <c r="E589" i="22"/>
  <c r="E577" i="22"/>
  <c r="R111" i="22"/>
  <c r="E112" i="22"/>
  <c r="R107" i="22"/>
  <c r="E107" i="22" s="1"/>
  <c r="E114" i="22"/>
  <c r="P583" i="22"/>
  <c r="R583" i="22" s="1"/>
  <c r="R105" i="22"/>
  <c r="P103" i="22"/>
  <c r="R109" i="22"/>
  <c r="E109" i="22" s="1"/>
  <c r="P111" i="22"/>
  <c r="E585" i="22"/>
  <c r="E118" i="22"/>
  <c r="E352" i="22"/>
  <c r="P541" i="22"/>
  <c r="R541" i="22" s="1"/>
  <c r="R546" i="22"/>
  <c r="E546" i="22" s="1"/>
  <c r="E542" i="22"/>
  <c r="E359" i="22"/>
  <c r="E547" i="22"/>
  <c r="E543" i="22"/>
  <c r="P315" i="22"/>
  <c r="G288" i="22"/>
  <c r="K288" i="22"/>
  <c r="S288" i="22"/>
  <c r="U76" i="17"/>
  <c r="T76" i="17"/>
  <c r="S76" i="17"/>
  <c r="U75" i="17"/>
  <c r="T75" i="17"/>
  <c r="S75" i="17"/>
  <c r="U74" i="17"/>
  <c r="T74" i="17"/>
  <c r="S74" i="17"/>
  <c r="Q76" i="17"/>
  <c r="P76" i="17"/>
  <c r="O76" i="17"/>
  <c r="Q75" i="17"/>
  <c r="P75" i="17"/>
  <c r="O75" i="17"/>
  <c r="Q74" i="17"/>
  <c r="P74" i="17"/>
  <c r="O74" i="17"/>
  <c r="M76" i="17"/>
  <c r="L76" i="17"/>
  <c r="K76" i="17"/>
  <c r="M75" i="17"/>
  <c r="L75" i="17"/>
  <c r="K75" i="17"/>
  <c r="M74" i="17"/>
  <c r="L74" i="17"/>
  <c r="K74" i="17"/>
  <c r="I76" i="17"/>
  <c r="H76" i="17"/>
  <c r="G76" i="17"/>
  <c r="I75" i="17"/>
  <c r="H75" i="17"/>
  <c r="G75" i="17"/>
  <c r="I74" i="17"/>
  <c r="H74" i="17"/>
  <c r="G74" i="17"/>
  <c r="E514" i="23" l="1"/>
  <c r="E516" i="23" s="1"/>
  <c r="E517" i="23" s="1"/>
  <c r="E513" i="23"/>
  <c r="G514" i="23"/>
  <c r="G516" i="23" s="1"/>
  <c r="G517" i="23" s="1"/>
  <c r="G513" i="23"/>
  <c r="S514" i="23"/>
  <c r="S516" i="23" s="1"/>
  <c r="S517" i="23" s="1"/>
  <c r="S513" i="23"/>
  <c r="O514" i="23"/>
  <c r="O516" i="23" s="1"/>
  <c r="O517" i="23" s="1"/>
  <c r="O513" i="23"/>
  <c r="Q516" i="23"/>
  <c r="Q517" i="23" s="1"/>
  <c r="Q514" i="23"/>
  <c r="Q513" i="23"/>
  <c r="N513" i="23"/>
  <c r="N516" i="23"/>
  <c r="N517" i="23" s="1"/>
  <c r="N514" i="23"/>
  <c r="P514" i="23"/>
  <c r="P516" i="23" s="1"/>
  <c r="P517" i="23" s="1"/>
  <c r="P513" i="23"/>
  <c r="V514" i="23"/>
  <c r="V516" i="23" s="1"/>
  <c r="V517" i="23" s="1"/>
  <c r="V513" i="23"/>
  <c r="J514" i="23"/>
  <c r="J516" i="23" s="1"/>
  <c r="J517" i="23" s="1"/>
  <c r="J513" i="23"/>
  <c r="R514" i="23"/>
  <c r="R516" i="23" s="1"/>
  <c r="R517" i="23" s="1"/>
  <c r="R513" i="23"/>
  <c r="K514" i="23"/>
  <c r="K516" i="23" s="1"/>
  <c r="K517" i="23" s="1"/>
  <c r="K513" i="23"/>
  <c r="E411" i="22"/>
  <c r="E421" i="22"/>
  <c r="M287" i="22"/>
  <c r="M315" i="22"/>
  <c r="M314" i="22" s="1"/>
  <c r="N314" i="22" s="1"/>
  <c r="Q287" i="22"/>
  <c r="Q315" i="22"/>
  <c r="Q314" i="22" s="1"/>
  <c r="H287" i="22"/>
  <c r="H315" i="22"/>
  <c r="H314" i="22" s="1"/>
  <c r="J314" i="22" s="1"/>
  <c r="R300" i="22"/>
  <c r="R288" i="22" s="1"/>
  <c r="O288" i="22"/>
  <c r="O287" i="22" s="1"/>
  <c r="O259" i="22" s="1"/>
  <c r="E289" i="22"/>
  <c r="E328" i="22"/>
  <c r="E751" i="22"/>
  <c r="P287" i="22"/>
  <c r="E301" i="22"/>
  <c r="P410" i="22"/>
  <c r="R410" i="22" s="1"/>
  <c r="V314" i="22"/>
  <c r="E548" i="22"/>
  <c r="P314" i="22"/>
  <c r="E555" i="22"/>
  <c r="E730" i="22"/>
  <c r="E737" i="22"/>
  <c r="L287" i="22"/>
  <c r="T287" i="22"/>
  <c r="T259" i="22" s="1"/>
  <c r="P119" i="22"/>
  <c r="R119" i="22" s="1"/>
  <c r="H73" i="17"/>
  <c r="K73" i="17"/>
  <c r="U73" i="17"/>
  <c r="N300" i="22"/>
  <c r="N288" i="22" s="1"/>
  <c r="P77" i="22"/>
  <c r="R77" i="22" s="1"/>
  <c r="I73" i="17"/>
  <c r="O73" i="17"/>
  <c r="L73" i="17"/>
  <c r="P197" i="22"/>
  <c r="M73" i="17"/>
  <c r="P73" i="17"/>
  <c r="S73" i="17"/>
  <c r="P102" i="22"/>
  <c r="R102" i="22" s="1"/>
  <c r="G73" i="17"/>
  <c r="Q73" i="17"/>
  <c r="T73" i="17"/>
  <c r="R120" i="22"/>
  <c r="E702" i="22"/>
  <c r="P451" i="22"/>
  <c r="E41" i="22"/>
  <c r="E198" i="22"/>
  <c r="E197" i="22" s="1"/>
  <c r="E709" i="22"/>
  <c r="R197" i="22"/>
  <c r="E611" i="22"/>
  <c r="E161" i="22"/>
  <c r="E160" i="22" s="1"/>
  <c r="E723" i="22"/>
  <c r="E460" i="22"/>
  <c r="E451" i="22" s="1"/>
  <c r="V300" i="22"/>
  <c r="V288" i="22" s="1"/>
  <c r="E481" i="22"/>
  <c r="E469" i="22"/>
  <c r="E604" i="22"/>
  <c r="E569" i="22"/>
  <c r="R451" i="22"/>
  <c r="E688" i="22"/>
  <c r="E695" i="22"/>
  <c r="E120" i="22"/>
  <c r="E135" i="22"/>
  <c r="E133" i="22" s="1"/>
  <c r="I287" i="22"/>
  <c r="I259" i="22" s="1"/>
  <c r="E597" i="22"/>
  <c r="E590" i="22"/>
  <c r="E185" i="22"/>
  <c r="E184" i="22"/>
  <c r="E183" i="22" s="1"/>
  <c r="E681" i="22"/>
  <c r="R173" i="22"/>
  <c r="E674" i="22"/>
  <c r="E174" i="22"/>
  <c r="E377" i="22"/>
  <c r="P172" i="22"/>
  <c r="E639" i="22"/>
  <c r="J300" i="22"/>
  <c r="J288" i="22" s="1"/>
  <c r="E653" i="22"/>
  <c r="E576" i="22"/>
  <c r="E618" i="22"/>
  <c r="E625" i="22"/>
  <c r="R442" i="22"/>
  <c r="R433" i="22"/>
  <c r="E238" i="22"/>
  <c r="P432" i="22"/>
  <c r="E445" i="22"/>
  <c r="E442" i="22" s="1"/>
  <c r="E434" i="22"/>
  <c r="E433" i="22" s="1"/>
  <c r="E223" i="22"/>
  <c r="E78" i="22"/>
  <c r="P222" i="22"/>
  <c r="V327" i="22"/>
  <c r="V315" i="22" s="1"/>
  <c r="R273" i="22"/>
  <c r="R260" i="22" s="1"/>
  <c r="E667" i="22"/>
  <c r="E660" i="22"/>
  <c r="E273" i="22"/>
  <c r="E90" i="22"/>
  <c r="P260" i="22"/>
  <c r="E265" i="22"/>
  <c r="E261" i="22" s="1"/>
  <c r="R90" i="22"/>
  <c r="R222" i="22"/>
  <c r="N327" i="22"/>
  <c r="N315" i="22" s="1"/>
  <c r="U287" i="22"/>
  <c r="U259" i="22" s="1"/>
  <c r="J327" i="22"/>
  <c r="J315" i="22" s="1"/>
  <c r="E583" i="22"/>
  <c r="E105" i="22"/>
  <c r="E103" i="22" s="1"/>
  <c r="R103" i="22"/>
  <c r="E111" i="22"/>
  <c r="G287" i="22"/>
  <c r="G259" i="22" s="1"/>
  <c r="R327" i="22"/>
  <c r="R315" i="22" s="1"/>
  <c r="E541" i="22"/>
  <c r="S287" i="22"/>
  <c r="S259" i="22" s="1"/>
  <c r="K287" i="22"/>
  <c r="Q259" i="22" l="1"/>
  <c r="P259" i="22"/>
  <c r="H259" i="22"/>
  <c r="E410" i="22"/>
  <c r="R314" i="22"/>
  <c r="R287" i="22"/>
  <c r="N73" i="17"/>
  <c r="N287" i="22"/>
  <c r="N259" i="22" s="1"/>
  <c r="U73" i="7"/>
  <c r="O73" i="7"/>
  <c r="Q73" i="7"/>
  <c r="R73" i="17"/>
  <c r="K73" i="7"/>
  <c r="I73" i="7"/>
  <c r="L73" i="7"/>
  <c r="M73" i="7"/>
  <c r="P73" i="22"/>
  <c r="P73" i="7"/>
  <c r="S73" i="7"/>
  <c r="G73" i="7"/>
  <c r="T73" i="7"/>
  <c r="H73" i="7"/>
  <c r="V73" i="17"/>
  <c r="E260" i="22"/>
  <c r="E222" i="22"/>
  <c r="E77" i="22"/>
  <c r="R172" i="22"/>
  <c r="E300" i="22"/>
  <c r="E288" i="22" s="1"/>
  <c r="V287" i="22"/>
  <c r="V259" i="22" s="1"/>
  <c r="E119" i="22"/>
  <c r="E173" i="22"/>
  <c r="E172" i="22" s="1"/>
  <c r="J287" i="22"/>
  <c r="J259" i="22" s="1"/>
  <c r="R432" i="22"/>
  <c r="E432" i="22"/>
  <c r="V76" i="22"/>
  <c r="E102" i="22"/>
  <c r="E327" i="22"/>
  <c r="E315" i="22" s="1"/>
  <c r="E314" i="22" s="1"/>
  <c r="R75" i="22"/>
  <c r="P2" i="17" l="1"/>
  <c r="P2" i="7"/>
  <c r="P504" i="7" s="1"/>
  <c r="R76" i="22"/>
  <c r="O73" i="22"/>
  <c r="R259" i="22"/>
  <c r="E287" i="22"/>
  <c r="E259" i="22" s="1"/>
  <c r="R73" i="7"/>
  <c r="J74" i="22"/>
  <c r="H73" i="22"/>
  <c r="G73" i="22"/>
  <c r="V74" i="22"/>
  <c r="U73" i="22"/>
  <c r="V73" i="7"/>
  <c r="I73" i="22"/>
  <c r="N74" i="22"/>
  <c r="M73" i="22"/>
  <c r="T73" i="22"/>
  <c r="S73" i="22"/>
  <c r="N73" i="7"/>
  <c r="Q73" i="22"/>
  <c r="L73" i="22"/>
  <c r="K73" i="22"/>
  <c r="R74" i="22"/>
  <c r="V75" i="22"/>
  <c r="J75" i="22"/>
  <c r="N75" i="22"/>
  <c r="J76" i="22"/>
  <c r="N76" i="22"/>
  <c r="I2" i="17" l="1"/>
  <c r="I2" i="7"/>
  <c r="I504" i="7" s="1"/>
  <c r="L2" i="7"/>
  <c r="L504" i="7" s="1"/>
  <c r="L2" i="17"/>
  <c r="T2" i="7"/>
  <c r="T504" i="7" s="1"/>
  <c r="T2" i="17"/>
  <c r="H2" i="17"/>
  <c r="H2" i="7"/>
  <c r="H504" i="7" s="1"/>
  <c r="S2" i="7"/>
  <c r="S504" i="7" s="1"/>
  <c r="S2" i="17"/>
  <c r="Q2" i="17"/>
  <c r="Q2" i="7"/>
  <c r="Q504" i="7" s="1"/>
  <c r="M2" i="17"/>
  <c r="M2" i="7"/>
  <c r="M504" i="7" s="1"/>
  <c r="U2" i="17"/>
  <c r="U2" i="7"/>
  <c r="U504" i="7" s="1"/>
  <c r="O2" i="7"/>
  <c r="O504" i="7" s="1"/>
  <c r="O2" i="17"/>
  <c r="K2" i="7"/>
  <c r="K504" i="7" s="1"/>
  <c r="K2" i="17"/>
  <c r="G2" i="17"/>
  <c r="G2" i="7"/>
  <c r="G504" i="7" s="1"/>
  <c r="U502" i="22"/>
  <c r="T502" i="22"/>
  <c r="R73" i="22"/>
  <c r="N73" i="22"/>
  <c r="V73" i="22"/>
  <c r="J73" i="22"/>
  <c r="E74" i="22"/>
  <c r="E75" i="22"/>
  <c r="E76" i="22"/>
  <c r="V2" i="17" l="1"/>
  <c r="V2" i="7"/>
  <c r="N2" i="17"/>
  <c r="N2" i="7"/>
  <c r="R2" i="17"/>
  <c r="R2" i="7"/>
  <c r="E73" i="22"/>
  <c r="J345" i="22" l="1"/>
  <c r="E345" i="22" s="1"/>
  <c r="U26" i="17" l="1"/>
  <c r="V27" i="7" l="1"/>
  <c r="V22" i="7"/>
  <c r="V20" i="7"/>
  <c r="V19" i="7"/>
  <c r="V14" i="7"/>
  <c r="V10" i="7"/>
  <c r="U34" i="17" l="1"/>
  <c r="T34" i="17"/>
  <c r="T26" i="17"/>
  <c r="S34" i="17"/>
  <c r="S26" i="17"/>
  <c r="U35" i="17"/>
  <c r="T35" i="17"/>
  <c r="S35" i="17"/>
  <c r="U15" i="17"/>
  <c r="U30" i="17"/>
  <c r="T30" i="17"/>
  <c r="S30" i="17"/>
  <c r="U29" i="17"/>
  <c r="T29" i="17"/>
  <c r="S29" i="17"/>
  <c r="U25" i="17"/>
  <c r="T25" i="17"/>
  <c r="S25" i="17"/>
  <c r="U24" i="17"/>
  <c r="T24" i="17"/>
  <c r="S24" i="17"/>
  <c r="Q34" i="17"/>
  <c r="Q26" i="17"/>
  <c r="P34" i="17"/>
  <c r="P26" i="17"/>
  <c r="O34" i="17"/>
  <c r="O26" i="17"/>
  <c r="Q35" i="17"/>
  <c r="P35" i="17"/>
  <c r="O35" i="17"/>
  <c r="P15" i="17"/>
  <c r="Q30" i="17"/>
  <c r="P30" i="17"/>
  <c r="O30" i="17"/>
  <c r="Q29" i="17"/>
  <c r="P29" i="17"/>
  <c r="O29" i="17"/>
  <c r="Q25" i="17"/>
  <c r="P25" i="17"/>
  <c r="O25" i="17"/>
  <c r="Q24" i="17"/>
  <c r="P24" i="17"/>
  <c r="O24" i="17"/>
  <c r="M34" i="17"/>
  <c r="M26" i="17"/>
  <c r="L34" i="17"/>
  <c r="L26" i="17"/>
  <c r="K34" i="17"/>
  <c r="K26" i="17"/>
  <c r="M35" i="17"/>
  <c r="L35" i="17"/>
  <c r="K35" i="17"/>
  <c r="M30" i="17"/>
  <c r="L30" i="17"/>
  <c r="K30" i="17"/>
  <c r="M29" i="17"/>
  <c r="L29" i="17"/>
  <c r="K29" i="17"/>
  <c r="M25" i="17"/>
  <c r="L25" i="17"/>
  <c r="K25" i="17"/>
  <c r="M24" i="17"/>
  <c r="L24" i="17"/>
  <c r="K24" i="17"/>
  <c r="I34" i="17"/>
  <c r="I26" i="17"/>
  <c r="H34" i="17"/>
  <c r="H26" i="17"/>
  <c r="G34" i="17"/>
  <c r="G26" i="17"/>
  <c r="I35" i="17"/>
  <c r="H35" i="17"/>
  <c r="G35" i="17"/>
  <c r="I30" i="17"/>
  <c r="H30" i="17"/>
  <c r="G30" i="17"/>
  <c r="I29" i="17"/>
  <c r="H29" i="17"/>
  <c r="G29" i="17"/>
  <c r="I25" i="17"/>
  <c r="H25" i="17"/>
  <c r="G25" i="17"/>
  <c r="I24" i="17"/>
  <c r="H24" i="17"/>
  <c r="G24" i="17"/>
  <c r="I15" i="17" l="1"/>
  <c r="M15" i="17"/>
  <c r="Q15" i="17"/>
  <c r="K15" i="17"/>
  <c r="O15" i="17"/>
  <c r="S15" i="17"/>
  <c r="H15" i="17"/>
  <c r="L15" i="17"/>
  <c r="T15" i="17"/>
  <c r="V29" i="17"/>
  <c r="H33" i="17"/>
  <c r="L33" i="17"/>
  <c r="P33" i="17"/>
  <c r="T33" i="17"/>
  <c r="I33" i="17"/>
  <c r="M33" i="17"/>
  <c r="Q33" i="17"/>
  <c r="U33" i="17"/>
  <c r="G33" i="17"/>
  <c r="K33" i="17"/>
  <c r="O33" i="17"/>
  <c r="S33" i="17"/>
  <c r="J29" i="17"/>
  <c r="N29" i="17"/>
  <c r="R29" i="17"/>
  <c r="G11" i="17"/>
  <c r="G6" i="17"/>
  <c r="J13" i="17"/>
  <c r="J12" i="17"/>
  <c r="G21" i="17" l="1"/>
  <c r="U15" i="7"/>
  <c r="T15" i="7"/>
  <c r="S15" i="7"/>
  <c r="Q15" i="7"/>
  <c r="K15" i="7"/>
  <c r="L15" i="7" l="1"/>
  <c r="M15" i="7"/>
  <c r="O15" i="7"/>
  <c r="P15" i="7"/>
  <c r="K11" i="22"/>
  <c r="Q11" i="22"/>
  <c r="V7" i="22"/>
  <c r="T32" i="22"/>
  <c r="O15" i="22"/>
  <c r="L15" i="22"/>
  <c r="N17" i="7"/>
  <c r="V17" i="7"/>
  <c r="R13" i="7"/>
  <c r="R9" i="7"/>
  <c r="N12" i="7"/>
  <c r="V13" i="7"/>
  <c r="V8" i="7"/>
  <c r="V18" i="7"/>
  <c r="N8" i="7"/>
  <c r="N18" i="7"/>
  <c r="R7" i="7"/>
  <c r="V7" i="7"/>
  <c r="V16" i="7"/>
  <c r="V12" i="7"/>
  <c r="V9" i="7"/>
  <c r="R12" i="7"/>
  <c r="N7" i="7"/>
  <c r="N9" i="7"/>
  <c r="N13" i="7"/>
  <c r="R8" i="7"/>
  <c r="R18" i="7"/>
  <c r="R17" i="7"/>
  <c r="N16" i="7"/>
  <c r="R16" i="7"/>
  <c r="K6" i="22" l="1"/>
  <c r="K15" i="22"/>
  <c r="H15" i="7"/>
  <c r="I15" i="7"/>
  <c r="V15" i="7"/>
  <c r="O6" i="22"/>
  <c r="R33" i="22"/>
  <c r="T15" i="22"/>
  <c r="U15" i="22"/>
  <c r="Q15" i="22"/>
  <c r="R9" i="22"/>
  <c r="S15" i="22"/>
  <c r="L11" i="22"/>
  <c r="M15" i="22"/>
  <c r="P15" i="22"/>
  <c r="R8" i="22"/>
  <c r="R12" i="22"/>
  <c r="N8" i="22"/>
  <c r="T11" i="22"/>
  <c r="N17" i="22"/>
  <c r="N9" i="22"/>
  <c r="N33" i="22"/>
  <c r="Q23" i="22"/>
  <c r="R25" i="22"/>
  <c r="U6" i="22"/>
  <c r="V9" i="22"/>
  <c r="R17" i="22"/>
  <c r="V12" i="22"/>
  <c r="Q6" i="22"/>
  <c r="N12" i="22"/>
  <c r="P11" i="22"/>
  <c r="M11" i="22"/>
  <c r="S11" i="22"/>
  <c r="T6" i="22"/>
  <c r="P6" i="22"/>
  <c r="U28" i="22"/>
  <c r="Q32" i="22"/>
  <c r="M6" i="22"/>
  <c r="N18" i="22"/>
  <c r="V17" i="22"/>
  <c r="U11" i="22"/>
  <c r="V8" i="22"/>
  <c r="R18" i="22"/>
  <c r="R13" i="22"/>
  <c r="N13" i="22"/>
  <c r="V13" i="22"/>
  <c r="T28" i="22"/>
  <c r="O11" i="22"/>
  <c r="S6" i="22"/>
  <c r="N34" i="22"/>
  <c r="R7" i="22"/>
  <c r="L6" i="22"/>
  <c r="V18" i="22"/>
  <c r="N7" i="22"/>
  <c r="T23" i="22"/>
  <c r="R35" i="22"/>
  <c r="V33" i="22"/>
  <c r="S32" i="22"/>
  <c r="P32" i="22"/>
  <c r="P23" i="22"/>
  <c r="R24" i="22"/>
  <c r="O23" i="22"/>
  <c r="L23" i="22"/>
  <c r="U32" i="22"/>
  <c r="V35" i="22"/>
  <c r="R26" i="22"/>
  <c r="N24" i="22"/>
  <c r="K23" i="22"/>
  <c r="N30" i="22"/>
  <c r="V26" i="22"/>
  <c r="V26" i="7"/>
  <c r="U23" i="22"/>
  <c r="R34" i="22"/>
  <c r="M32" i="22"/>
  <c r="L32" i="22"/>
  <c r="N26" i="22"/>
  <c r="V30" i="22"/>
  <c r="V30" i="7"/>
  <c r="N29" i="7"/>
  <c r="V24" i="7"/>
  <c r="Q28" i="22"/>
  <c r="O32" i="22"/>
  <c r="M23" i="22"/>
  <c r="N35" i="22"/>
  <c r="V34" i="22"/>
  <c r="V25" i="22"/>
  <c r="V25" i="7"/>
  <c r="R30" i="22"/>
  <c r="K32" i="22"/>
  <c r="V29" i="7"/>
  <c r="P28" i="22"/>
  <c r="R29" i="7"/>
  <c r="M28" i="22"/>
  <c r="L28" i="22"/>
  <c r="N25" i="22"/>
  <c r="V11" i="7"/>
  <c r="G6" i="7"/>
  <c r="G11" i="7"/>
  <c r="V16" i="22"/>
  <c r="N16" i="22"/>
  <c r="R16" i="22"/>
  <c r="J8" i="7"/>
  <c r="J18" i="7"/>
  <c r="J7" i="7"/>
  <c r="J17" i="7"/>
  <c r="J13" i="7"/>
  <c r="J16" i="7"/>
  <c r="J9" i="7"/>
  <c r="J12" i="7"/>
  <c r="V6" i="7"/>
  <c r="P21" i="22" l="1"/>
  <c r="Q21" i="22"/>
  <c r="U37" i="22"/>
  <c r="U50" i="22" s="1"/>
  <c r="G21" i="7"/>
  <c r="V21" i="7"/>
  <c r="P37" i="22"/>
  <c r="L21" i="22"/>
  <c r="K21" i="22"/>
  <c r="L37" i="22"/>
  <c r="Q37" i="22"/>
  <c r="T37" i="22"/>
  <c r="T50" i="22" s="1"/>
  <c r="M21" i="22"/>
  <c r="T21" i="22"/>
  <c r="O21" i="22"/>
  <c r="M37" i="22"/>
  <c r="S21" i="22"/>
  <c r="U21" i="22"/>
  <c r="G15" i="22"/>
  <c r="H6" i="22"/>
  <c r="N15" i="22"/>
  <c r="R11" i="22"/>
  <c r="H15" i="22"/>
  <c r="V15" i="22"/>
  <c r="R15" i="22"/>
  <c r="R6" i="22"/>
  <c r="I15" i="22"/>
  <c r="N6" i="22"/>
  <c r="V6" i="22"/>
  <c r="N11" i="22"/>
  <c r="J29" i="7"/>
  <c r="V28" i="7"/>
  <c r="V11" i="22"/>
  <c r="J9" i="22"/>
  <c r="E9" i="22" s="1"/>
  <c r="J33" i="22"/>
  <c r="E33" i="22" s="1"/>
  <c r="N32" i="22"/>
  <c r="G32" i="22"/>
  <c r="I6" i="22"/>
  <c r="G23" i="22"/>
  <c r="V32" i="22"/>
  <c r="J30" i="22"/>
  <c r="E30" i="22" s="1"/>
  <c r="R32" i="22"/>
  <c r="I11" i="22"/>
  <c r="H11" i="22"/>
  <c r="J25" i="22"/>
  <c r="E25" i="22" s="1"/>
  <c r="I23" i="22"/>
  <c r="V24" i="22"/>
  <c r="V23" i="22" s="1"/>
  <c r="S23" i="22"/>
  <c r="I32" i="22"/>
  <c r="H32" i="22"/>
  <c r="J35" i="22"/>
  <c r="E35" i="22" s="1"/>
  <c r="R23" i="22"/>
  <c r="G6" i="22"/>
  <c r="S28" i="22"/>
  <c r="V29" i="22"/>
  <c r="V28" i="22" s="1"/>
  <c r="V23" i="7"/>
  <c r="J34" i="22"/>
  <c r="J12" i="22"/>
  <c r="E12" i="22" s="1"/>
  <c r="J26" i="22"/>
  <c r="E26" i="22" s="1"/>
  <c r="G28" i="22"/>
  <c r="J29" i="22"/>
  <c r="J24" i="22"/>
  <c r="O28" i="22"/>
  <c r="O37" i="22" s="1"/>
  <c r="R29" i="22"/>
  <c r="R28" i="22" s="1"/>
  <c r="K28" i="22"/>
  <c r="K37" i="22" s="1"/>
  <c r="N29" i="22"/>
  <c r="N28" i="22" s="1"/>
  <c r="I28" i="22"/>
  <c r="H28" i="22"/>
  <c r="H23" i="22"/>
  <c r="N23" i="22"/>
  <c r="G11" i="22"/>
  <c r="J16" i="22"/>
  <c r="V538" i="22"/>
  <c r="V539" i="22"/>
  <c r="T534" i="22"/>
  <c r="U534" i="22"/>
  <c r="V537" i="22"/>
  <c r="V540" i="22"/>
  <c r="P534" i="22"/>
  <c r="R538" i="22"/>
  <c r="R537" i="22"/>
  <c r="R536" i="22"/>
  <c r="R540" i="22"/>
  <c r="N540" i="22"/>
  <c r="N539" i="22"/>
  <c r="N538" i="22"/>
  <c r="L534" i="22"/>
  <c r="O534" i="22"/>
  <c r="R539" i="22"/>
  <c r="V536" i="22"/>
  <c r="K534" i="22"/>
  <c r="N537" i="22"/>
  <c r="S534" i="22"/>
  <c r="V535" i="22"/>
  <c r="N536" i="22"/>
  <c r="J537" i="22"/>
  <c r="J349" i="22"/>
  <c r="J538" i="22"/>
  <c r="J13" i="22"/>
  <c r="E13" i="22" s="1"/>
  <c r="J17" i="22"/>
  <c r="E17" i="22" s="1"/>
  <c r="J18" i="22"/>
  <c r="E18" i="22" s="1"/>
  <c r="G534" i="22"/>
  <c r="J539" i="22"/>
  <c r="H534" i="22"/>
  <c r="J7" i="22"/>
  <c r="J8" i="22"/>
  <c r="E8" i="22" s="1"/>
  <c r="J536" i="22"/>
  <c r="J540" i="22"/>
  <c r="U519" i="7"/>
  <c r="T519" i="7"/>
  <c r="S519" i="7"/>
  <c r="Q519" i="7"/>
  <c r="P519" i="7"/>
  <c r="O519" i="7"/>
  <c r="M519" i="7"/>
  <c r="L519" i="7"/>
  <c r="K519" i="7"/>
  <c r="I519" i="7"/>
  <c r="H519" i="7"/>
  <c r="G519" i="7"/>
  <c r="U52" i="22" l="1"/>
  <c r="U54" i="22" s="1"/>
  <c r="N37" i="22"/>
  <c r="H37" i="22"/>
  <c r="G37" i="22"/>
  <c r="R21" i="22"/>
  <c r="V37" i="22"/>
  <c r="I37" i="22"/>
  <c r="I21" i="22"/>
  <c r="G21" i="22"/>
  <c r="V21" i="22"/>
  <c r="R37" i="22"/>
  <c r="S37" i="22"/>
  <c r="N21" i="22"/>
  <c r="H21" i="22"/>
  <c r="T52" i="22"/>
  <c r="J15" i="22"/>
  <c r="E16" i="22"/>
  <c r="E15" i="22" s="1"/>
  <c r="J23" i="22"/>
  <c r="J28" i="22"/>
  <c r="J32" i="22"/>
  <c r="E29" i="22"/>
  <c r="E34" i="22"/>
  <c r="E24" i="22"/>
  <c r="N519" i="7"/>
  <c r="R519" i="7"/>
  <c r="K519" i="22"/>
  <c r="P519" i="22"/>
  <c r="U519" i="22"/>
  <c r="T519" i="22"/>
  <c r="J519" i="7"/>
  <c r="G519" i="22"/>
  <c r="L519" i="22"/>
  <c r="Q519" i="22"/>
  <c r="I519" i="22"/>
  <c r="V519" i="7"/>
  <c r="H519" i="22"/>
  <c r="M519" i="22"/>
  <c r="S519" i="22"/>
  <c r="O519" i="22"/>
  <c r="V534" i="22"/>
  <c r="E540" i="22"/>
  <c r="E537" i="22"/>
  <c r="E536" i="22"/>
  <c r="E538" i="22"/>
  <c r="E539" i="22"/>
  <c r="J11" i="22"/>
  <c r="E11" i="22"/>
  <c r="J6" i="22"/>
  <c r="E7" i="22"/>
  <c r="E6" i="22" s="1"/>
  <c r="E349" i="22"/>
  <c r="T54" i="22" l="1"/>
  <c r="J37" i="22"/>
  <c r="J21" i="22"/>
  <c r="E32" i="22"/>
  <c r="E23" i="22"/>
  <c r="E28" i="22"/>
  <c r="V342" i="22"/>
  <c r="R525" i="22"/>
  <c r="J69" i="22"/>
  <c r="R69" i="22"/>
  <c r="R342" i="22"/>
  <c r="N342" i="22"/>
  <c r="R519" i="22"/>
  <c r="N519" i="22"/>
  <c r="J342" i="22"/>
  <c r="J519" i="22"/>
  <c r="J525" i="22"/>
  <c r="V525" i="22"/>
  <c r="V69" i="22"/>
  <c r="N69" i="22"/>
  <c r="V519" i="22"/>
  <c r="N525" i="22"/>
  <c r="E37" i="22" l="1"/>
  <c r="E342" i="22"/>
  <c r="E525" i="22"/>
  <c r="E519" i="22" s="1"/>
  <c r="E69" i="22"/>
  <c r="J57" i="22" l="1"/>
  <c r="N57" i="22" l="1"/>
  <c r="R57" i="22" l="1"/>
  <c r="V57" i="22" l="1"/>
  <c r="E57" i="22" l="1"/>
  <c r="V723" i="17" l="1"/>
  <c r="R723" i="17"/>
  <c r="N723" i="17"/>
  <c r="J723" i="17"/>
  <c r="V716" i="17"/>
  <c r="R716" i="17"/>
  <c r="N716" i="17"/>
  <c r="J716" i="17"/>
  <c r="E658" i="17"/>
  <c r="V532" i="17"/>
  <c r="R532" i="17"/>
  <c r="N532" i="17"/>
  <c r="J532" i="17"/>
  <c r="V531" i="17"/>
  <c r="R531" i="17"/>
  <c r="N531" i="17"/>
  <c r="J531" i="17"/>
  <c r="V530" i="17"/>
  <c r="R530" i="17"/>
  <c r="N530" i="17"/>
  <c r="J530" i="17"/>
  <c r="V529" i="17"/>
  <c r="R529" i="17"/>
  <c r="N529" i="17"/>
  <c r="J529" i="17"/>
  <c r="V528" i="17"/>
  <c r="R528" i="17"/>
  <c r="N528" i="17"/>
  <c r="J528" i="17"/>
  <c r="V527" i="17"/>
  <c r="R527" i="17"/>
  <c r="N527" i="17"/>
  <c r="J527" i="17"/>
  <c r="V526" i="17"/>
  <c r="R526" i="17"/>
  <c r="N526" i="17"/>
  <c r="J526" i="17"/>
  <c r="V525" i="17"/>
  <c r="R525" i="17"/>
  <c r="N525" i="17"/>
  <c r="J525" i="17"/>
  <c r="V524" i="17"/>
  <c r="R524" i="17"/>
  <c r="N524" i="17"/>
  <c r="J524" i="17"/>
  <c r="V523" i="17"/>
  <c r="R523" i="17"/>
  <c r="N523" i="17"/>
  <c r="J523" i="17"/>
  <c r="V522" i="17"/>
  <c r="R522" i="17"/>
  <c r="N522" i="17"/>
  <c r="J522" i="17"/>
  <c r="V521" i="17"/>
  <c r="R521" i="17"/>
  <c r="N521" i="17"/>
  <c r="J521" i="17"/>
  <c r="V520" i="17"/>
  <c r="R520" i="17"/>
  <c r="N520" i="17"/>
  <c r="J520" i="17"/>
  <c r="V519" i="17"/>
  <c r="R519" i="17"/>
  <c r="N519" i="17"/>
  <c r="J519" i="17"/>
  <c r="J494" i="17"/>
  <c r="U481" i="17"/>
  <c r="T481" i="17"/>
  <c r="S481" i="17"/>
  <c r="Q481" i="17"/>
  <c r="P481" i="17"/>
  <c r="O481" i="17"/>
  <c r="M481" i="17"/>
  <c r="L481" i="17"/>
  <c r="K481" i="17"/>
  <c r="I481" i="17"/>
  <c r="H481" i="17"/>
  <c r="G481" i="17"/>
  <c r="N469" i="17"/>
  <c r="U469" i="17"/>
  <c r="T469" i="17"/>
  <c r="S469" i="17"/>
  <c r="Q469" i="17"/>
  <c r="P469" i="17"/>
  <c r="O469" i="17"/>
  <c r="M469" i="17"/>
  <c r="L469" i="17"/>
  <c r="K469" i="17"/>
  <c r="I469" i="17"/>
  <c r="H469" i="17"/>
  <c r="G469" i="17"/>
  <c r="N460" i="17"/>
  <c r="U460" i="17"/>
  <c r="T460" i="17"/>
  <c r="S460" i="17"/>
  <c r="Q460" i="17"/>
  <c r="P460" i="17"/>
  <c r="O460" i="17"/>
  <c r="M460" i="17"/>
  <c r="L460" i="17"/>
  <c r="K460" i="17"/>
  <c r="I460" i="17"/>
  <c r="H460" i="17"/>
  <c r="G460" i="17"/>
  <c r="J452" i="17"/>
  <c r="U452" i="17"/>
  <c r="T452" i="17"/>
  <c r="S452" i="17"/>
  <c r="Q452" i="17"/>
  <c r="P452" i="17"/>
  <c r="O452" i="17"/>
  <c r="M452" i="17"/>
  <c r="L452" i="17"/>
  <c r="K452" i="17"/>
  <c r="I452" i="17"/>
  <c r="H452" i="17"/>
  <c r="G452" i="17"/>
  <c r="V346" i="17"/>
  <c r="R346" i="17"/>
  <c r="N346" i="17"/>
  <c r="J346" i="17"/>
  <c r="V345" i="17"/>
  <c r="R345" i="17"/>
  <c r="N345" i="17"/>
  <c r="J345" i="17"/>
  <c r="V344" i="17"/>
  <c r="R344" i="17"/>
  <c r="N344" i="17"/>
  <c r="J344" i="17"/>
  <c r="V343" i="17"/>
  <c r="R343" i="17"/>
  <c r="N343" i="17"/>
  <c r="J343" i="17"/>
  <c r="V342" i="17"/>
  <c r="R342" i="17"/>
  <c r="N342" i="17"/>
  <c r="J342" i="17"/>
  <c r="U442" i="17"/>
  <c r="T442" i="17"/>
  <c r="S442" i="17"/>
  <c r="Q442" i="17"/>
  <c r="P442" i="17"/>
  <c r="O442" i="17"/>
  <c r="M442" i="17"/>
  <c r="L442" i="17"/>
  <c r="K442" i="17"/>
  <c r="I442" i="17"/>
  <c r="H442" i="17"/>
  <c r="G442" i="17"/>
  <c r="J433" i="17"/>
  <c r="U433" i="17"/>
  <c r="T433" i="17"/>
  <c r="S433" i="17"/>
  <c r="Q433" i="17"/>
  <c r="P433" i="17"/>
  <c r="O433" i="17"/>
  <c r="M433" i="17"/>
  <c r="L433" i="17"/>
  <c r="K433" i="17"/>
  <c r="I433" i="17"/>
  <c r="H433" i="17"/>
  <c r="G433" i="17"/>
  <c r="U393" i="17"/>
  <c r="T393" i="17"/>
  <c r="S393" i="17"/>
  <c r="Q393" i="17"/>
  <c r="P393" i="17"/>
  <c r="O393" i="17"/>
  <c r="M393" i="17"/>
  <c r="L393" i="17"/>
  <c r="K393" i="17"/>
  <c r="I393" i="17"/>
  <c r="H393" i="17"/>
  <c r="G393" i="17"/>
  <c r="U377" i="17"/>
  <c r="T377" i="17"/>
  <c r="S377" i="17"/>
  <c r="Q377" i="17"/>
  <c r="P377" i="17"/>
  <c r="O377" i="17"/>
  <c r="M377" i="17"/>
  <c r="L377" i="17"/>
  <c r="K377" i="17"/>
  <c r="I377" i="17"/>
  <c r="H377" i="17"/>
  <c r="G377" i="17"/>
  <c r="U361" i="17"/>
  <c r="T361" i="17"/>
  <c r="S361" i="17"/>
  <c r="Q361" i="17"/>
  <c r="P361" i="17"/>
  <c r="O361" i="17"/>
  <c r="M361" i="17"/>
  <c r="L361" i="17"/>
  <c r="K361" i="17"/>
  <c r="I361" i="17"/>
  <c r="H361" i="17"/>
  <c r="G361" i="17"/>
  <c r="V300" i="17"/>
  <c r="V288" i="17" s="1"/>
  <c r="R300" i="17"/>
  <c r="R288" i="17" s="1"/>
  <c r="N300" i="17"/>
  <c r="N288" i="17" s="1"/>
  <c r="J300" i="17"/>
  <c r="J288" i="17" s="1"/>
  <c r="V327" i="17"/>
  <c r="V315" i="17" s="1"/>
  <c r="R327" i="17"/>
  <c r="R315" i="17" s="1"/>
  <c r="N327" i="17"/>
  <c r="N315" i="17" s="1"/>
  <c r="J327" i="17"/>
  <c r="J315" i="17" s="1"/>
  <c r="V285" i="17"/>
  <c r="R285" i="17"/>
  <c r="N285" i="17"/>
  <c r="J285" i="17"/>
  <c r="U238" i="17"/>
  <c r="T238" i="17"/>
  <c r="S238" i="17"/>
  <c r="Q238" i="17"/>
  <c r="P238" i="17"/>
  <c r="O238" i="17"/>
  <c r="M238" i="17"/>
  <c r="L238" i="17"/>
  <c r="K238" i="17"/>
  <c r="I238" i="17"/>
  <c r="H238" i="17"/>
  <c r="G238" i="17"/>
  <c r="U223" i="17"/>
  <c r="T223" i="17"/>
  <c r="S223" i="17"/>
  <c r="Q223" i="17"/>
  <c r="P223" i="17"/>
  <c r="O223" i="17"/>
  <c r="M223" i="17"/>
  <c r="L223" i="17"/>
  <c r="K223" i="17"/>
  <c r="I223" i="17"/>
  <c r="H223" i="17"/>
  <c r="G223" i="17"/>
  <c r="V210" i="17"/>
  <c r="J210" i="17"/>
  <c r="U210" i="17"/>
  <c r="T210" i="17"/>
  <c r="S210" i="17"/>
  <c r="Q210" i="17"/>
  <c r="P210" i="17"/>
  <c r="O210" i="17"/>
  <c r="N210" i="17"/>
  <c r="M210" i="17"/>
  <c r="L210" i="17"/>
  <c r="K210" i="17"/>
  <c r="I210" i="17"/>
  <c r="H210" i="17"/>
  <c r="G210" i="17"/>
  <c r="U198" i="17"/>
  <c r="T198" i="17"/>
  <c r="S198" i="17"/>
  <c r="Q198" i="17"/>
  <c r="P198" i="17"/>
  <c r="O198" i="17"/>
  <c r="M198" i="17"/>
  <c r="L198" i="17"/>
  <c r="K198" i="17"/>
  <c r="I198" i="17"/>
  <c r="H198" i="17"/>
  <c r="G198" i="17"/>
  <c r="U185" i="17"/>
  <c r="T185" i="17"/>
  <c r="S185" i="17"/>
  <c r="Q185" i="17"/>
  <c r="P185" i="17"/>
  <c r="O185" i="17"/>
  <c r="M185" i="17"/>
  <c r="L185" i="17"/>
  <c r="K185" i="17"/>
  <c r="I185" i="17"/>
  <c r="H185" i="17"/>
  <c r="G185" i="17"/>
  <c r="R183" i="17"/>
  <c r="J183" i="17"/>
  <c r="V183" i="17"/>
  <c r="V502" i="17" s="1"/>
  <c r="U183" i="17"/>
  <c r="T183" i="17"/>
  <c r="S183" i="17"/>
  <c r="Q183" i="17"/>
  <c r="P183" i="17"/>
  <c r="O183" i="17"/>
  <c r="M183" i="17"/>
  <c r="L183" i="17"/>
  <c r="K183" i="17"/>
  <c r="I183" i="17"/>
  <c r="H183" i="17"/>
  <c r="G183" i="17"/>
  <c r="R160" i="17"/>
  <c r="U160" i="17"/>
  <c r="T160" i="17"/>
  <c r="S160" i="17"/>
  <c r="Q160" i="17"/>
  <c r="P160" i="17"/>
  <c r="O160" i="17"/>
  <c r="M160" i="17"/>
  <c r="L160" i="17"/>
  <c r="K160" i="17"/>
  <c r="I160" i="17"/>
  <c r="H160" i="17"/>
  <c r="G160" i="17"/>
  <c r="V158" i="17"/>
  <c r="U158" i="17"/>
  <c r="I133" i="17"/>
  <c r="I119" i="17" s="1"/>
  <c r="H133" i="17"/>
  <c r="R111" i="17"/>
  <c r="N111" i="17"/>
  <c r="U111" i="17"/>
  <c r="T111" i="17"/>
  <c r="S111" i="17"/>
  <c r="Q111" i="17"/>
  <c r="P111" i="17"/>
  <c r="O111" i="17"/>
  <c r="M111" i="17"/>
  <c r="L111" i="17"/>
  <c r="K111" i="17"/>
  <c r="I111" i="17"/>
  <c r="H111" i="17"/>
  <c r="R103" i="17"/>
  <c r="U103" i="17"/>
  <c r="T103" i="17"/>
  <c r="S103" i="17"/>
  <c r="Q103" i="17"/>
  <c r="P103" i="17"/>
  <c r="O103" i="17"/>
  <c r="M103" i="17"/>
  <c r="L103" i="17"/>
  <c r="K103" i="17"/>
  <c r="I103" i="17"/>
  <c r="H103" i="17"/>
  <c r="U90" i="17"/>
  <c r="T90" i="17"/>
  <c r="S90" i="17"/>
  <c r="Q90" i="17"/>
  <c r="P90" i="17"/>
  <c r="O90" i="17"/>
  <c r="M90" i="17"/>
  <c r="L90" i="17"/>
  <c r="K90" i="17"/>
  <c r="I90" i="17"/>
  <c r="H90" i="17"/>
  <c r="H77" i="17" s="1"/>
  <c r="G90" i="17"/>
  <c r="G77" i="17" s="1"/>
  <c r="U78" i="17"/>
  <c r="T78" i="17"/>
  <c r="S78" i="17"/>
  <c r="Q78" i="17"/>
  <c r="P78" i="17"/>
  <c r="O78" i="17"/>
  <c r="M78" i="17"/>
  <c r="L78" i="17"/>
  <c r="K78" i="17"/>
  <c r="I78" i="17"/>
  <c r="V71" i="17"/>
  <c r="R71" i="17"/>
  <c r="N71" i="17"/>
  <c r="J71" i="17"/>
  <c r="V76" i="17"/>
  <c r="R76" i="17"/>
  <c r="N76" i="17"/>
  <c r="J76" i="17"/>
  <c r="V75" i="17"/>
  <c r="R75" i="17"/>
  <c r="N75" i="17"/>
  <c r="J75" i="17"/>
  <c r="V74" i="17"/>
  <c r="R74" i="17"/>
  <c r="N74" i="17"/>
  <c r="J74" i="17"/>
  <c r="J73" i="17"/>
  <c r="V72" i="17"/>
  <c r="R72" i="17"/>
  <c r="N72" i="17"/>
  <c r="J72" i="17"/>
  <c r="V70" i="17"/>
  <c r="R70" i="17"/>
  <c r="N70" i="17"/>
  <c r="J70" i="17"/>
  <c r="V69" i="17"/>
  <c r="R69" i="17"/>
  <c r="N69" i="17"/>
  <c r="J69" i="17"/>
  <c r="V68" i="17"/>
  <c r="R68" i="17"/>
  <c r="N68" i="17"/>
  <c r="J68" i="17"/>
  <c r="V67" i="17"/>
  <c r="R67" i="17"/>
  <c r="N67" i="17"/>
  <c r="J67" i="17"/>
  <c r="V60" i="17"/>
  <c r="R60" i="17"/>
  <c r="N60" i="17"/>
  <c r="J60" i="17"/>
  <c r="V58" i="17"/>
  <c r="R58" i="17"/>
  <c r="N58" i="17"/>
  <c r="J58" i="17"/>
  <c r="V57" i="17"/>
  <c r="R57" i="17"/>
  <c r="N57" i="17"/>
  <c r="J57" i="17"/>
  <c r="V48" i="17"/>
  <c r="R48" i="17"/>
  <c r="N48" i="17"/>
  <c r="J48" i="17"/>
  <c r="V47" i="17"/>
  <c r="R47" i="17"/>
  <c r="N47" i="17"/>
  <c r="J47" i="17"/>
  <c r="V40" i="17"/>
  <c r="R40" i="17"/>
  <c r="N40" i="17"/>
  <c r="J40" i="17"/>
  <c r="U39" i="17"/>
  <c r="T39" i="17"/>
  <c r="V35" i="17"/>
  <c r="R35" i="17"/>
  <c r="N35" i="17"/>
  <c r="J35" i="17"/>
  <c r="V34" i="17"/>
  <c r="R34" i="17"/>
  <c r="N34" i="17"/>
  <c r="J34" i="17"/>
  <c r="V33" i="17"/>
  <c r="R33" i="17"/>
  <c r="N33" i="17"/>
  <c r="J33" i="17"/>
  <c r="U32" i="17"/>
  <c r="T32" i="17"/>
  <c r="S32" i="17"/>
  <c r="Q32" i="17"/>
  <c r="P32" i="17"/>
  <c r="O32" i="17"/>
  <c r="M32" i="17"/>
  <c r="L32" i="17"/>
  <c r="K32" i="17"/>
  <c r="I32" i="17"/>
  <c r="H32" i="17"/>
  <c r="G32" i="17"/>
  <c r="V30" i="17"/>
  <c r="R30" i="17"/>
  <c r="R28" i="17" s="1"/>
  <c r="N30" i="17"/>
  <c r="N28" i="17" s="1"/>
  <c r="J30" i="17"/>
  <c r="U28" i="17"/>
  <c r="T28" i="17"/>
  <c r="S28" i="17"/>
  <c r="Q28" i="17"/>
  <c r="P28" i="17"/>
  <c r="O28" i="17"/>
  <c r="M28" i="17"/>
  <c r="L28" i="17"/>
  <c r="K28" i="17"/>
  <c r="I28" i="17"/>
  <c r="H28" i="17"/>
  <c r="G28" i="17"/>
  <c r="V27" i="17"/>
  <c r="R27" i="17"/>
  <c r="N27" i="17"/>
  <c r="J27" i="17"/>
  <c r="V26" i="17"/>
  <c r="R26" i="17"/>
  <c r="N26" i="17"/>
  <c r="J26" i="17"/>
  <c r="V25" i="17"/>
  <c r="R25" i="17"/>
  <c r="N25" i="17"/>
  <c r="J25" i="17"/>
  <c r="V24" i="17"/>
  <c r="R24" i="17"/>
  <c r="N24" i="17"/>
  <c r="N23" i="17" s="1"/>
  <c r="J24" i="17"/>
  <c r="U23" i="17"/>
  <c r="U37" i="17" s="1"/>
  <c r="T23" i="17"/>
  <c r="T37" i="17" s="1"/>
  <c r="S23" i="17"/>
  <c r="S37" i="17" s="1"/>
  <c r="Q23" i="17"/>
  <c r="Q37" i="17" s="1"/>
  <c r="P23" i="17"/>
  <c r="P37" i="17" s="1"/>
  <c r="O23" i="17"/>
  <c r="O37" i="17" s="1"/>
  <c r="M23" i="17"/>
  <c r="M37" i="17" s="1"/>
  <c r="L23" i="17"/>
  <c r="L37" i="17" s="1"/>
  <c r="K23" i="17"/>
  <c r="K37" i="17" s="1"/>
  <c r="I23" i="17"/>
  <c r="I37" i="17" s="1"/>
  <c r="H23" i="17"/>
  <c r="H37" i="17" s="1"/>
  <c r="G23" i="17"/>
  <c r="G37" i="17" s="1"/>
  <c r="V22" i="17"/>
  <c r="R22" i="17"/>
  <c r="N22" i="17"/>
  <c r="J22" i="17"/>
  <c r="V19" i="17"/>
  <c r="R19" i="17"/>
  <c r="N19" i="17"/>
  <c r="J19" i="17"/>
  <c r="V18" i="17"/>
  <c r="R18" i="17"/>
  <c r="N18" i="17"/>
  <c r="J18" i="17"/>
  <c r="V17" i="17"/>
  <c r="R17" i="17"/>
  <c r="N17" i="17"/>
  <c r="J17" i="17"/>
  <c r="V16" i="17"/>
  <c r="V15" i="17" s="1"/>
  <c r="R16" i="17"/>
  <c r="R15" i="17" s="1"/>
  <c r="N16" i="17"/>
  <c r="N15" i="17" s="1"/>
  <c r="J16" i="17"/>
  <c r="J15" i="17" s="1"/>
  <c r="V14" i="17"/>
  <c r="R14" i="17"/>
  <c r="N14" i="17"/>
  <c r="J14" i="17"/>
  <c r="V13" i="17"/>
  <c r="R13" i="17"/>
  <c r="N13" i="17"/>
  <c r="V12" i="17"/>
  <c r="R12" i="17"/>
  <c r="N12" i="17"/>
  <c r="U11" i="17"/>
  <c r="T11" i="17"/>
  <c r="S11" i="17"/>
  <c r="Q11" i="17"/>
  <c r="P11" i="17"/>
  <c r="O11" i="17"/>
  <c r="M11" i="17"/>
  <c r="L11" i="17"/>
  <c r="K11" i="17"/>
  <c r="I11" i="17"/>
  <c r="H11" i="17"/>
  <c r="H21" i="17" s="1"/>
  <c r="V10" i="17"/>
  <c r="R10" i="17"/>
  <c r="N10" i="17"/>
  <c r="J10" i="17"/>
  <c r="V9" i="17"/>
  <c r="R9" i="17"/>
  <c r="N9" i="17"/>
  <c r="J9" i="17"/>
  <c r="V8" i="17"/>
  <c r="R8" i="17"/>
  <c r="N8" i="17"/>
  <c r="J8" i="17"/>
  <c r="V7" i="17"/>
  <c r="R7" i="17"/>
  <c r="N7" i="17"/>
  <c r="J7" i="17"/>
  <c r="U6" i="17"/>
  <c r="T6" i="17"/>
  <c r="S6" i="17"/>
  <c r="Q6" i="17"/>
  <c r="Q21" i="17" s="1"/>
  <c r="P6" i="17"/>
  <c r="O6" i="17"/>
  <c r="M6" i="17"/>
  <c r="L6" i="17"/>
  <c r="L21" i="17" s="1"/>
  <c r="K6" i="17"/>
  <c r="I6" i="17"/>
  <c r="I21" i="17" l="1"/>
  <c r="O21" i="17"/>
  <c r="T21" i="17"/>
  <c r="T59" i="17" s="1"/>
  <c r="T56" i="17" s="1"/>
  <c r="J2" i="17"/>
  <c r="M21" i="17"/>
  <c r="M59" i="17" s="1"/>
  <c r="M56" i="17" s="1"/>
  <c r="S21" i="17"/>
  <c r="S59" i="17" s="1"/>
  <c r="S56" i="17" s="1"/>
  <c r="G173" i="17"/>
  <c r="G172" i="17" s="1"/>
  <c r="L173" i="17"/>
  <c r="L172" i="17" s="1"/>
  <c r="Q173" i="17"/>
  <c r="Q172" i="17" s="1"/>
  <c r="K21" i="17"/>
  <c r="T50" i="17"/>
  <c r="T52" i="17" s="1"/>
  <c r="H173" i="17"/>
  <c r="H172" i="17" s="1"/>
  <c r="M173" i="17"/>
  <c r="S173" i="17"/>
  <c r="S172" i="17" s="1"/>
  <c r="U50" i="17"/>
  <c r="I173" i="17"/>
  <c r="I172" i="17" s="1"/>
  <c r="O173" i="17"/>
  <c r="O172" i="17" s="1"/>
  <c r="T173" i="17"/>
  <c r="T172" i="17" s="1"/>
  <c r="P21" i="17"/>
  <c r="P59" i="17" s="1"/>
  <c r="P56" i="17" s="1"/>
  <c r="U21" i="17"/>
  <c r="K173" i="17"/>
  <c r="K172" i="17" s="1"/>
  <c r="P173" i="17"/>
  <c r="U173" i="17"/>
  <c r="U172" i="17" s="1"/>
  <c r="U502" i="17"/>
  <c r="L59" i="17"/>
  <c r="L56" i="17" s="1"/>
  <c r="Q59" i="17"/>
  <c r="Q56" i="17" s="1"/>
  <c r="I59" i="17"/>
  <c r="I56" i="17" s="1"/>
  <c r="O59" i="17"/>
  <c r="O56" i="17" s="1"/>
  <c r="H59" i="17"/>
  <c r="H56" i="17" s="1"/>
  <c r="T158" i="17"/>
  <c r="T502" i="17" s="1"/>
  <c r="N32" i="17"/>
  <c r="N37" i="17" s="1"/>
  <c r="V23" i="17"/>
  <c r="J23" i="17"/>
  <c r="K102" i="17"/>
  <c r="P102" i="17"/>
  <c r="U102" i="17"/>
  <c r="L77" i="17"/>
  <c r="Q77" i="17"/>
  <c r="S158" i="17"/>
  <c r="S502" i="17" s="1"/>
  <c r="M77" i="17"/>
  <c r="S77" i="17"/>
  <c r="L102" i="17"/>
  <c r="Q102" i="17"/>
  <c r="K77" i="17"/>
  <c r="P77" i="17"/>
  <c r="U77" i="17"/>
  <c r="I102" i="17"/>
  <c r="O102" i="17"/>
  <c r="T102" i="17"/>
  <c r="I77" i="17"/>
  <c r="O77" i="17"/>
  <c r="T77" i="17"/>
  <c r="H102" i="17"/>
  <c r="M102" i="17"/>
  <c r="S102" i="17"/>
  <c r="H119" i="17"/>
  <c r="J119" i="17" s="1"/>
  <c r="J133" i="17"/>
  <c r="R23" i="17"/>
  <c r="E694" i="17"/>
  <c r="E714" i="17"/>
  <c r="E726" i="17"/>
  <c r="E727" i="17"/>
  <c r="E728" i="17"/>
  <c r="R460" i="17"/>
  <c r="E729" i="17"/>
  <c r="T432" i="17"/>
  <c r="E445" i="17"/>
  <c r="E448" i="17"/>
  <c r="E449" i="17"/>
  <c r="K468" i="17"/>
  <c r="P468" i="17"/>
  <c r="U468" i="17"/>
  <c r="V433" i="17"/>
  <c r="H222" i="17"/>
  <c r="M222" i="17"/>
  <c r="S222" i="17"/>
  <c r="K260" i="17"/>
  <c r="P260" i="17"/>
  <c r="V11" i="17"/>
  <c r="K376" i="17"/>
  <c r="P376" i="17"/>
  <c r="U376" i="17"/>
  <c r="M432" i="17"/>
  <c r="R11" i="17"/>
  <c r="V6" i="17"/>
  <c r="N6" i="17"/>
  <c r="J6" i="17"/>
  <c r="M172" i="17"/>
  <c r="O197" i="17"/>
  <c r="T197" i="17"/>
  <c r="I222" i="17"/>
  <c r="K197" i="17"/>
  <c r="E123" i="17"/>
  <c r="E284" i="17"/>
  <c r="G287" i="17"/>
  <c r="L287" i="17"/>
  <c r="Q287" i="17"/>
  <c r="E392" i="17"/>
  <c r="S376" i="17"/>
  <c r="E396" i="17"/>
  <c r="I451" i="17"/>
  <c r="E570" i="17"/>
  <c r="E630" i="17"/>
  <c r="E489" i="17"/>
  <c r="E75" i="17"/>
  <c r="E207" i="17"/>
  <c r="E176" i="17"/>
  <c r="E179" i="17"/>
  <c r="E180" i="17"/>
  <c r="M197" i="17"/>
  <c r="L260" i="17"/>
  <c r="E298" i="17"/>
  <c r="E300" i="17"/>
  <c r="G376" i="17"/>
  <c r="L376" i="17"/>
  <c r="L451" i="17"/>
  <c r="Q451" i="17"/>
  <c r="E48" i="17"/>
  <c r="E60" i="17"/>
  <c r="E68" i="17"/>
  <c r="E108" i="17"/>
  <c r="P197" i="17"/>
  <c r="E218" i="17"/>
  <c r="E221" i="17"/>
  <c r="E289" i="17"/>
  <c r="E294" i="17"/>
  <c r="E297" i="17"/>
  <c r="I376" i="17"/>
  <c r="O376" i="17"/>
  <c r="P432" i="17"/>
  <c r="U432" i="17"/>
  <c r="E465" i="17"/>
  <c r="E474" i="17"/>
  <c r="E479" i="17"/>
  <c r="E606" i="17"/>
  <c r="E610" i="17"/>
  <c r="E706" i="17"/>
  <c r="E708" i="17"/>
  <c r="E25" i="17"/>
  <c r="E30" i="17"/>
  <c r="E136" i="17"/>
  <c r="L197" i="17"/>
  <c r="E203" i="17"/>
  <c r="E206" i="17"/>
  <c r="I197" i="17"/>
  <c r="G260" i="17"/>
  <c r="E279" i="17"/>
  <c r="E283" i="17"/>
  <c r="M287" i="17"/>
  <c r="S287" i="17"/>
  <c r="E355" i="17"/>
  <c r="E370" i="17"/>
  <c r="E372" i="17"/>
  <c r="M451" i="17"/>
  <c r="E464" i="17"/>
  <c r="E525" i="17"/>
  <c r="E546" i="17"/>
  <c r="E566" i="17"/>
  <c r="E567" i="17"/>
  <c r="E586" i="17"/>
  <c r="E678" i="17"/>
  <c r="E682" i="17"/>
  <c r="E683" i="17"/>
  <c r="E88" i="17"/>
  <c r="E97" i="17"/>
  <c r="E101" i="17"/>
  <c r="E190" i="17"/>
  <c r="H197" i="17"/>
  <c r="E236" i="17"/>
  <c r="E252" i="17"/>
  <c r="I260" i="17"/>
  <c r="I432" i="17"/>
  <c r="O432" i="17"/>
  <c r="P451" i="17"/>
  <c r="U451" i="17"/>
  <c r="G468" i="17"/>
  <c r="L468" i="17"/>
  <c r="Q468" i="17"/>
  <c r="E540" i="17"/>
  <c r="E622" i="17"/>
  <c r="E638" i="17"/>
  <c r="E654" i="17"/>
  <c r="E657" i="17"/>
  <c r="E14" i="17"/>
  <c r="E19" i="17"/>
  <c r="E22" i="17"/>
  <c r="E121" i="17"/>
  <c r="E41" i="17"/>
  <c r="E122" i="17"/>
  <c r="E141" i="17"/>
  <c r="J173" i="17"/>
  <c r="E175" i="17"/>
  <c r="V173" i="17"/>
  <c r="E199" i="17"/>
  <c r="E224" i="17"/>
  <c r="R223" i="17"/>
  <c r="E248" i="17"/>
  <c r="E251" i="17"/>
  <c r="E276" i="17"/>
  <c r="E365" i="17"/>
  <c r="E388" i="17"/>
  <c r="E391" i="17"/>
  <c r="E408" i="17"/>
  <c r="E439" i="17"/>
  <c r="E444" i="17"/>
  <c r="E471" i="17"/>
  <c r="E473" i="17"/>
  <c r="E529" i="17"/>
  <c r="E554" i="17"/>
  <c r="E556" i="17"/>
  <c r="E560" i="17"/>
  <c r="E564" i="17"/>
  <c r="E582" i="17"/>
  <c r="E585" i="17"/>
  <c r="E602" i="17"/>
  <c r="E603" i="17"/>
  <c r="E605" i="17"/>
  <c r="E626" i="17"/>
  <c r="E627" i="17"/>
  <c r="E670" i="17"/>
  <c r="E673" i="17"/>
  <c r="E677" i="17"/>
  <c r="E698" i="17"/>
  <c r="E699" i="17"/>
  <c r="E703" i="17"/>
  <c r="E9" i="17"/>
  <c r="E80" i="17"/>
  <c r="E83" i="17"/>
  <c r="E87" i="17"/>
  <c r="E130" i="17"/>
  <c r="E135" i="17"/>
  <c r="E211" i="17"/>
  <c r="E215" i="17"/>
  <c r="K222" i="17"/>
  <c r="P222" i="17"/>
  <c r="E239" i="17"/>
  <c r="E241" i="17"/>
  <c r="E245" i="17"/>
  <c r="M260" i="17"/>
  <c r="M259" i="17" s="1"/>
  <c r="Q260" i="17"/>
  <c r="E266" i="17"/>
  <c r="E267" i="17"/>
  <c r="E310" i="17"/>
  <c r="E327" i="17"/>
  <c r="E315" i="17" s="1"/>
  <c r="E314" i="17" s="1"/>
  <c r="E359" i="17"/>
  <c r="H376" i="17"/>
  <c r="M376" i="17"/>
  <c r="E382" i="17"/>
  <c r="E406" i="17"/>
  <c r="H432" i="17"/>
  <c r="E344" i="17"/>
  <c r="E458" i="17"/>
  <c r="H468" i="17"/>
  <c r="M468" i="17"/>
  <c r="S468" i="17"/>
  <c r="E521" i="17"/>
  <c r="E524" i="17"/>
  <c r="E550" i="17"/>
  <c r="E551" i="17"/>
  <c r="E578" i="17"/>
  <c r="E580" i="17"/>
  <c r="E598" i="17"/>
  <c r="E600" i="17"/>
  <c r="E621" i="17"/>
  <c r="E642" i="17"/>
  <c r="E643" i="17"/>
  <c r="E666" i="17"/>
  <c r="E690" i="17"/>
  <c r="E693" i="17"/>
  <c r="Q197" i="17"/>
  <c r="E27" i="17"/>
  <c r="E34" i="17"/>
  <c r="E35" i="17"/>
  <c r="E70" i="17"/>
  <c r="E74" i="17"/>
  <c r="E81" i="17"/>
  <c r="E107" i="17"/>
  <c r="V103" i="17"/>
  <c r="E127" i="17"/>
  <c r="E144" i="17"/>
  <c r="E164" i="17"/>
  <c r="E165" i="17"/>
  <c r="E169" i="17"/>
  <c r="P172" i="17"/>
  <c r="E193" i="17"/>
  <c r="U197" i="17"/>
  <c r="G222" i="17"/>
  <c r="L222" i="17"/>
  <c r="Q222" i="17"/>
  <c r="E231" i="17"/>
  <c r="E235" i="17"/>
  <c r="E374" i="17"/>
  <c r="E375" i="17"/>
  <c r="E378" i="17"/>
  <c r="E402" i="17"/>
  <c r="E405" i="17"/>
  <c r="K432" i="17"/>
  <c r="E345" i="17"/>
  <c r="E459" i="17"/>
  <c r="I468" i="17"/>
  <c r="O468" i="17"/>
  <c r="T468" i="17"/>
  <c r="E486" i="17"/>
  <c r="E488" i="17"/>
  <c r="E538" i="17"/>
  <c r="E542" i="17"/>
  <c r="E545" i="17"/>
  <c r="E574" i="17"/>
  <c r="E594" i="17"/>
  <c r="E614" i="17"/>
  <c r="E616" i="17"/>
  <c r="E634" i="17"/>
  <c r="E637" i="17"/>
  <c r="E662" i="17"/>
  <c r="E663" i="17"/>
  <c r="E686" i="17"/>
  <c r="E710" i="17"/>
  <c r="E713" i="17"/>
  <c r="R90" i="17"/>
  <c r="E437" i="17"/>
  <c r="N433" i="17"/>
  <c r="E89" i="17"/>
  <c r="R210" i="17"/>
  <c r="E85" i="17"/>
  <c r="E42" i="17"/>
  <c r="E178" i="17"/>
  <c r="E434" i="17"/>
  <c r="R433" i="17"/>
  <c r="E7" i="17"/>
  <c r="E13" i="17"/>
  <c r="E18" i="17"/>
  <c r="E33" i="17"/>
  <c r="V32" i="17"/>
  <c r="E94" i="17"/>
  <c r="E95" i="17"/>
  <c r="E96" i="17"/>
  <c r="E118" i="17"/>
  <c r="E44" i="17"/>
  <c r="E140" i="17"/>
  <c r="E184" i="17"/>
  <c r="E183" i="17" s="1"/>
  <c r="N183" i="17"/>
  <c r="E194" i="17"/>
  <c r="R238" i="17"/>
  <c r="R6" i="17"/>
  <c r="N198" i="17"/>
  <c r="N197" i="17" s="1"/>
  <c r="E209" i="17"/>
  <c r="E282" i="17"/>
  <c r="E285" i="17"/>
  <c r="E10" i="17"/>
  <c r="E26" i="17"/>
  <c r="E47" i="17"/>
  <c r="E58" i="17"/>
  <c r="E69" i="17"/>
  <c r="E76" i="17"/>
  <c r="N90" i="17"/>
  <c r="E137" i="17"/>
  <c r="E168" i="17"/>
  <c r="R185" i="17"/>
  <c r="E189" i="17"/>
  <c r="V185" i="17"/>
  <c r="E214" i="17"/>
  <c r="E43" i="17"/>
  <c r="E237" i="17"/>
  <c r="U222" i="17"/>
  <c r="E303" i="17"/>
  <c r="E12" i="17"/>
  <c r="E24" i="17"/>
  <c r="E67" i="17"/>
  <c r="E79" i="17"/>
  <c r="E84" i="17"/>
  <c r="N103" i="17"/>
  <c r="E109" i="17"/>
  <c r="E110" i="17"/>
  <c r="V111" i="17"/>
  <c r="E126" i="17"/>
  <c r="E138" i="17"/>
  <c r="E139" i="17"/>
  <c r="E145" i="17"/>
  <c r="E163" i="17"/>
  <c r="V160" i="17"/>
  <c r="E167" i="17"/>
  <c r="E174" i="17"/>
  <c r="E177" i="17"/>
  <c r="E187" i="17"/>
  <c r="E191" i="17"/>
  <c r="E192" i="17"/>
  <c r="E204" i="17"/>
  <c r="E213" i="17"/>
  <c r="E219" i="17"/>
  <c r="E228" i="17"/>
  <c r="E232" i="17"/>
  <c r="E244" i="17"/>
  <c r="E249" i="17"/>
  <c r="E253" i="17"/>
  <c r="O260" i="17"/>
  <c r="T260" i="17"/>
  <c r="E291" i="17"/>
  <c r="E354" i="17"/>
  <c r="E16" i="17"/>
  <c r="E20" i="17"/>
  <c r="E29" i="17"/>
  <c r="V28" i="17"/>
  <c r="E71" i="17"/>
  <c r="N78" i="17"/>
  <c r="E82" i="17"/>
  <c r="E93" i="17"/>
  <c r="V90" i="17"/>
  <c r="E98" i="17"/>
  <c r="E104" i="17"/>
  <c r="E114" i="17"/>
  <c r="E116" i="17"/>
  <c r="E117" i="17"/>
  <c r="E128" i="17"/>
  <c r="E129" i="17"/>
  <c r="E132" i="17"/>
  <c r="E131" i="17" s="1"/>
  <c r="E143" i="17"/>
  <c r="E161" i="17"/>
  <c r="E166" i="17"/>
  <c r="E171" i="17"/>
  <c r="E181" i="17"/>
  <c r="E186" i="17"/>
  <c r="E201" i="17"/>
  <c r="E202" i="17"/>
  <c r="E208" i="17"/>
  <c r="E216" i="17"/>
  <c r="E217" i="17"/>
  <c r="O222" i="17"/>
  <c r="T222" i="17"/>
  <c r="N223" i="17"/>
  <c r="E229" i="17"/>
  <c r="E230" i="17"/>
  <c r="E243" i="17"/>
  <c r="E247" i="17"/>
  <c r="E263" i="17"/>
  <c r="E265" i="17"/>
  <c r="E271" i="17"/>
  <c r="E272" i="17"/>
  <c r="I287" i="17"/>
  <c r="O287" i="17"/>
  <c r="E305" i="17"/>
  <c r="E309" i="17"/>
  <c r="Q432" i="17"/>
  <c r="R452" i="17"/>
  <c r="E454" i="17"/>
  <c r="E461" i="17"/>
  <c r="J460" i="17"/>
  <c r="J451" i="17" s="1"/>
  <c r="E364" i="17"/>
  <c r="E383" i="17"/>
  <c r="E390" i="17"/>
  <c r="R393" i="17"/>
  <c r="E404" i="17"/>
  <c r="E407" i="17"/>
  <c r="E438" i="17"/>
  <c r="E447" i="17"/>
  <c r="G451" i="17"/>
  <c r="E478" i="17"/>
  <c r="E523" i="17"/>
  <c r="E528" i="17"/>
  <c r="E544" i="17"/>
  <c r="E549" i="17"/>
  <c r="E568" i="17"/>
  <c r="E571" i="17"/>
  <c r="E573" i="17"/>
  <c r="E584" i="17"/>
  <c r="E587" i="17"/>
  <c r="E589" i="17"/>
  <c r="E593" i="17"/>
  <c r="E609" i="17"/>
  <c r="E620" i="17"/>
  <c r="E631" i="17"/>
  <c r="E636" i="17"/>
  <c r="E641" i="17"/>
  <c r="E656" i="17"/>
  <c r="E661" i="17"/>
  <c r="E672" i="17"/>
  <c r="E676" i="17"/>
  <c r="E680" i="17"/>
  <c r="E687" i="17"/>
  <c r="E692" i="17"/>
  <c r="E696" i="17"/>
  <c r="E697" i="17"/>
  <c r="E707" i="17"/>
  <c r="E712" i="17"/>
  <c r="U260" i="17"/>
  <c r="E274" i="17"/>
  <c r="E275" i="17"/>
  <c r="E280" i="17"/>
  <c r="K287" i="17"/>
  <c r="P287" i="17"/>
  <c r="U287" i="17"/>
  <c r="E311" i="17"/>
  <c r="E369" i="17"/>
  <c r="E381" i="17"/>
  <c r="V393" i="17"/>
  <c r="G432" i="17"/>
  <c r="S432" i="17"/>
  <c r="E436" i="17"/>
  <c r="E446" i="17"/>
  <c r="E343" i="17"/>
  <c r="H451" i="17"/>
  <c r="S451" i="17"/>
  <c r="E457" i="17"/>
  <c r="E466" i="17"/>
  <c r="E522" i="17"/>
  <c r="E527" i="17"/>
  <c r="E532" i="17"/>
  <c r="E537" i="17"/>
  <c r="E553" i="17"/>
  <c r="E558" i="17"/>
  <c r="E572" i="17"/>
  <c r="E577" i="17"/>
  <c r="E588" i="17"/>
  <c r="E592" i="17"/>
  <c r="E608" i="17"/>
  <c r="E613" i="17"/>
  <c r="E619" i="17"/>
  <c r="E624" i="17"/>
  <c r="E629" i="17"/>
  <c r="E635" i="17"/>
  <c r="E640" i="17"/>
  <c r="E645" i="17"/>
  <c r="E655" i="17"/>
  <c r="E664" i="17"/>
  <c r="E665" i="17"/>
  <c r="E671" i="17"/>
  <c r="E675" i="17"/>
  <c r="E684" i="17"/>
  <c r="E685" i="17"/>
  <c r="E691" i="17"/>
  <c r="E700" i="17"/>
  <c r="E701" i="17"/>
  <c r="E704" i="17"/>
  <c r="E705" i="17"/>
  <c r="E711" i="17"/>
  <c r="E268" i="17"/>
  <c r="H260" i="17"/>
  <c r="S260" i="17"/>
  <c r="S259" i="17" s="1"/>
  <c r="E278" i="17"/>
  <c r="E299" i="17"/>
  <c r="E304" i="17"/>
  <c r="E366" i="17"/>
  <c r="E373" i="17"/>
  <c r="T376" i="17"/>
  <c r="E380" i="17"/>
  <c r="E387" i="17"/>
  <c r="E401" i="17"/>
  <c r="L432" i="17"/>
  <c r="E441" i="17"/>
  <c r="E450" i="17"/>
  <c r="E346" i="17"/>
  <c r="T451" i="17"/>
  <c r="V460" i="17"/>
  <c r="E475" i="17"/>
  <c r="E485" i="17"/>
  <c r="E490" i="17"/>
  <c r="E520" i="17"/>
  <c r="E531" i="17"/>
  <c r="E536" i="17"/>
  <c r="E539" i="17"/>
  <c r="E547" i="17"/>
  <c r="E552" i="17"/>
  <c r="E557" i="17"/>
  <c r="E561" i="17"/>
  <c r="E565" i="17"/>
  <c r="E581" i="17"/>
  <c r="E596" i="17"/>
  <c r="E599" i="17"/>
  <c r="E601" i="17"/>
  <c r="E612" i="17"/>
  <c r="E615" i="17"/>
  <c r="E617" i="17"/>
  <c r="E623" i="17"/>
  <c r="E628" i="17"/>
  <c r="E633" i="17"/>
  <c r="E644" i="17"/>
  <c r="E659" i="17"/>
  <c r="E668" i="17"/>
  <c r="E669" i="17"/>
  <c r="E679" i="17"/>
  <c r="E689" i="17"/>
  <c r="E715" i="17"/>
  <c r="E725" i="17"/>
  <c r="E57" i="17"/>
  <c r="E17" i="17"/>
  <c r="E115" i="17"/>
  <c r="E483" i="17"/>
  <c r="N481" i="17"/>
  <c r="N468" i="17" s="1"/>
  <c r="N11" i="17"/>
  <c r="E72" i="17"/>
  <c r="N185" i="17"/>
  <c r="V223" i="17"/>
  <c r="E397" i="17"/>
  <c r="E482" i="17"/>
  <c r="R481" i="17"/>
  <c r="J28" i="17"/>
  <c r="J32" i="17"/>
  <c r="R32" i="17"/>
  <c r="E40" i="17"/>
  <c r="J111" i="17"/>
  <c r="E134" i="17"/>
  <c r="E142" i="17"/>
  <c r="J160" i="17"/>
  <c r="N160" i="17"/>
  <c r="R173" i="17"/>
  <c r="G197" i="17"/>
  <c r="V198" i="17"/>
  <c r="V197" i="17" s="1"/>
  <c r="R198" i="17"/>
  <c r="E205" i="17"/>
  <c r="E212" i="17"/>
  <c r="E220" i="17"/>
  <c r="J223" i="17"/>
  <c r="E225" i="17"/>
  <c r="V238" i="17"/>
  <c r="E302" i="17"/>
  <c r="E306" i="17"/>
  <c r="E349" i="17"/>
  <c r="E384" i="17"/>
  <c r="E395" i="17"/>
  <c r="J393" i="17"/>
  <c r="E8" i="17"/>
  <c r="J11" i="17"/>
  <c r="J90" i="17"/>
  <c r="J103" i="17"/>
  <c r="J185" i="17"/>
  <c r="E290" i="17"/>
  <c r="E394" i="17"/>
  <c r="N393" i="17"/>
  <c r="J78" i="17"/>
  <c r="V78" i="17"/>
  <c r="R78" i="17"/>
  <c r="E86" i="17"/>
  <c r="E91" i="17"/>
  <c r="E92" i="17"/>
  <c r="E99" i="17"/>
  <c r="E100" i="17"/>
  <c r="E105" i="17"/>
  <c r="E106" i="17"/>
  <c r="E112" i="17"/>
  <c r="E113" i="17"/>
  <c r="E124" i="17"/>
  <c r="E125" i="17"/>
  <c r="E162" i="17"/>
  <c r="E170" i="17"/>
  <c r="E46" i="17"/>
  <c r="E182" i="17"/>
  <c r="E188" i="17"/>
  <c r="E195" i="17"/>
  <c r="E196" i="17"/>
  <c r="S197" i="17"/>
  <c r="J198" i="17"/>
  <c r="J197" i="17" s="1"/>
  <c r="E200" i="17"/>
  <c r="E226" i="17"/>
  <c r="E227" i="17"/>
  <c r="E233" i="17"/>
  <c r="E234" i="17"/>
  <c r="E240" i="17"/>
  <c r="E242" i="17"/>
  <c r="E293" i="17"/>
  <c r="E368" i="17"/>
  <c r="Q376" i="17"/>
  <c r="V377" i="17"/>
  <c r="E453" i="17"/>
  <c r="V452" i="17"/>
  <c r="V481" i="17"/>
  <c r="J238" i="17"/>
  <c r="E250" i="17"/>
  <c r="E262" i="17"/>
  <c r="E270" i="17"/>
  <c r="V260" i="17"/>
  <c r="R260" i="17"/>
  <c r="H287" i="17"/>
  <c r="E295" i="17"/>
  <c r="E308" i="17"/>
  <c r="E363" i="17"/>
  <c r="J361" i="17"/>
  <c r="V361" i="17"/>
  <c r="R361" i="17"/>
  <c r="E400" i="17"/>
  <c r="E440" i="17"/>
  <c r="N442" i="17"/>
  <c r="E467" i="17"/>
  <c r="E476" i="17"/>
  <c r="J481" i="17"/>
  <c r="E491" i="17"/>
  <c r="N238" i="17"/>
  <c r="E246" i="17"/>
  <c r="E264" i="17"/>
  <c r="E269" i="17"/>
  <c r="E281" i="17"/>
  <c r="E292" i="17"/>
  <c r="E307" i="17"/>
  <c r="E362" i="17"/>
  <c r="N361" i="17"/>
  <c r="R377" i="17"/>
  <c r="E379" i="17"/>
  <c r="E386" i="17"/>
  <c r="E398" i="17"/>
  <c r="J469" i="17"/>
  <c r="E470" i="17"/>
  <c r="E371" i="17"/>
  <c r="J377" i="17"/>
  <c r="E389" i="17"/>
  <c r="E403" i="17"/>
  <c r="O451" i="17"/>
  <c r="N452" i="17"/>
  <c r="N451" i="17" s="1"/>
  <c r="E456" i="17"/>
  <c r="E463" i="17"/>
  <c r="E472" i="17"/>
  <c r="E480" i="17"/>
  <c r="E487" i="17"/>
  <c r="E277" i="17"/>
  <c r="T287" i="17"/>
  <c r="E296" i="17"/>
  <c r="E312" i="17"/>
  <c r="E352" i="17"/>
  <c r="E367" i="17"/>
  <c r="N377" i="17"/>
  <c r="E385" i="17"/>
  <c r="E399" i="17"/>
  <c r="E435" i="17"/>
  <c r="E443" i="17"/>
  <c r="J442" i="17"/>
  <c r="J432" i="17" s="1"/>
  <c r="V442" i="17"/>
  <c r="R442" i="17"/>
  <c r="E342" i="17"/>
  <c r="K451" i="17"/>
  <c r="E455" i="17"/>
  <c r="E462" i="17"/>
  <c r="V469" i="17"/>
  <c r="R469" i="17"/>
  <c r="E477" i="17"/>
  <c r="E484" i="17"/>
  <c r="E492" i="17"/>
  <c r="E543" i="17"/>
  <c r="E559" i="17"/>
  <c r="E575" i="17"/>
  <c r="E591" i="17"/>
  <c r="E607" i="17"/>
  <c r="E530" i="17"/>
  <c r="E563" i="17"/>
  <c r="E579" i="17"/>
  <c r="E595" i="17"/>
  <c r="E724" i="17"/>
  <c r="R158" i="17" l="1"/>
  <c r="R502" i="17" s="1"/>
  <c r="U52" i="17"/>
  <c r="U54" i="17" s="1"/>
  <c r="T259" i="17"/>
  <c r="R21" i="17"/>
  <c r="L259" i="17"/>
  <c r="J21" i="17"/>
  <c r="G259" i="17"/>
  <c r="U59" i="17"/>
  <c r="U56" i="17" s="1"/>
  <c r="H259" i="17"/>
  <c r="O259" i="17"/>
  <c r="N21" i="17"/>
  <c r="U259" i="17"/>
  <c r="Q259" i="17"/>
  <c r="I259" i="17"/>
  <c r="V21" i="17"/>
  <c r="P259" i="17"/>
  <c r="R37" i="17"/>
  <c r="K59" i="17"/>
  <c r="K56" i="17" s="1"/>
  <c r="N173" i="17"/>
  <c r="N172" i="17" s="1"/>
  <c r="V37" i="17"/>
  <c r="T62" i="17"/>
  <c r="T54" i="17"/>
  <c r="K259" i="17"/>
  <c r="J37" i="17"/>
  <c r="E15" i="17"/>
  <c r="E28" i="17"/>
  <c r="P158" i="17"/>
  <c r="P502" i="17" s="1"/>
  <c r="Q158" i="17"/>
  <c r="Q502" i="17" s="1"/>
  <c r="N102" i="17"/>
  <c r="E288" i="17"/>
  <c r="E73" i="17"/>
  <c r="J77" i="17"/>
  <c r="N77" i="17"/>
  <c r="V77" i="17"/>
  <c r="V102" i="17"/>
  <c r="R77" i="17"/>
  <c r="R102" i="17"/>
  <c r="J102" i="17"/>
  <c r="R59" i="17"/>
  <c r="R56" i="17" s="1"/>
  <c r="R451" i="17"/>
  <c r="E548" i="17"/>
  <c r="E555" i="17"/>
  <c r="E301" i="17"/>
  <c r="E674" i="17"/>
  <c r="E681" i="17"/>
  <c r="V432" i="17"/>
  <c r="E618" i="17"/>
  <c r="E625" i="17"/>
  <c r="E667" i="17"/>
  <c r="V376" i="17"/>
  <c r="E660" i="17"/>
  <c r="E273" i="17"/>
  <c r="E261" i="17"/>
  <c r="N432" i="17"/>
  <c r="J172" i="17"/>
  <c r="E32" i="17"/>
  <c r="N260" i="17"/>
  <c r="V451" i="17"/>
  <c r="R197" i="17"/>
  <c r="V222" i="17"/>
  <c r="E723" i="17"/>
  <c r="E597" i="17"/>
  <c r="E11" i="17"/>
  <c r="E442" i="17"/>
  <c r="R222" i="17"/>
  <c r="E646" i="17"/>
  <c r="E604" i="17"/>
  <c r="R432" i="17"/>
  <c r="R376" i="17"/>
  <c r="E173" i="17"/>
  <c r="E569" i="17"/>
  <c r="E688" i="17"/>
  <c r="E653" i="17"/>
  <c r="E519" i="17"/>
  <c r="E223" i="17"/>
  <c r="E90" i="17"/>
  <c r="E460" i="17"/>
  <c r="J287" i="17"/>
  <c r="R172" i="17"/>
  <c r="E702" i="17"/>
  <c r="E23" i="17"/>
  <c r="E198" i="17"/>
  <c r="E562" i="17"/>
  <c r="R468" i="17"/>
  <c r="J222" i="17"/>
  <c r="E632" i="17"/>
  <c r="E639" i="17"/>
  <c r="E709" i="17"/>
  <c r="E583" i="17"/>
  <c r="V172" i="17"/>
  <c r="E526" i="17"/>
  <c r="E576" i="17"/>
  <c r="E590" i="17"/>
  <c r="E541" i="17"/>
  <c r="N376" i="17"/>
  <c r="E377" i="17"/>
  <c r="N222" i="17"/>
  <c r="E160" i="17"/>
  <c r="E111" i="17"/>
  <c r="E481" i="17"/>
  <c r="E185" i="17"/>
  <c r="E210" i="17"/>
  <c r="E611" i="17"/>
  <c r="E433" i="17"/>
  <c r="J468" i="17"/>
  <c r="E238" i="17"/>
  <c r="E103" i="17"/>
  <c r="E6" i="17"/>
  <c r="V287" i="17"/>
  <c r="V259" i="17" s="1"/>
  <c r="E695" i="17"/>
  <c r="V468" i="17"/>
  <c r="J376" i="17"/>
  <c r="E452" i="17"/>
  <c r="E78" i="17"/>
  <c r="R287" i="17"/>
  <c r="R259" i="17" s="1"/>
  <c r="E133" i="17"/>
  <c r="N287" i="17"/>
  <c r="E469" i="17"/>
  <c r="E361" i="17"/>
  <c r="E393" i="17"/>
  <c r="J260" i="17"/>
  <c r="U62" i="17" l="1"/>
  <c r="U64" i="17" s="1"/>
  <c r="N59" i="17"/>
  <c r="N56" i="17" s="1"/>
  <c r="V59" i="17"/>
  <c r="V56" i="17" s="1"/>
  <c r="J259" i="17"/>
  <c r="N259" i="17"/>
  <c r="T64" i="17"/>
  <c r="O158" i="17"/>
  <c r="O502" i="17" s="1"/>
  <c r="N158" i="17"/>
  <c r="N502" i="17" s="1"/>
  <c r="E172" i="17"/>
  <c r="E287" i="17"/>
  <c r="E102" i="17"/>
  <c r="E37" i="17"/>
  <c r="E197" i="17"/>
  <c r="E451" i="17"/>
  <c r="E432" i="17"/>
  <c r="E260" i="17"/>
  <c r="E376" i="17"/>
  <c r="E222" i="17"/>
  <c r="E77" i="17"/>
  <c r="E468" i="17"/>
  <c r="L158" i="17" l="1"/>
  <c r="L502" i="17" s="1"/>
  <c r="M158" i="17"/>
  <c r="M502" i="17" s="1"/>
  <c r="E259" i="17"/>
  <c r="J158" i="17" l="1"/>
  <c r="J502" i="17" s="1"/>
  <c r="K158" i="17"/>
  <c r="K502" i="17" s="1"/>
  <c r="H158" i="17" l="1"/>
  <c r="H502" i="17" s="1"/>
  <c r="I158" i="17"/>
  <c r="I502" i="17" s="1"/>
  <c r="G158" i="17" l="1"/>
  <c r="G502" i="17" s="1"/>
  <c r="E158" i="17"/>
  <c r="E502" i="17" s="1"/>
  <c r="E120" i="17" l="1"/>
  <c r="E119" i="17" s="1"/>
  <c r="J343" i="22" l="1"/>
  <c r="R343" i="22" l="1"/>
  <c r="E343" i="22" l="1"/>
  <c r="V399" i="22" l="1"/>
  <c r="O393" i="22"/>
  <c r="O376" i="22" s="1"/>
  <c r="J399" i="22"/>
  <c r="K393" i="22"/>
  <c r="K376" i="22" s="1"/>
  <c r="N399" i="22"/>
  <c r="R399" i="22"/>
  <c r="S393" i="22"/>
  <c r="S376" i="22" s="1"/>
  <c r="U393" i="22" l="1"/>
  <c r="U376" i="22" s="1"/>
  <c r="I393" i="22"/>
  <c r="I376" i="22" s="1"/>
  <c r="M393" i="22"/>
  <c r="M376" i="22" s="1"/>
  <c r="H393" i="22"/>
  <c r="H376" i="22" s="1"/>
  <c r="P393" i="22"/>
  <c r="P376" i="22" s="1"/>
  <c r="Q393" i="22"/>
  <c r="Q376" i="22" s="1"/>
  <c r="L393" i="22"/>
  <c r="L376" i="22" s="1"/>
  <c r="G393" i="22"/>
  <c r="G376" i="22" s="1"/>
  <c r="T393" i="22"/>
  <c r="T376" i="22" s="1"/>
  <c r="V393" i="22"/>
  <c r="N393" i="22"/>
  <c r="J393" i="22"/>
  <c r="R393" i="22"/>
  <c r="E399" i="22"/>
  <c r="V376" i="22" l="1"/>
  <c r="N376" i="22"/>
  <c r="R376" i="22"/>
  <c r="E408" i="22"/>
  <c r="E393" i="22" s="1"/>
  <c r="E376" i="22" s="1"/>
  <c r="J376" i="22"/>
  <c r="V547" i="7" l="1"/>
  <c r="R547" i="7"/>
  <c r="N547" i="7"/>
  <c r="J547" i="7"/>
  <c r="V546" i="7"/>
  <c r="R546" i="7"/>
  <c r="N546" i="7"/>
  <c r="J546" i="7"/>
  <c r="V545" i="7"/>
  <c r="R545" i="7"/>
  <c r="N545" i="7"/>
  <c r="J545" i="7"/>
  <c r="V544" i="7"/>
  <c r="R544" i="7"/>
  <c r="N544" i="7"/>
  <c r="J544" i="7"/>
  <c r="V543" i="7"/>
  <c r="R543" i="7"/>
  <c r="N543" i="7"/>
  <c r="J543" i="7"/>
  <c r="V542" i="7"/>
  <c r="R542" i="7"/>
  <c r="N542" i="7"/>
  <c r="J542" i="7"/>
  <c r="V540" i="7"/>
  <c r="R540" i="7"/>
  <c r="N540" i="7"/>
  <c r="J540" i="7"/>
  <c r="V539" i="7"/>
  <c r="R539" i="7"/>
  <c r="N539" i="7"/>
  <c r="J539" i="7"/>
  <c r="V538" i="7"/>
  <c r="R538" i="7"/>
  <c r="N538" i="7"/>
  <c r="J538" i="7"/>
  <c r="V537" i="7"/>
  <c r="R537" i="7"/>
  <c r="N537" i="7"/>
  <c r="J537" i="7"/>
  <c r="V536" i="7"/>
  <c r="R536" i="7"/>
  <c r="N536" i="7"/>
  <c r="J536" i="7"/>
  <c r="V535" i="7"/>
  <c r="V532" i="7"/>
  <c r="R532" i="7"/>
  <c r="N532" i="7"/>
  <c r="J532" i="7"/>
  <c r="V531" i="7"/>
  <c r="R531" i="7"/>
  <c r="N531" i="7"/>
  <c r="J531" i="7"/>
  <c r="V530" i="7"/>
  <c r="R530" i="7"/>
  <c r="N530" i="7"/>
  <c r="J530" i="7"/>
  <c r="V529" i="7"/>
  <c r="R529" i="7"/>
  <c r="N529" i="7"/>
  <c r="J529" i="7"/>
  <c r="V528" i="7"/>
  <c r="R528" i="7"/>
  <c r="N528" i="7"/>
  <c r="J528" i="7"/>
  <c r="V527" i="7"/>
  <c r="R527" i="7"/>
  <c r="N527" i="7"/>
  <c r="J527" i="7"/>
  <c r="V525" i="7"/>
  <c r="R525" i="7"/>
  <c r="N525" i="7"/>
  <c r="J525" i="7"/>
  <c r="V524" i="7"/>
  <c r="R524" i="7"/>
  <c r="N524" i="7"/>
  <c r="J524" i="7"/>
  <c r="V523" i="7"/>
  <c r="R523" i="7"/>
  <c r="N523" i="7"/>
  <c r="J523" i="7"/>
  <c r="V522" i="7"/>
  <c r="R522" i="7"/>
  <c r="N522" i="7"/>
  <c r="J522" i="7"/>
  <c r="V521" i="7"/>
  <c r="R521" i="7"/>
  <c r="N521" i="7"/>
  <c r="J521" i="7"/>
  <c r="V520" i="7"/>
  <c r="R520" i="7"/>
  <c r="N520" i="7"/>
  <c r="J520" i="7"/>
  <c r="J494" i="7"/>
  <c r="U481" i="7"/>
  <c r="T481" i="7"/>
  <c r="S481" i="7"/>
  <c r="Q481" i="7"/>
  <c r="P481" i="7"/>
  <c r="O481" i="7"/>
  <c r="M481" i="7"/>
  <c r="L481" i="7"/>
  <c r="K481" i="7"/>
  <c r="I481" i="7"/>
  <c r="I468" i="7" s="1"/>
  <c r="H481" i="7"/>
  <c r="H468" i="7" s="1"/>
  <c r="G481" i="7"/>
  <c r="V470" i="7"/>
  <c r="R470" i="7"/>
  <c r="N470" i="7"/>
  <c r="J470" i="7"/>
  <c r="U469" i="7"/>
  <c r="T469" i="7"/>
  <c r="S469" i="7"/>
  <c r="Q469" i="7"/>
  <c r="P469" i="7"/>
  <c r="O469" i="7"/>
  <c r="M469" i="7"/>
  <c r="L469" i="7"/>
  <c r="K469" i="7"/>
  <c r="G469" i="7"/>
  <c r="U460" i="7"/>
  <c r="T460" i="7"/>
  <c r="S460" i="7"/>
  <c r="Q460" i="7"/>
  <c r="P460" i="7"/>
  <c r="O460" i="7"/>
  <c r="M460" i="7"/>
  <c r="L460" i="7"/>
  <c r="K460" i="7"/>
  <c r="I460" i="7"/>
  <c r="G460" i="7"/>
  <c r="V453" i="7"/>
  <c r="R453" i="7"/>
  <c r="N453" i="7"/>
  <c r="J453" i="7"/>
  <c r="U452" i="7"/>
  <c r="T452" i="7"/>
  <c r="S452" i="7"/>
  <c r="Q452" i="7"/>
  <c r="P452" i="7"/>
  <c r="O452" i="7"/>
  <c r="M452" i="7"/>
  <c r="L452" i="7"/>
  <c r="K452" i="7"/>
  <c r="I452" i="7"/>
  <c r="G452" i="7"/>
  <c r="V346" i="7"/>
  <c r="R346" i="7"/>
  <c r="N346" i="7"/>
  <c r="J346" i="7"/>
  <c r="V345" i="7"/>
  <c r="R345" i="7"/>
  <c r="N345" i="7"/>
  <c r="J345" i="7"/>
  <c r="V344" i="7"/>
  <c r="R344" i="7"/>
  <c r="N344" i="7"/>
  <c r="J344" i="7"/>
  <c r="V343" i="7"/>
  <c r="R343" i="7"/>
  <c r="N343" i="7"/>
  <c r="J343" i="7"/>
  <c r="V342" i="7"/>
  <c r="R342" i="7"/>
  <c r="N342" i="7"/>
  <c r="J342" i="7"/>
  <c r="U442" i="7"/>
  <c r="T442" i="7"/>
  <c r="S442" i="7"/>
  <c r="Q442" i="7"/>
  <c r="P442" i="7"/>
  <c r="O442" i="7"/>
  <c r="M442" i="7"/>
  <c r="L442" i="7"/>
  <c r="K442" i="7"/>
  <c r="I442" i="7"/>
  <c r="G442" i="7"/>
  <c r="V434" i="7"/>
  <c r="R434" i="7"/>
  <c r="N434" i="7"/>
  <c r="J434" i="7"/>
  <c r="U433" i="7"/>
  <c r="T433" i="7"/>
  <c r="S433" i="7"/>
  <c r="Q433" i="7"/>
  <c r="P433" i="7"/>
  <c r="O433" i="7"/>
  <c r="M433" i="7"/>
  <c r="L433" i="7"/>
  <c r="K433" i="7"/>
  <c r="I433" i="7"/>
  <c r="G433" i="7"/>
  <c r="U393" i="7"/>
  <c r="T393" i="7"/>
  <c r="S393" i="7"/>
  <c r="Q393" i="7"/>
  <c r="P393" i="7"/>
  <c r="O393" i="7"/>
  <c r="M393" i="7"/>
  <c r="L393" i="7"/>
  <c r="K393" i="7"/>
  <c r="I393" i="7"/>
  <c r="G393" i="7"/>
  <c r="V378" i="7"/>
  <c r="R378" i="7"/>
  <c r="N378" i="7"/>
  <c r="J378" i="7"/>
  <c r="U377" i="7"/>
  <c r="T377" i="7"/>
  <c r="S377" i="7"/>
  <c r="Q377" i="7"/>
  <c r="P377" i="7"/>
  <c r="O377" i="7"/>
  <c r="M377" i="7"/>
  <c r="L377" i="7"/>
  <c r="K377" i="7"/>
  <c r="I377" i="7"/>
  <c r="G377" i="7"/>
  <c r="V359" i="7"/>
  <c r="R359" i="7"/>
  <c r="N359" i="7"/>
  <c r="J359" i="7"/>
  <c r="V355" i="7"/>
  <c r="R355" i="7"/>
  <c r="N355" i="7"/>
  <c r="J355" i="7"/>
  <c r="V354" i="7"/>
  <c r="R354" i="7"/>
  <c r="N354" i="7"/>
  <c r="J354" i="7"/>
  <c r="V352" i="7"/>
  <c r="R352" i="7"/>
  <c r="N352" i="7"/>
  <c r="J352" i="7"/>
  <c r="N506" i="7"/>
  <c r="J506" i="7"/>
  <c r="V349" i="7"/>
  <c r="R349" i="7"/>
  <c r="N349" i="7"/>
  <c r="J349" i="7"/>
  <c r="V300" i="7"/>
  <c r="R300" i="7"/>
  <c r="R288" i="7" s="1"/>
  <c r="N300" i="7"/>
  <c r="J300" i="7"/>
  <c r="V327" i="7"/>
  <c r="V315" i="7" s="1"/>
  <c r="R327" i="7"/>
  <c r="R315" i="7" s="1"/>
  <c r="N327" i="7"/>
  <c r="N315" i="7" s="1"/>
  <c r="J327" i="7"/>
  <c r="J315" i="7" s="1"/>
  <c r="V289" i="7"/>
  <c r="N289" i="7"/>
  <c r="J289" i="7"/>
  <c r="V285" i="7"/>
  <c r="R285" i="7"/>
  <c r="N285" i="7"/>
  <c r="J285" i="7"/>
  <c r="U238" i="7"/>
  <c r="T238" i="7"/>
  <c r="S238" i="7"/>
  <c r="Q238" i="7"/>
  <c r="P238" i="7"/>
  <c r="O238" i="7"/>
  <c r="M238" i="7"/>
  <c r="L238" i="7"/>
  <c r="K238" i="7"/>
  <c r="I238" i="7"/>
  <c r="H238" i="7"/>
  <c r="V224" i="7"/>
  <c r="R224" i="7"/>
  <c r="N224" i="7"/>
  <c r="J224" i="7"/>
  <c r="U223" i="7"/>
  <c r="T223" i="7"/>
  <c r="S223" i="7"/>
  <c r="Q223" i="7"/>
  <c r="P223" i="7"/>
  <c r="O223" i="7"/>
  <c r="M223" i="7"/>
  <c r="L223" i="7"/>
  <c r="K223" i="7"/>
  <c r="I223" i="7"/>
  <c r="H223" i="7"/>
  <c r="U210" i="7"/>
  <c r="T210" i="7"/>
  <c r="S210" i="7"/>
  <c r="Q210" i="7"/>
  <c r="P210" i="7"/>
  <c r="O210" i="7"/>
  <c r="M210" i="7"/>
  <c r="L210" i="7"/>
  <c r="K210" i="7"/>
  <c r="I210" i="7"/>
  <c r="H210" i="7"/>
  <c r="V199" i="7"/>
  <c r="R199" i="7"/>
  <c r="N199" i="7"/>
  <c r="J199" i="7"/>
  <c r="U198" i="7"/>
  <c r="T198" i="7"/>
  <c r="S198" i="7"/>
  <c r="Q198" i="7"/>
  <c r="P198" i="7"/>
  <c r="O198" i="7"/>
  <c r="M198" i="7"/>
  <c r="L198" i="7"/>
  <c r="K198" i="7"/>
  <c r="I198" i="7"/>
  <c r="H198" i="7"/>
  <c r="U185" i="7"/>
  <c r="T185" i="7"/>
  <c r="S185" i="7"/>
  <c r="Q185" i="7"/>
  <c r="P185" i="7"/>
  <c r="O185" i="7"/>
  <c r="M185" i="7"/>
  <c r="L185" i="7"/>
  <c r="K185" i="7"/>
  <c r="I185" i="7"/>
  <c r="H185" i="7"/>
  <c r="V183" i="7"/>
  <c r="R183" i="7"/>
  <c r="N183" i="7"/>
  <c r="U183" i="7"/>
  <c r="T183" i="7"/>
  <c r="S183" i="7"/>
  <c r="Q183" i="7"/>
  <c r="P183" i="7"/>
  <c r="O183" i="7"/>
  <c r="M183" i="7"/>
  <c r="L183" i="7"/>
  <c r="K183" i="7"/>
  <c r="I183" i="7"/>
  <c r="H183" i="7"/>
  <c r="G172" i="7"/>
  <c r="V174" i="7"/>
  <c r="R174" i="7"/>
  <c r="N174" i="7"/>
  <c r="J174" i="7"/>
  <c r="U160" i="7"/>
  <c r="T160" i="7"/>
  <c r="S160" i="7"/>
  <c r="Q160" i="7"/>
  <c r="P160" i="7"/>
  <c r="O160" i="7"/>
  <c r="M160" i="7"/>
  <c r="L160" i="7"/>
  <c r="K160" i="7"/>
  <c r="I160" i="7"/>
  <c r="H160" i="7"/>
  <c r="G160" i="7"/>
  <c r="V158" i="7"/>
  <c r="U158" i="7"/>
  <c r="I133" i="7"/>
  <c r="I119" i="7" s="1"/>
  <c r="H133" i="7"/>
  <c r="V121" i="7"/>
  <c r="R121" i="7"/>
  <c r="N121" i="7"/>
  <c r="J121" i="7"/>
  <c r="U111" i="7"/>
  <c r="T111" i="7"/>
  <c r="S111" i="7"/>
  <c r="Q111" i="7"/>
  <c r="P111" i="7"/>
  <c r="O111" i="7"/>
  <c r="M111" i="7"/>
  <c r="L111" i="7"/>
  <c r="K111" i="7"/>
  <c r="I111" i="7"/>
  <c r="H111" i="7"/>
  <c r="V110" i="7"/>
  <c r="R110" i="7"/>
  <c r="N110" i="7"/>
  <c r="J110" i="7"/>
  <c r="V109" i="7"/>
  <c r="R109" i="7"/>
  <c r="N109" i="7"/>
  <c r="J109" i="7"/>
  <c r="V108" i="7"/>
  <c r="R108" i="7"/>
  <c r="N108" i="7"/>
  <c r="J108" i="7"/>
  <c r="V107" i="7"/>
  <c r="R107" i="7"/>
  <c r="N107" i="7"/>
  <c r="J107" i="7"/>
  <c r="V106" i="7"/>
  <c r="R106" i="7"/>
  <c r="N106" i="7"/>
  <c r="J106" i="7"/>
  <c r="V105" i="7"/>
  <c r="R105" i="7"/>
  <c r="N105" i="7"/>
  <c r="J105" i="7"/>
  <c r="V104" i="7"/>
  <c r="R104" i="7"/>
  <c r="N104" i="7"/>
  <c r="J104" i="7"/>
  <c r="U103" i="7"/>
  <c r="T103" i="7"/>
  <c r="S103" i="7"/>
  <c r="Q103" i="7"/>
  <c r="P103" i="7"/>
  <c r="O103" i="7"/>
  <c r="M103" i="7"/>
  <c r="L103" i="7"/>
  <c r="K103" i="7"/>
  <c r="I103" i="7"/>
  <c r="H103" i="7"/>
  <c r="U90" i="7"/>
  <c r="T90" i="7"/>
  <c r="S90" i="7"/>
  <c r="Q90" i="7"/>
  <c r="P90" i="7"/>
  <c r="O90" i="7"/>
  <c r="M90" i="7"/>
  <c r="L90" i="7"/>
  <c r="K90" i="7"/>
  <c r="I90" i="7"/>
  <c r="H90" i="7"/>
  <c r="H77" i="7" s="1"/>
  <c r="G90" i="7"/>
  <c r="G77" i="7" s="1"/>
  <c r="U78" i="7"/>
  <c r="T78" i="7"/>
  <c r="S78" i="7"/>
  <c r="Q78" i="7"/>
  <c r="P78" i="7"/>
  <c r="O78" i="7"/>
  <c r="M78" i="7"/>
  <c r="L78" i="7"/>
  <c r="K78" i="7"/>
  <c r="I78" i="7"/>
  <c r="V71" i="7"/>
  <c r="R71" i="7"/>
  <c r="N71" i="7"/>
  <c r="J71" i="7"/>
  <c r="V76" i="7"/>
  <c r="R76" i="7"/>
  <c r="N76" i="7"/>
  <c r="J76" i="7"/>
  <c r="V75" i="7"/>
  <c r="R75" i="7"/>
  <c r="N75" i="7"/>
  <c r="J75" i="7"/>
  <c r="V74" i="7"/>
  <c r="R74" i="7"/>
  <c r="N74" i="7"/>
  <c r="J74" i="7"/>
  <c r="J73" i="7"/>
  <c r="J2" i="7" s="1"/>
  <c r="V72" i="7"/>
  <c r="R72" i="7"/>
  <c r="N72" i="7"/>
  <c r="J72" i="7"/>
  <c r="V70" i="7"/>
  <c r="R70" i="7"/>
  <c r="N70" i="7"/>
  <c r="J70" i="7"/>
  <c r="V69" i="7"/>
  <c r="R69" i="7"/>
  <c r="N69" i="7"/>
  <c r="J69" i="7"/>
  <c r="V68" i="7"/>
  <c r="R68" i="7"/>
  <c r="N68" i="7"/>
  <c r="J68" i="7"/>
  <c r="V67" i="7"/>
  <c r="R67" i="7"/>
  <c r="N67" i="7"/>
  <c r="J67" i="7"/>
  <c r="V60" i="7"/>
  <c r="R60" i="7"/>
  <c r="N60" i="7"/>
  <c r="J60" i="7"/>
  <c r="V58" i="7"/>
  <c r="R58" i="7"/>
  <c r="N58" i="7"/>
  <c r="J58" i="7"/>
  <c r="V57" i="7"/>
  <c r="N57" i="7"/>
  <c r="R57" i="7" s="1"/>
  <c r="J57" i="7"/>
  <c r="V48" i="7"/>
  <c r="R48" i="7"/>
  <c r="N48" i="7"/>
  <c r="J48" i="7"/>
  <c r="V47" i="7"/>
  <c r="R47" i="7"/>
  <c r="N47" i="7"/>
  <c r="J47" i="7"/>
  <c r="V40" i="7"/>
  <c r="R40" i="7"/>
  <c r="N40" i="7"/>
  <c r="J40" i="7"/>
  <c r="U39" i="7"/>
  <c r="T39" i="7"/>
  <c r="V35" i="7"/>
  <c r="R35" i="7"/>
  <c r="N35" i="7"/>
  <c r="J35" i="7"/>
  <c r="V34" i="7"/>
  <c r="R34" i="7"/>
  <c r="N34" i="7"/>
  <c r="J34" i="7"/>
  <c r="V33" i="7"/>
  <c r="R33" i="7"/>
  <c r="N33" i="7"/>
  <c r="J33" i="7"/>
  <c r="U32" i="7"/>
  <c r="T32" i="7"/>
  <c r="S32" i="7"/>
  <c r="Q32" i="7"/>
  <c r="P32" i="7"/>
  <c r="O32" i="7"/>
  <c r="M32" i="7"/>
  <c r="L32" i="7"/>
  <c r="K32" i="7"/>
  <c r="I32" i="7"/>
  <c r="H32" i="7"/>
  <c r="G32" i="7"/>
  <c r="R30" i="7"/>
  <c r="N30" i="7"/>
  <c r="J30" i="7"/>
  <c r="U28" i="7"/>
  <c r="T28" i="7"/>
  <c r="S28" i="7"/>
  <c r="Q28" i="7"/>
  <c r="P28" i="7"/>
  <c r="O28" i="7"/>
  <c r="M28" i="7"/>
  <c r="L28" i="7"/>
  <c r="K28" i="7"/>
  <c r="I28" i="7"/>
  <c r="H28" i="7"/>
  <c r="G28" i="7"/>
  <c r="R27" i="7"/>
  <c r="N27" i="7"/>
  <c r="J27" i="7"/>
  <c r="R26" i="7"/>
  <c r="N26" i="7"/>
  <c r="J26" i="7"/>
  <c r="R25" i="7"/>
  <c r="N25" i="7"/>
  <c r="J25" i="7"/>
  <c r="R24" i="7"/>
  <c r="N24" i="7"/>
  <c r="J24" i="7"/>
  <c r="U23" i="7"/>
  <c r="T23" i="7"/>
  <c r="S23" i="7"/>
  <c r="S37" i="7" s="1"/>
  <c r="Q23" i="7"/>
  <c r="P23" i="7"/>
  <c r="O23" i="7"/>
  <c r="M23" i="7"/>
  <c r="L23" i="7"/>
  <c r="L37" i="7" s="1"/>
  <c r="K23" i="7"/>
  <c r="I23" i="7"/>
  <c r="H23" i="7"/>
  <c r="H37" i="7" s="1"/>
  <c r="G23" i="7"/>
  <c r="R22" i="7"/>
  <c r="N22" i="7"/>
  <c r="J22" i="7"/>
  <c r="R20" i="7"/>
  <c r="N20" i="7"/>
  <c r="J20" i="7"/>
  <c r="R19" i="7"/>
  <c r="R15" i="7" s="1"/>
  <c r="N19" i="7"/>
  <c r="N15" i="7" s="1"/>
  <c r="J19" i="7"/>
  <c r="J15" i="7" s="1"/>
  <c r="R14" i="7"/>
  <c r="N14" i="7"/>
  <c r="J14" i="7"/>
  <c r="U11" i="7"/>
  <c r="T11" i="7"/>
  <c r="S11" i="7"/>
  <c r="Q11" i="7"/>
  <c r="P11" i="7"/>
  <c r="O11" i="7"/>
  <c r="M11" i="7"/>
  <c r="L11" i="7"/>
  <c r="K11" i="7"/>
  <c r="I11" i="7"/>
  <c r="H11" i="7"/>
  <c r="H21" i="7" s="1"/>
  <c r="R10" i="7"/>
  <c r="N10" i="7"/>
  <c r="J10" i="7"/>
  <c r="U6" i="7"/>
  <c r="T6" i="7"/>
  <c r="S6" i="7"/>
  <c r="P6" i="7"/>
  <c r="P21" i="7" s="1"/>
  <c r="O6" i="7"/>
  <c r="M6" i="7"/>
  <c r="K6" i="7"/>
  <c r="K21" i="7" s="1"/>
  <c r="I102" i="7" l="1"/>
  <c r="O102" i="7"/>
  <c r="T102" i="7"/>
  <c r="N288" i="7"/>
  <c r="G37" i="7"/>
  <c r="Q37" i="7"/>
  <c r="M37" i="7"/>
  <c r="U21" i="7"/>
  <c r="N103" i="7"/>
  <c r="V502" i="7"/>
  <c r="K37" i="7"/>
  <c r="P37" i="7"/>
  <c r="U37" i="7"/>
  <c r="U50" i="7" s="1"/>
  <c r="T21" i="7"/>
  <c r="T56" i="7" s="1"/>
  <c r="O21" i="7"/>
  <c r="I37" i="7"/>
  <c r="O37" i="7"/>
  <c r="T37" i="7"/>
  <c r="T50" i="7" s="1"/>
  <c r="H173" i="7"/>
  <c r="M173" i="7"/>
  <c r="M172" i="7" s="1"/>
  <c r="S173" i="7"/>
  <c r="S172" i="7" s="1"/>
  <c r="S21" i="7"/>
  <c r="S56" i="7" s="1"/>
  <c r="I173" i="7"/>
  <c r="O173" i="7"/>
  <c r="O172" i="7" s="1"/>
  <c r="T173" i="7"/>
  <c r="T172" i="7" s="1"/>
  <c r="M21" i="7"/>
  <c r="M56" i="7" s="1"/>
  <c r="K173" i="7"/>
  <c r="K172" i="7" s="1"/>
  <c r="P173" i="7"/>
  <c r="U173" i="7"/>
  <c r="U172" i="7" s="1"/>
  <c r="U502" i="7"/>
  <c r="L173" i="7"/>
  <c r="Q173" i="7"/>
  <c r="G468" i="7"/>
  <c r="Q102" i="7"/>
  <c r="L102" i="7"/>
  <c r="H102" i="7"/>
  <c r="J102" i="7" s="1"/>
  <c r="M102" i="7"/>
  <c r="S102" i="7"/>
  <c r="J288" i="7"/>
  <c r="K102" i="7"/>
  <c r="P102" i="7"/>
  <c r="U102" i="7"/>
  <c r="T158" i="7"/>
  <c r="T502" i="7" s="1"/>
  <c r="V288" i="7"/>
  <c r="O56" i="7"/>
  <c r="K56" i="7"/>
  <c r="S158" i="7"/>
  <c r="S502" i="7" s="1"/>
  <c r="L77" i="7"/>
  <c r="Q77" i="7"/>
  <c r="M77" i="7"/>
  <c r="S77" i="7"/>
  <c r="K77" i="7"/>
  <c r="I77" i="7"/>
  <c r="O77" i="7"/>
  <c r="T77" i="7"/>
  <c r="H119" i="7"/>
  <c r="J119" i="7" s="1"/>
  <c r="J133" i="7"/>
  <c r="P77" i="7"/>
  <c r="U77" i="7"/>
  <c r="V32" i="7"/>
  <c r="V37" i="7" s="1"/>
  <c r="N32" i="7"/>
  <c r="U56" i="7"/>
  <c r="H56" i="7"/>
  <c r="P56" i="7"/>
  <c r="E20" i="7"/>
  <c r="V78" i="7"/>
  <c r="V460" i="7"/>
  <c r="H376" i="7"/>
  <c r="R28" i="7"/>
  <c r="E711" i="7"/>
  <c r="E727" i="7"/>
  <c r="E728" i="7"/>
  <c r="H260" i="7"/>
  <c r="M260" i="7"/>
  <c r="G432" i="7"/>
  <c r="L432" i="7"/>
  <c r="Q432" i="7"/>
  <c r="L468" i="7"/>
  <c r="N28" i="7"/>
  <c r="N452" i="7"/>
  <c r="R32" i="7"/>
  <c r="E579" i="7"/>
  <c r="E655" i="7"/>
  <c r="R11" i="7"/>
  <c r="N6" i="7"/>
  <c r="Q468" i="7"/>
  <c r="O222" i="7"/>
  <c r="H287" i="7"/>
  <c r="S287" i="7"/>
  <c r="S222" i="7"/>
  <c r="Q222" i="7"/>
  <c r="L451" i="7"/>
  <c r="Q451" i="7"/>
  <c r="E691" i="7"/>
  <c r="E129" i="7"/>
  <c r="G197" i="7"/>
  <c r="L197" i="7"/>
  <c r="L222" i="7"/>
  <c r="I260" i="7"/>
  <c r="T260" i="7"/>
  <c r="E202" i="7"/>
  <c r="I222" i="7"/>
  <c r="T222" i="7"/>
  <c r="H222" i="7"/>
  <c r="M222" i="7"/>
  <c r="E200" i="7"/>
  <c r="E201" i="7"/>
  <c r="V198" i="7"/>
  <c r="T197" i="7"/>
  <c r="E235" i="7"/>
  <c r="E401" i="7"/>
  <c r="E619" i="7"/>
  <c r="E629" i="7"/>
  <c r="E10" i="7"/>
  <c r="E106" i="7"/>
  <c r="E110" i="7"/>
  <c r="E125" i="7"/>
  <c r="E128" i="7"/>
  <c r="H197" i="7"/>
  <c r="S197" i="7"/>
  <c r="P197" i="7"/>
  <c r="T287" i="7"/>
  <c r="E304" i="7"/>
  <c r="E308" i="7"/>
  <c r="E309" i="7"/>
  <c r="E458" i="7"/>
  <c r="L172" i="7"/>
  <c r="Q172" i="7"/>
  <c r="P287" i="7"/>
  <c r="K376" i="7"/>
  <c r="P376" i="7"/>
  <c r="U376" i="7"/>
  <c r="P451" i="7"/>
  <c r="U451" i="7"/>
  <c r="E192" i="7"/>
  <c r="E296" i="7"/>
  <c r="E344" i="7"/>
  <c r="E490" i="7"/>
  <c r="E699" i="7"/>
  <c r="E705" i="7"/>
  <c r="E92" i="7"/>
  <c r="E96" i="7"/>
  <c r="E97" i="7"/>
  <c r="E217" i="7"/>
  <c r="O287" i="7"/>
  <c r="Q287" i="7"/>
  <c r="E389" i="7"/>
  <c r="L376" i="7"/>
  <c r="E398" i="7"/>
  <c r="E399" i="7"/>
  <c r="E400" i="7"/>
  <c r="E438" i="7"/>
  <c r="E479" i="7"/>
  <c r="E522" i="7"/>
  <c r="E563" i="7"/>
  <c r="E567" i="7"/>
  <c r="E571" i="7"/>
  <c r="E575" i="7"/>
  <c r="E578" i="7"/>
  <c r="E675" i="7"/>
  <c r="E680" i="7"/>
  <c r="E16" i="7"/>
  <c r="E29" i="7"/>
  <c r="E30" i="7"/>
  <c r="E139" i="7"/>
  <c r="E163" i="7"/>
  <c r="P172" i="7"/>
  <c r="L260" i="7"/>
  <c r="Q260" i="7"/>
  <c r="E270" i="7"/>
  <c r="E272" i="7"/>
  <c r="E277" i="7"/>
  <c r="E278" i="7"/>
  <c r="O376" i="7"/>
  <c r="T376" i="7"/>
  <c r="K432" i="7"/>
  <c r="P432" i="7"/>
  <c r="U432" i="7"/>
  <c r="I432" i="7"/>
  <c r="P468" i="7"/>
  <c r="U468" i="7"/>
  <c r="E543" i="7"/>
  <c r="E553" i="7"/>
  <c r="E557" i="7"/>
  <c r="E599" i="7"/>
  <c r="E635" i="7"/>
  <c r="E647" i="7"/>
  <c r="E651" i="7"/>
  <c r="E654" i="7"/>
  <c r="E22" i="7"/>
  <c r="E70" i="7"/>
  <c r="E122" i="7"/>
  <c r="E143" i="7"/>
  <c r="E144" i="7"/>
  <c r="E182" i="7"/>
  <c r="E221" i="7"/>
  <c r="E246" i="7"/>
  <c r="E250" i="7"/>
  <c r="E253" i="7"/>
  <c r="E266" i="7"/>
  <c r="E302" i="7"/>
  <c r="E406" i="7"/>
  <c r="E434" i="7"/>
  <c r="E437" i="7"/>
  <c r="E454" i="7"/>
  <c r="E456" i="7"/>
  <c r="E457" i="7"/>
  <c r="O451" i="7"/>
  <c r="E471" i="7"/>
  <c r="E475" i="7"/>
  <c r="E477" i="7"/>
  <c r="E478" i="7"/>
  <c r="O468" i="7"/>
  <c r="E521" i="7"/>
  <c r="E587" i="7"/>
  <c r="E591" i="7"/>
  <c r="E595" i="7"/>
  <c r="E598" i="7"/>
  <c r="E623" i="7"/>
  <c r="E624" i="7"/>
  <c r="E643" i="7"/>
  <c r="E649" i="7"/>
  <c r="E663" i="7"/>
  <c r="E671" i="7"/>
  <c r="E700" i="7"/>
  <c r="E715" i="7"/>
  <c r="E725" i="7"/>
  <c r="E13" i="7"/>
  <c r="E82" i="7"/>
  <c r="E83" i="7"/>
  <c r="E117" i="7"/>
  <c r="E135" i="7"/>
  <c r="E137" i="7"/>
  <c r="E138" i="7"/>
  <c r="E170" i="7"/>
  <c r="E178" i="7"/>
  <c r="E196" i="7"/>
  <c r="O197" i="7"/>
  <c r="E213" i="7"/>
  <c r="E216" i="7"/>
  <c r="E224" i="7"/>
  <c r="E43" i="7"/>
  <c r="E262" i="7"/>
  <c r="E281" i="7"/>
  <c r="E285" i="7"/>
  <c r="E292" i="7"/>
  <c r="E293" i="7"/>
  <c r="E312" i="7"/>
  <c r="E352" i="7"/>
  <c r="E354" i="7"/>
  <c r="E355" i="7"/>
  <c r="G376" i="7"/>
  <c r="E381" i="7"/>
  <c r="E385" i="7"/>
  <c r="E387" i="7"/>
  <c r="V377" i="7"/>
  <c r="M432" i="7"/>
  <c r="S432" i="7"/>
  <c r="M451" i="7"/>
  <c r="M468" i="7"/>
  <c r="E539" i="7"/>
  <c r="E542" i="7"/>
  <c r="E568" i="7"/>
  <c r="E607" i="7"/>
  <c r="E615" i="7"/>
  <c r="E617" i="7"/>
  <c r="E644" i="7"/>
  <c r="E659" i="7"/>
  <c r="E665" i="7"/>
  <c r="E683" i="7"/>
  <c r="E687" i="7"/>
  <c r="E690" i="7"/>
  <c r="E74" i="7"/>
  <c r="E100" i="7"/>
  <c r="E113" i="7"/>
  <c r="E116" i="7"/>
  <c r="E132" i="7"/>
  <c r="E131" i="7" s="1"/>
  <c r="E166" i="7"/>
  <c r="E46" i="7"/>
  <c r="E188" i="7"/>
  <c r="E191" i="7"/>
  <c r="K197" i="7"/>
  <c r="E206" i="7"/>
  <c r="E207" i="7"/>
  <c r="K222" i="7"/>
  <c r="P222" i="7"/>
  <c r="U222" i="7"/>
  <c r="E242" i="7"/>
  <c r="E243" i="7"/>
  <c r="K260" i="7"/>
  <c r="K259" i="7" s="1"/>
  <c r="P260" i="7"/>
  <c r="U260" i="7"/>
  <c r="E300" i="7"/>
  <c r="R393" i="7"/>
  <c r="E449" i="7"/>
  <c r="E342" i="7"/>
  <c r="E343" i="7"/>
  <c r="E465" i="7"/>
  <c r="E467" i="7"/>
  <c r="E486" i="7"/>
  <c r="E488" i="7"/>
  <c r="E489" i="7"/>
  <c r="E537" i="7"/>
  <c r="E559" i="7"/>
  <c r="E588" i="7"/>
  <c r="E631" i="7"/>
  <c r="E634" i="7"/>
  <c r="E707" i="7"/>
  <c r="E710" i="7"/>
  <c r="E57" i="7"/>
  <c r="N460" i="7"/>
  <c r="J23" i="7"/>
  <c r="E24" i="7"/>
  <c r="J28" i="7"/>
  <c r="E86" i="7"/>
  <c r="N23" i="7"/>
  <c r="E40" i="7"/>
  <c r="E69" i="7"/>
  <c r="R160" i="7"/>
  <c r="E162" i="7"/>
  <c r="M197" i="7"/>
  <c r="R158" i="7"/>
  <c r="R502" i="7" s="1"/>
  <c r="N481" i="7"/>
  <c r="E8" i="7"/>
  <c r="E9" i="7"/>
  <c r="E14" i="7"/>
  <c r="E19" i="7"/>
  <c r="E58" i="7"/>
  <c r="E231" i="7"/>
  <c r="E67" i="7"/>
  <c r="E68" i="7"/>
  <c r="E75" i="7"/>
  <c r="E80" i="7"/>
  <c r="E81" i="7"/>
  <c r="E87" i="7"/>
  <c r="E95" i="7"/>
  <c r="E101" i="7"/>
  <c r="E108" i="7"/>
  <c r="E109" i="7"/>
  <c r="E142" i="7"/>
  <c r="E167" i="7"/>
  <c r="E179" i="7"/>
  <c r="E194" i="7"/>
  <c r="E195" i="7"/>
  <c r="E205" i="7"/>
  <c r="I197" i="7"/>
  <c r="E219" i="7"/>
  <c r="E220" i="7"/>
  <c r="E232" i="7"/>
  <c r="E241" i="7"/>
  <c r="V238" i="7"/>
  <c r="E247" i="7"/>
  <c r="E267" i="7"/>
  <c r="E275" i="7"/>
  <c r="E276" i="7"/>
  <c r="E282" i="7"/>
  <c r="E290" i="7"/>
  <c r="E291" i="7"/>
  <c r="E297" i="7"/>
  <c r="E307" i="7"/>
  <c r="E327" i="7"/>
  <c r="E315" i="7" s="1"/>
  <c r="E359" i="7"/>
  <c r="N393" i="7"/>
  <c r="E12" i="7"/>
  <c r="R23" i="7"/>
  <c r="E72" i="7"/>
  <c r="E85" i="7"/>
  <c r="E98" i="7"/>
  <c r="E99" i="7"/>
  <c r="V111" i="7"/>
  <c r="R111" i="7"/>
  <c r="E114" i="7"/>
  <c r="E121" i="7"/>
  <c r="E126" i="7"/>
  <c r="E136" i="7"/>
  <c r="E145" i="7"/>
  <c r="E165" i="7"/>
  <c r="E171" i="7"/>
  <c r="I172" i="7"/>
  <c r="N173" i="7"/>
  <c r="E176" i="7"/>
  <c r="E177" i="7"/>
  <c r="H172" i="7"/>
  <c r="E199" i="7"/>
  <c r="N198" i="7"/>
  <c r="E208" i="7"/>
  <c r="E209" i="7"/>
  <c r="U197" i="7"/>
  <c r="E229" i="7"/>
  <c r="E230" i="7"/>
  <c r="E236" i="7"/>
  <c r="N238" i="7"/>
  <c r="E244" i="7"/>
  <c r="E245" i="7"/>
  <c r="E251" i="7"/>
  <c r="S260" i="7"/>
  <c r="E265" i="7"/>
  <c r="E271" i="7"/>
  <c r="E280" i="7"/>
  <c r="E295" i="7"/>
  <c r="I287" i="7"/>
  <c r="E311" i="7"/>
  <c r="I376" i="7"/>
  <c r="E603" i="7"/>
  <c r="N11" i="7"/>
  <c r="E35" i="7"/>
  <c r="E60" i="7"/>
  <c r="E76" i="7"/>
  <c r="E71" i="7"/>
  <c r="E88" i="7"/>
  <c r="E89" i="7"/>
  <c r="E118" i="7"/>
  <c r="E44" i="7"/>
  <c r="E124" i="7"/>
  <c r="E130" i="7"/>
  <c r="E140" i="7"/>
  <c r="E168" i="7"/>
  <c r="E169" i="7"/>
  <c r="E180" i="7"/>
  <c r="E181" i="7"/>
  <c r="E186" i="7"/>
  <c r="E193" i="7"/>
  <c r="E203" i="7"/>
  <c r="Q197" i="7"/>
  <c r="E211" i="7"/>
  <c r="E218" i="7"/>
  <c r="N223" i="7"/>
  <c r="E233" i="7"/>
  <c r="E234" i="7"/>
  <c r="E239" i="7"/>
  <c r="E248" i="7"/>
  <c r="E249" i="7"/>
  <c r="O260" i="7"/>
  <c r="O259" i="7" s="1"/>
  <c r="E269" i="7"/>
  <c r="E274" i="7"/>
  <c r="E284" i="7"/>
  <c r="E289" i="7"/>
  <c r="E299" i="7"/>
  <c r="U287" i="7"/>
  <c r="E310" i="7"/>
  <c r="N377" i="7"/>
  <c r="E445" i="7"/>
  <c r="E461" i="7"/>
  <c r="T468" i="7"/>
  <c r="E482" i="7"/>
  <c r="E530" i="7"/>
  <c r="E547" i="7"/>
  <c r="E551" i="7"/>
  <c r="E627" i="7"/>
  <c r="E679" i="7"/>
  <c r="E703" i="7"/>
  <c r="E382" i="7"/>
  <c r="E391" i="7"/>
  <c r="E392" i="7"/>
  <c r="E394" i="7"/>
  <c r="E405" i="7"/>
  <c r="O432" i="7"/>
  <c r="T432" i="7"/>
  <c r="N433" i="7"/>
  <c r="E440" i="7"/>
  <c r="E441" i="7"/>
  <c r="E346" i="7"/>
  <c r="I451" i="7"/>
  <c r="T451" i="7"/>
  <c r="K451" i="7"/>
  <c r="R469" i="7"/>
  <c r="E472" i="7"/>
  <c r="K468" i="7"/>
  <c r="E492" i="7"/>
  <c r="E520" i="7"/>
  <c r="E525" i="7"/>
  <c r="E529" i="7"/>
  <c r="E536" i="7"/>
  <c r="E546" i="7"/>
  <c r="E552" i="7"/>
  <c r="E556" i="7"/>
  <c r="E566" i="7"/>
  <c r="E572" i="7"/>
  <c r="E582" i="7"/>
  <c r="E586" i="7"/>
  <c r="E592" i="7"/>
  <c r="E601" i="7"/>
  <c r="E602" i="7"/>
  <c r="E608" i="7"/>
  <c r="E612" i="7"/>
  <c r="E621" i="7"/>
  <c r="E622" i="7"/>
  <c r="E628" i="7"/>
  <c r="E633" i="7"/>
  <c r="E638" i="7"/>
  <c r="E642" i="7"/>
  <c r="E648" i="7"/>
  <c r="E658" i="7"/>
  <c r="E668" i="7"/>
  <c r="E678" i="7"/>
  <c r="E684" i="7"/>
  <c r="E689" i="7"/>
  <c r="E694" i="7"/>
  <c r="E698" i="7"/>
  <c r="E704" i="7"/>
  <c r="E714" i="7"/>
  <c r="E729" i="7"/>
  <c r="E380" i="7"/>
  <c r="E386" i="7"/>
  <c r="Q376" i="7"/>
  <c r="E407" i="7"/>
  <c r="E408" i="7"/>
  <c r="E443" i="7"/>
  <c r="V442" i="7"/>
  <c r="E450" i="7"/>
  <c r="R452" i="7"/>
  <c r="E455" i="7"/>
  <c r="G451" i="7"/>
  <c r="E466" i="7"/>
  <c r="E476" i="7"/>
  <c r="E487" i="7"/>
  <c r="E524" i="7"/>
  <c r="E528" i="7"/>
  <c r="E540" i="7"/>
  <c r="E545" i="7"/>
  <c r="E550" i="7"/>
  <c r="E570" i="7"/>
  <c r="E585" i="7"/>
  <c r="E589" i="7"/>
  <c r="E596" i="7"/>
  <c r="E605" i="7"/>
  <c r="E606" i="7"/>
  <c r="E616" i="7"/>
  <c r="E626" i="7"/>
  <c r="E637" i="7"/>
  <c r="E641" i="7"/>
  <c r="E652" i="7"/>
  <c r="E657" i="7"/>
  <c r="E662" i="7"/>
  <c r="E672" i="7"/>
  <c r="E682" i="7"/>
  <c r="E693" i="7"/>
  <c r="E697" i="7"/>
  <c r="E708" i="7"/>
  <c r="E713" i="7"/>
  <c r="S376" i="7"/>
  <c r="E384" i="7"/>
  <c r="E390" i="7"/>
  <c r="M376" i="7"/>
  <c r="V393" i="7"/>
  <c r="E402" i="7"/>
  <c r="V433" i="7"/>
  <c r="E439" i="7"/>
  <c r="E448" i="7"/>
  <c r="E345" i="7"/>
  <c r="E459" i="7"/>
  <c r="S451" i="7"/>
  <c r="J460" i="7"/>
  <c r="E464" i="7"/>
  <c r="E474" i="7"/>
  <c r="E480" i="7"/>
  <c r="S468" i="7"/>
  <c r="E485" i="7"/>
  <c r="E491" i="7"/>
  <c r="E523" i="7"/>
  <c r="E532" i="7"/>
  <c r="E538" i="7"/>
  <c r="E544" i="7"/>
  <c r="E549" i="7"/>
  <c r="E554" i="7"/>
  <c r="E558" i="7"/>
  <c r="E564" i="7"/>
  <c r="E573" i="7"/>
  <c r="E574" i="7"/>
  <c r="E580" i="7"/>
  <c r="E584" i="7"/>
  <c r="E594" i="7"/>
  <c r="E600" i="7"/>
  <c r="E610" i="7"/>
  <c r="E614" i="7"/>
  <c r="E620" i="7"/>
  <c r="E630" i="7"/>
  <c r="E636" i="7"/>
  <c r="E640" i="7"/>
  <c r="E645" i="7"/>
  <c r="E650" i="7"/>
  <c r="E656" i="7"/>
  <c r="E661" i="7"/>
  <c r="E664" i="7"/>
  <c r="E666" i="7"/>
  <c r="E669" i="7"/>
  <c r="E670" i="7"/>
  <c r="E676" i="7"/>
  <c r="E685" i="7"/>
  <c r="E686" i="7"/>
  <c r="E692" i="7"/>
  <c r="E696" i="7"/>
  <c r="E701" i="7"/>
  <c r="E706" i="7"/>
  <c r="E712" i="7"/>
  <c r="E726" i="7"/>
  <c r="R78" i="7"/>
  <c r="E79" i="7"/>
  <c r="E17" i="7"/>
  <c r="E93" i="7"/>
  <c r="R90" i="7"/>
  <c r="E41" i="7"/>
  <c r="E134" i="7"/>
  <c r="V160" i="7"/>
  <c r="E189" i="7"/>
  <c r="R185" i="7"/>
  <c r="J198" i="7"/>
  <c r="R198" i="7"/>
  <c r="E214" i="7"/>
  <c r="R210" i="7"/>
  <c r="E228" i="7"/>
  <c r="J223" i="7"/>
  <c r="E263" i="7"/>
  <c r="E397" i="7"/>
  <c r="J393" i="7"/>
  <c r="E123" i="7"/>
  <c r="E184" i="7"/>
  <c r="E183" i="7" s="1"/>
  <c r="J183" i="7"/>
  <c r="J173" i="7" s="1"/>
  <c r="J11" i="7"/>
  <c r="E18" i="7"/>
  <c r="E25" i="7"/>
  <c r="J32" i="7"/>
  <c r="J78" i="7"/>
  <c r="E91" i="7"/>
  <c r="J90" i="7"/>
  <c r="V90" i="7"/>
  <c r="E107" i="7"/>
  <c r="R103" i="7"/>
  <c r="E112" i="7"/>
  <c r="J111" i="7"/>
  <c r="E161" i="7"/>
  <c r="J160" i="7"/>
  <c r="E175" i="7"/>
  <c r="R173" i="7"/>
  <c r="E187" i="7"/>
  <c r="J185" i="7"/>
  <c r="V185" i="7"/>
  <c r="E212" i="7"/>
  <c r="J210" i="7"/>
  <c r="V210" i="7"/>
  <c r="E378" i="7"/>
  <c r="R377" i="7"/>
  <c r="E388" i="7"/>
  <c r="J377" i="7"/>
  <c r="E305" i="7"/>
  <c r="E26" i="7"/>
  <c r="E27" i="7"/>
  <c r="E33" i="7"/>
  <c r="E34" i="7"/>
  <c r="E47" i="7"/>
  <c r="E48" i="7"/>
  <c r="N78" i="7"/>
  <c r="E84" i="7"/>
  <c r="N90" i="7"/>
  <c r="E94" i="7"/>
  <c r="E104" i="7"/>
  <c r="E105" i="7"/>
  <c r="J103" i="7"/>
  <c r="V103" i="7"/>
  <c r="N111" i="7"/>
  <c r="E115" i="7"/>
  <c r="E127" i="7"/>
  <c r="E141" i="7"/>
  <c r="N160" i="7"/>
  <c r="E164" i="7"/>
  <c r="E174" i="7"/>
  <c r="E42" i="7"/>
  <c r="V173" i="7"/>
  <c r="N185" i="7"/>
  <c r="E190" i="7"/>
  <c r="E204" i="7"/>
  <c r="N210" i="7"/>
  <c r="E215" i="7"/>
  <c r="V223" i="7"/>
  <c r="R223" i="7"/>
  <c r="V260" i="7"/>
  <c r="E303" i="7"/>
  <c r="J287" i="7"/>
  <c r="E225" i="7"/>
  <c r="E237" i="7"/>
  <c r="J238" i="7"/>
  <c r="R238" i="7"/>
  <c r="E252" i="7"/>
  <c r="E264" i="7"/>
  <c r="E279" i="7"/>
  <c r="E294" i="7"/>
  <c r="E306" i="7"/>
  <c r="E379" i="7"/>
  <c r="E226" i="7"/>
  <c r="E227" i="7"/>
  <c r="E240" i="7"/>
  <c r="E268" i="7"/>
  <c r="E283" i="7"/>
  <c r="E298" i="7"/>
  <c r="E349" i="7"/>
  <c r="E383" i="7"/>
  <c r="R433" i="7"/>
  <c r="E435" i="7"/>
  <c r="E446" i="7"/>
  <c r="R442" i="7"/>
  <c r="R460" i="7"/>
  <c r="E462" i="7"/>
  <c r="V469" i="7"/>
  <c r="R481" i="7"/>
  <c r="E483" i="7"/>
  <c r="E444" i="7"/>
  <c r="J442" i="7"/>
  <c r="V452" i="7"/>
  <c r="E470" i="7"/>
  <c r="J469" i="7"/>
  <c r="V481" i="7"/>
  <c r="E395" i="7"/>
  <c r="E396" i="7"/>
  <c r="E403" i="7"/>
  <c r="E404" i="7"/>
  <c r="J433" i="7"/>
  <c r="E436" i="7"/>
  <c r="N442" i="7"/>
  <c r="E447" i="7"/>
  <c r="E453" i="7"/>
  <c r="J452" i="7"/>
  <c r="E463" i="7"/>
  <c r="N469" i="7"/>
  <c r="E473" i="7"/>
  <c r="J481" i="7"/>
  <c r="E484" i="7"/>
  <c r="E527" i="7"/>
  <c r="E560" i="7"/>
  <c r="E561" i="7"/>
  <c r="E577" i="7"/>
  <c r="E593" i="7"/>
  <c r="E609" i="7"/>
  <c r="E673" i="7"/>
  <c r="E531" i="7"/>
  <c r="E565" i="7"/>
  <c r="E581" i="7"/>
  <c r="E613" i="7"/>
  <c r="E677" i="7"/>
  <c r="E724" i="7"/>
  <c r="U52" i="7" l="1"/>
  <c r="U54" i="7" s="1"/>
  <c r="E314" i="7"/>
  <c r="Q259" i="7"/>
  <c r="P259" i="7"/>
  <c r="L259" i="7"/>
  <c r="R37" i="7"/>
  <c r="T52" i="7"/>
  <c r="T54" i="7" s="1"/>
  <c r="T259" i="7"/>
  <c r="H259" i="7"/>
  <c r="R102" i="7"/>
  <c r="U62" i="7"/>
  <c r="I259" i="7"/>
  <c r="S259" i="7"/>
  <c r="N37" i="7"/>
  <c r="J37" i="7"/>
  <c r="U259" i="7"/>
  <c r="N21" i="7"/>
  <c r="M259" i="7"/>
  <c r="E15" i="7"/>
  <c r="V102" i="7"/>
  <c r="N102" i="7"/>
  <c r="Q158" i="7"/>
  <c r="Q502" i="7" s="1"/>
  <c r="P158" i="7"/>
  <c r="P502" i="7" s="1"/>
  <c r="E288" i="7"/>
  <c r="E73" i="7"/>
  <c r="J77" i="7"/>
  <c r="E11" i="7"/>
  <c r="N77" i="7"/>
  <c r="V77" i="7"/>
  <c r="R77" i="7"/>
  <c r="V451" i="7"/>
  <c r="E519" i="7"/>
  <c r="E548" i="7"/>
  <c r="E526" i="7"/>
  <c r="V59" i="7"/>
  <c r="V56" i="7" s="1"/>
  <c r="E604" i="7"/>
  <c r="E569" i="7"/>
  <c r="E702" i="7"/>
  <c r="E597" i="7"/>
  <c r="E562" i="7"/>
  <c r="E695" i="7"/>
  <c r="E625" i="7"/>
  <c r="E632" i="7"/>
  <c r="E611" i="7"/>
  <c r="E618" i="7"/>
  <c r="E723" i="7"/>
  <c r="E576" i="7"/>
  <c r="E639" i="7"/>
  <c r="E583" i="7"/>
  <c r="E555" i="7"/>
  <c r="E541" i="7"/>
  <c r="E590" i="7"/>
  <c r="E301" i="7"/>
  <c r="E688" i="7"/>
  <c r="N451" i="7"/>
  <c r="E681" i="7"/>
  <c r="E674" i="7"/>
  <c r="V222" i="7"/>
  <c r="E667" i="7"/>
  <c r="E660" i="7"/>
  <c r="E273" i="7"/>
  <c r="E261" i="7"/>
  <c r="V287" i="7"/>
  <c r="V259" i="7" s="1"/>
  <c r="V376" i="7"/>
  <c r="J172" i="7"/>
  <c r="J451" i="7"/>
  <c r="R172" i="7"/>
  <c r="V172" i="7"/>
  <c r="N260" i="7"/>
  <c r="N468" i="7"/>
  <c r="R287" i="7"/>
  <c r="E709" i="7"/>
  <c r="R468" i="7"/>
  <c r="N222" i="7"/>
  <c r="N197" i="7"/>
  <c r="E646" i="7"/>
  <c r="N172" i="7"/>
  <c r="N287" i="7"/>
  <c r="J260" i="7"/>
  <c r="J259" i="7" s="1"/>
  <c r="E103" i="7"/>
  <c r="R376" i="7"/>
  <c r="N376" i="7"/>
  <c r="E452" i="7"/>
  <c r="V197" i="7"/>
  <c r="J376" i="7"/>
  <c r="N432" i="7"/>
  <c r="R451" i="7"/>
  <c r="R260" i="7"/>
  <c r="E28" i="7"/>
  <c r="E238" i="7"/>
  <c r="E469" i="7"/>
  <c r="E653" i="7"/>
  <c r="E210" i="7"/>
  <c r="E460" i="7"/>
  <c r="E433" i="7"/>
  <c r="E198" i="7"/>
  <c r="E90" i="7"/>
  <c r="E23" i="7"/>
  <c r="E481" i="7"/>
  <c r="R432" i="7"/>
  <c r="E223" i="7"/>
  <c r="R197" i="7"/>
  <c r="E133" i="7"/>
  <c r="E78" i="7"/>
  <c r="E160" i="7"/>
  <c r="J468" i="7"/>
  <c r="E442" i="7"/>
  <c r="E185" i="7"/>
  <c r="V432" i="7"/>
  <c r="E377" i="7"/>
  <c r="E32" i="7"/>
  <c r="J197" i="7"/>
  <c r="J432" i="7"/>
  <c r="E393" i="7"/>
  <c r="R222" i="7"/>
  <c r="E173" i="7"/>
  <c r="O158" i="7"/>
  <c r="O502" i="7" s="1"/>
  <c r="V468" i="7"/>
  <c r="E111" i="7"/>
  <c r="J222" i="7"/>
  <c r="T62" i="7" l="1"/>
  <c r="T64" i="7" s="1"/>
  <c r="N259" i="7"/>
  <c r="R259" i="7"/>
  <c r="U64" i="7"/>
  <c r="N158" i="7"/>
  <c r="N502" i="7" s="1"/>
  <c r="E172" i="7"/>
  <c r="E287" i="7"/>
  <c r="E468" i="7"/>
  <c r="E102" i="7"/>
  <c r="E197" i="7"/>
  <c r="E222" i="7"/>
  <c r="E451" i="7"/>
  <c r="E260" i="7"/>
  <c r="E37" i="7"/>
  <c r="E432" i="7"/>
  <c r="E77" i="7"/>
  <c r="L158" i="7"/>
  <c r="L502" i="7" s="1"/>
  <c r="E376" i="7"/>
  <c r="M158" i="7"/>
  <c r="M502" i="7" s="1"/>
  <c r="E259" i="7" l="1"/>
  <c r="K158" i="7"/>
  <c r="K502" i="7" s="1"/>
  <c r="J158" i="7"/>
  <c r="J502" i="7" s="1"/>
  <c r="H158" i="7" l="1"/>
  <c r="H502" i="7" s="1"/>
  <c r="I158" i="7"/>
  <c r="I502" i="7" s="1"/>
  <c r="G158" i="7" l="1"/>
  <c r="G502" i="7" s="1"/>
  <c r="E158" i="7" l="1"/>
  <c r="E502" i="7" s="1"/>
  <c r="E120" i="7" l="1"/>
  <c r="E119" i="7" l="1"/>
  <c r="M260" i="22"/>
  <c r="M259" i="22" s="1"/>
  <c r="L260" i="22"/>
  <c r="L259" i="22" s="1"/>
  <c r="K260" i="22"/>
  <c r="K259" i="22" s="1"/>
  <c r="M56" i="22" l="1"/>
  <c r="S56" i="22"/>
  <c r="T56" i="22"/>
  <c r="T62" i="22" s="1"/>
  <c r="T64" i="22" s="1"/>
  <c r="K56" i="22"/>
  <c r="O56" i="22"/>
  <c r="P56" i="22" l="1"/>
  <c r="U56" i="22"/>
  <c r="U62" i="22" s="1"/>
  <c r="U64" i="22" s="1"/>
  <c r="V59" i="22" l="1"/>
  <c r="V56" i="22" s="1"/>
  <c r="J6" i="7" l="1"/>
  <c r="J21" i="7" s="1"/>
  <c r="I6" i="7"/>
  <c r="I21" i="7" s="1"/>
  <c r="I56" i="7" l="1"/>
  <c r="I56" i="22" l="1"/>
  <c r="Q6" i="7" l="1"/>
  <c r="Q21" i="7" s="1"/>
  <c r="R6" i="7"/>
  <c r="R21" i="7" s="1"/>
  <c r="Q56" i="7" l="1"/>
  <c r="Q56" i="22" l="1"/>
  <c r="R59" i="7"/>
  <c r="R56" i="7" s="1"/>
  <c r="R59" i="22" l="1"/>
  <c r="R56" i="22" s="1"/>
  <c r="L6" i="7"/>
  <c r="L21" i="7" s="1"/>
  <c r="E7" i="7"/>
  <c r="E6" i="7" l="1"/>
  <c r="L56" i="7"/>
  <c r="L56" i="22" l="1"/>
  <c r="N59" i="7"/>
  <c r="N56" i="7" s="1"/>
  <c r="N59" i="22" l="1"/>
  <c r="N56" i="22" s="1"/>
  <c r="H56" i="22" l="1"/>
  <c r="H370" i="7" l="1"/>
  <c r="P369" i="7"/>
  <c r="P366" i="7"/>
  <c r="H373" i="7"/>
  <c r="T370" i="7"/>
  <c r="P368" i="7"/>
  <c r="U375" i="7"/>
  <c r="I365" i="7"/>
  <c r="Q363" i="7"/>
  <c r="T375" i="7"/>
  <c r="P373" i="7"/>
  <c r="P372" i="7"/>
  <c r="H372" i="7"/>
  <c r="L371" i="7"/>
  <c r="T374" i="7"/>
  <c r="H369" i="7"/>
  <c r="T365" i="7"/>
  <c r="I374" i="7"/>
  <c r="U373" i="7"/>
  <c r="I369" i="7"/>
  <c r="I373" i="7"/>
  <c r="Q372" i="7"/>
  <c r="U366" i="7"/>
  <c r="Q366" i="7"/>
  <c r="L367" i="7"/>
  <c r="L365" i="7"/>
  <c r="Q375" i="7"/>
  <c r="M375" i="7"/>
  <c r="Q374" i="7"/>
  <c r="M372" i="7"/>
  <c r="U371" i="7"/>
  <c r="Q371" i="7"/>
  <c r="Q370" i="7"/>
  <c r="M367" i="7"/>
  <c r="M373" i="7"/>
  <c r="M365" i="7"/>
  <c r="M363" i="7"/>
  <c r="T372" i="7"/>
  <c r="T366" i="7"/>
  <c r="M374" i="7"/>
  <c r="I366" i="7"/>
  <c r="M364" i="7"/>
  <c r="U363" i="7"/>
  <c r="T371" i="7"/>
  <c r="L368" i="7"/>
  <c r="P367" i="7"/>
  <c r="U370" i="7"/>
  <c r="Q369" i="7"/>
  <c r="U365" i="7"/>
  <c r="Q364" i="7"/>
  <c r="P375" i="7"/>
  <c r="H375" i="7"/>
  <c r="L373" i="7"/>
  <c r="H371" i="7"/>
  <c r="T369" i="7"/>
  <c r="L369" i="7"/>
  <c r="T368" i="7"/>
  <c r="M366" i="7"/>
  <c r="T373" i="7"/>
  <c r="H365" i="7"/>
  <c r="H364" i="7"/>
  <c r="P363" i="7"/>
  <c r="I367" i="7"/>
  <c r="L366" i="7"/>
  <c r="U369" i="7"/>
  <c r="Q368" i="7"/>
  <c r="I368" i="7"/>
  <c r="P371" i="7"/>
  <c r="I370" i="7"/>
  <c r="U364" i="7"/>
  <c r="T364" i="7"/>
  <c r="L364" i="7"/>
  <c r="T363" i="7"/>
  <c r="M371" i="7"/>
  <c r="L374" i="7"/>
  <c r="H367" i="7"/>
  <c r="P364" i="7"/>
  <c r="L375" i="7"/>
  <c r="U374" i="7"/>
  <c r="S372" i="7"/>
  <c r="K371" i="7"/>
  <c r="S375" i="7"/>
  <c r="K368" i="7"/>
  <c r="O368" i="7"/>
  <c r="O366" i="7"/>
  <c r="H366" i="7"/>
  <c r="H374" i="7"/>
  <c r="O375" i="7"/>
  <c r="O364" i="7"/>
  <c r="O363" i="7"/>
  <c r="O371" i="7"/>
  <c r="S366" i="7"/>
  <c r="L363" i="7"/>
  <c r="K372" i="7"/>
  <c r="I372" i="7"/>
  <c r="T367" i="7"/>
  <c r="O372" i="7"/>
  <c r="U368" i="7"/>
  <c r="U372" i="7"/>
  <c r="M368" i="7"/>
  <c r="M370" i="7"/>
  <c r="O365" i="7"/>
  <c r="K363" i="7"/>
  <c r="O369" i="7"/>
  <c r="Q367" i="7"/>
  <c r="Q373" i="7"/>
  <c r="S368" i="7"/>
  <c r="S363" i="7"/>
  <c r="U367" i="7"/>
  <c r="G366" i="7"/>
  <c r="G373" i="7"/>
  <c r="S371" i="7"/>
  <c r="S367" i="7"/>
  <c r="S364" i="7"/>
  <c r="G372" i="7"/>
  <c r="G370" i="7"/>
  <c r="H363" i="7"/>
  <c r="K369" i="7"/>
  <c r="G367" i="7"/>
  <c r="O367" i="7"/>
  <c r="G374" i="7"/>
  <c r="H368" i="7"/>
  <c r="S373" i="7"/>
  <c r="S370" i="7"/>
  <c r="K374" i="7"/>
  <c r="L370" i="7"/>
  <c r="G363" i="7"/>
  <c r="P370" i="7"/>
  <c r="P374" i="7"/>
  <c r="I375" i="7"/>
  <c r="G364" i="7"/>
  <c r="O374" i="7"/>
  <c r="G369" i="7"/>
  <c r="O373" i="7"/>
  <c r="P365" i="7"/>
  <c r="M369" i="7"/>
  <c r="K375" i="7"/>
  <c r="I364" i="7"/>
  <c r="L372" i="7"/>
  <c r="I371" i="7"/>
  <c r="K373" i="7"/>
  <c r="K364" i="7"/>
  <c r="G371" i="7"/>
  <c r="G375" i="7"/>
  <c r="O370" i="7"/>
  <c r="S369" i="7"/>
  <c r="G368" i="7"/>
  <c r="Q365" i="7"/>
  <c r="G365" i="7"/>
  <c r="S365" i="7"/>
  <c r="K366" i="7"/>
  <c r="K367" i="7"/>
  <c r="K365" i="7"/>
  <c r="I363" i="7"/>
  <c r="S374" i="7"/>
  <c r="T362" i="7"/>
  <c r="K370" i="7"/>
  <c r="U362" i="7"/>
  <c r="H362" i="7"/>
  <c r="G362" i="7"/>
  <c r="I362" i="7"/>
  <c r="Q362" i="7"/>
  <c r="M362" i="7"/>
  <c r="P362" i="7"/>
  <c r="S362" i="7"/>
  <c r="K362" i="7"/>
  <c r="L362" i="7"/>
  <c r="O362" i="7"/>
  <c r="J369" i="7" l="1"/>
  <c r="V375" i="7"/>
  <c r="H361" i="7"/>
  <c r="G361" i="7"/>
  <c r="N365" i="7"/>
  <c r="N366" i="7"/>
  <c r="V367" i="7"/>
  <c r="V364" i="7"/>
  <c r="N375" i="7"/>
  <c r="R363" i="7"/>
  <c r="N370" i="7"/>
  <c r="R366" i="7"/>
  <c r="T361" i="7"/>
  <c r="N374" i="7"/>
  <c r="R369" i="7"/>
  <c r="R364" i="7"/>
  <c r="V362" i="7"/>
  <c r="N363" i="7"/>
  <c r="V363" i="7"/>
  <c r="Q361" i="7"/>
  <c r="N372" i="7"/>
  <c r="V371" i="7"/>
  <c r="L361" i="7"/>
  <c r="K361" i="7"/>
  <c r="M361" i="7"/>
  <c r="U361" i="7"/>
  <c r="R365" i="7"/>
  <c r="O361" i="7"/>
  <c r="S361" i="7"/>
  <c r="R362" i="7"/>
  <c r="J362" i="7"/>
  <c r="N362" i="7"/>
  <c r="P361" i="7"/>
  <c r="I361" i="7"/>
  <c r="J374" i="7"/>
  <c r="V365" i="7"/>
  <c r="N367" i="7"/>
  <c r="V374" i="7"/>
  <c r="V373" i="7"/>
  <c r="J364" i="7"/>
  <c r="J370" i="7"/>
  <c r="J368" i="7"/>
  <c r="V369" i="7"/>
  <c r="J375" i="7"/>
  <c r="N364" i="7"/>
  <c r="J372" i="7"/>
  <c r="R371" i="7"/>
  <c r="J367" i="7"/>
  <c r="J365" i="7"/>
  <c r="R370" i="7"/>
  <c r="N373" i="7"/>
  <c r="J373" i="7"/>
  <c r="N371" i="7"/>
  <c r="V370" i="7"/>
  <c r="R372" i="7"/>
  <c r="J371" i="7"/>
  <c r="R373" i="7"/>
  <c r="R374" i="7"/>
  <c r="R367" i="7"/>
  <c r="N369" i="7"/>
  <c r="J366" i="7"/>
  <c r="V366" i="7"/>
  <c r="J363" i="7"/>
  <c r="R375" i="7"/>
  <c r="R368" i="7"/>
  <c r="N368" i="7"/>
  <c r="V368" i="7"/>
  <c r="V372" i="7"/>
  <c r="N371" i="22" l="1"/>
  <c r="E363" i="7"/>
  <c r="J365" i="22"/>
  <c r="N369" i="22"/>
  <c r="N372" i="22"/>
  <c r="R372" i="22"/>
  <c r="N368" i="22"/>
  <c r="N364" i="22"/>
  <c r="R370" i="22"/>
  <c r="R365" i="22"/>
  <c r="E371" i="7"/>
  <c r="V373" i="22"/>
  <c r="N367" i="22"/>
  <c r="N373" i="22"/>
  <c r="E365" i="7"/>
  <c r="N366" i="22"/>
  <c r="R371" i="22"/>
  <c r="N374" i="22"/>
  <c r="V372" i="22"/>
  <c r="R374" i="22"/>
  <c r="N370" i="22"/>
  <c r="N365" i="22"/>
  <c r="R364" i="22"/>
  <c r="R369" i="22"/>
  <c r="J371" i="22"/>
  <c r="E373" i="7"/>
  <c r="E369" i="7"/>
  <c r="E362" i="7"/>
  <c r="E366" i="7"/>
  <c r="E367" i="7"/>
  <c r="R367" i="22"/>
  <c r="V364" i="22"/>
  <c r="V367" i="22"/>
  <c r="N375" i="22"/>
  <c r="R373" i="22"/>
  <c r="V375" i="22"/>
  <c r="V363" i="22"/>
  <c r="L361" i="22"/>
  <c r="J366" i="22"/>
  <c r="V371" i="22"/>
  <c r="V365" i="22"/>
  <c r="R375" i="22"/>
  <c r="M361" i="22"/>
  <c r="R366" i="22"/>
  <c r="N363" i="22"/>
  <c r="V370" i="22"/>
  <c r="P361" i="22"/>
  <c r="V369" i="22"/>
  <c r="R363" i="22"/>
  <c r="Q361" i="22"/>
  <c r="R368" i="22"/>
  <c r="V374" i="22"/>
  <c r="U361" i="22"/>
  <c r="V361" i="7"/>
  <c r="E370" i="7"/>
  <c r="E364" i="7"/>
  <c r="E368" i="7"/>
  <c r="E372" i="7"/>
  <c r="E375" i="7"/>
  <c r="E374" i="7"/>
  <c r="I361" i="22"/>
  <c r="H361" i="22"/>
  <c r="J373" i="22"/>
  <c r="J367" i="22"/>
  <c r="J372" i="22"/>
  <c r="J375" i="22"/>
  <c r="J370" i="22"/>
  <c r="J374" i="22"/>
  <c r="S361" i="22"/>
  <c r="V366" i="22"/>
  <c r="J369" i="22"/>
  <c r="V368" i="22"/>
  <c r="J368" i="22"/>
  <c r="J364" i="22"/>
  <c r="N362" i="22"/>
  <c r="K361" i="22"/>
  <c r="N361" i="7"/>
  <c r="R361" i="7"/>
  <c r="J363" i="22"/>
  <c r="T361" i="22"/>
  <c r="J362" i="22"/>
  <c r="G361" i="22"/>
  <c r="R362" i="22"/>
  <c r="O361" i="22"/>
  <c r="J361" i="7"/>
  <c r="V362" i="22"/>
  <c r="E365" i="22" l="1"/>
  <c r="E372" i="22"/>
  <c r="E361" i="7"/>
  <c r="E364" i="22"/>
  <c r="E371" i="22"/>
  <c r="R361" i="22"/>
  <c r="E374" i="22"/>
  <c r="E367" i="22"/>
  <c r="E369" i="22"/>
  <c r="E370" i="22"/>
  <c r="E373" i="22"/>
  <c r="E375" i="22"/>
  <c r="E363" i="22"/>
  <c r="N361" i="22"/>
  <c r="E366" i="22"/>
  <c r="E368" i="22"/>
  <c r="V361" i="22"/>
  <c r="J361" i="22"/>
  <c r="E362" i="22"/>
  <c r="E361" i="22" l="1"/>
  <c r="M148" i="17" l="1"/>
  <c r="I148" i="17"/>
  <c r="O148" i="17"/>
  <c r="Q148" i="17"/>
  <c r="S148" i="17"/>
  <c r="H159" i="17"/>
  <c r="I159" i="17"/>
  <c r="O159" i="17"/>
  <c r="K159" i="17"/>
  <c r="P159" i="17"/>
  <c r="G159" i="17"/>
  <c r="L159" i="17"/>
  <c r="Q159" i="17"/>
  <c r="M159" i="17"/>
  <c r="S159" i="17"/>
  <c r="V159" i="17" s="1"/>
  <c r="G45" i="17"/>
  <c r="G153" i="17"/>
  <c r="G157" i="17"/>
  <c r="H149" i="17"/>
  <c r="H152" i="17"/>
  <c r="H156" i="17"/>
  <c r="I151" i="17"/>
  <c r="I155" i="17"/>
  <c r="K150" i="17"/>
  <c r="K154" i="17"/>
  <c r="L45" i="17"/>
  <c r="L39" i="17" s="1"/>
  <c r="L153" i="17"/>
  <c r="L157" i="17"/>
  <c r="M149" i="17"/>
  <c r="M152" i="17"/>
  <c r="M156" i="17"/>
  <c r="O151" i="17"/>
  <c r="O155" i="17"/>
  <c r="P150" i="17"/>
  <c r="P154" i="17"/>
  <c r="Q45" i="17"/>
  <c r="Q39" i="17" s="1"/>
  <c r="Q153" i="17"/>
  <c r="Q157" i="17"/>
  <c r="S149" i="17"/>
  <c r="V149" i="17" s="1"/>
  <c r="S152" i="17"/>
  <c r="V152" i="17" s="1"/>
  <c r="S156" i="17"/>
  <c r="V156" i="17" s="1"/>
  <c r="G149" i="17"/>
  <c r="G150" i="17"/>
  <c r="G154" i="17"/>
  <c r="H45" i="17"/>
  <c r="H153" i="17"/>
  <c r="H157" i="17"/>
  <c r="I149" i="17"/>
  <c r="I152" i="17"/>
  <c r="I156" i="17"/>
  <c r="K148" i="17"/>
  <c r="K151" i="17"/>
  <c r="K155" i="17"/>
  <c r="L150" i="17"/>
  <c r="L154" i="17"/>
  <c r="M45" i="17"/>
  <c r="M39" i="17" s="1"/>
  <c r="M153" i="17"/>
  <c r="M157" i="17"/>
  <c r="O149" i="17"/>
  <c r="O152" i="17"/>
  <c r="O156" i="17"/>
  <c r="P148" i="17"/>
  <c r="P151" i="17"/>
  <c r="P155" i="17"/>
  <c r="Q150" i="17"/>
  <c r="Q154" i="17"/>
  <c r="S45" i="17"/>
  <c r="S153" i="17"/>
  <c r="V153" i="17" s="1"/>
  <c r="S157" i="17"/>
  <c r="V157" i="17" s="1"/>
  <c r="G148" i="17"/>
  <c r="G151" i="17"/>
  <c r="G155" i="17"/>
  <c r="H150" i="17"/>
  <c r="H154" i="17"/>
  <c r="I45" i="17"/>
  <c r="I39" i="17" s="1"/>
  <c r="I153" i="17"/>
  <c r="I157" i="17"/>
  <c r="K149" i="17"/>
  <c r="K152" i="17"/>
  <c r="K156" i="17"/>
  <c r="L148" i="17"/>
  <c r="L151" i="17"/>
  <c r="L155" i="17"/>
  <c r="M150" i="17"/>
  <c r="M154" i="17"/>
  <c r="O45" i="17"/>
  <c r="O39" i="17" s="1"/>
  <c r="O153" i="17"/>
  <c r="O157" i="17"/>
  <c r="P149" i="17"/>
  <c r="P152" i="17"/>
  <c r="P156" i="17"/>
  <c r="Q151" i="17"/>
  <c r="Q155" i="17"/>
  <c r="S150" i="17"/>
  <c r="V150" i="17" s="1"/>
  <c r="S154" i="17"/>
  <c r="V154" i="17" s="1"/>
  <c r="G152" i="17"/>
  <c r="G156" i="17"/>
  <c r="H148" i="17"/>
  <c r="H151" i="17"/>
  <c r="H155" i="17"/>
  <c r="I150" i="17"/>
  <c r="I154" i="17"/>
  <c r="K45" i="17"/>
  <c r="K39" i="17" s="1"/>
  <c r="K153" i="17"/>
  <c r="K157" i="17"/>
  <c r="L149" i="17"/>
  <c r="L152" i="17"/>
  <c r="L156" i="17"/>
  <c r="M151" i="17"/>
  <c r="M155" i="17"/>
  <c r="O150" i="17"/>
  <c r="O154" i="17"/>
  <c r="P45" i="17"/>
  <c r="P39" i="17" s="1"/>
  <c r="P153" i="17"/>
  <c r="P157" i="17"/>
  <c r="Q149" i="17"/>
  <c r="Q152" i="17"/>
  <c r="Q156" i="17"/>
  <c r="S151" i="17"/>
  <c r="V151" i="17" s="1"/>
  <c r="S155" i="17"/>
  <c r="V155" i="17" s="1"/>
  <c r="O159" i="7"/>
  <c r="K159" i="7"/>
  <c r="P159" i="7"/>
  <c r="G159" i="7"/>
  <c r="L159" i="7"/>
  <c r="Q159" i="7"/>
  <c r="I159" i="7"/>
  <c r="H159" i="7"/>
  <c r="M159" i="7"/>
  <c r="S159" i="7"/>
  <c r="V159" i="7" s="1"/>
  <c r="G149" i="7"/>
  <c r="G45" i="7"/>
  <c r="G153" i="7"/>
  <c r="G157" i="7"/>
  <c r="H149" i="7"/>
  <c r="H152" i="7"/>
  <c r="H156" i="7"/>
  <c r="I151" i="7"/>
  <c r="I155" i="7"/>
  <c r="K150" i="7"/>
  <c r="K154" i="7"/>
  <c r="L45" i="7"/>
  <c r="L39" i="7" s="1"/>
  <c r="L153" i="7"/>
  <c r="L157" i="7"/>
  <c r="M149" i="7"/>
  <c r="M152" i="7"/>
  <c r="M156" i="7"/>
  <c r="O151" i="7"/>
  <c r="O155" i="7"/>
  <c r="P150" i="7"/>
  <c r="P154" i="7"/>
  <c r="Q45" i="7"/>
  <c r="Q39" i="7" s="1"/>
  <c r="Q153" i="7"/>
  <c r="Q157" i="7"/>
  <c r="S149" i="7"/>
  <c r="V149" i="7" s="1"/>
  <c r="S152" i="7"/>
  <c r="V152" i="7" s="1"/>
  <c r="S156" i="7"/>
  <c r="G148" i="7"/>
  <c r="G150" i="7"/>
  <c r="G154" i="7"/>
  <c r="H45" i="7"/>
  <c r="H153" i="7"/>
  <c r="H157" i="7"/>
  <c r="I149" i="7"/>
  <c r="I152" i="7"/>
  <c r="I156" i="7"/>
  <c r="K148" i="7"/>
  <c r="K151" i="7"/>
  <c r="K155" i="7"/>
  <c r="L150" i="7"/>
  <c r="L154" i="7"/>
  <c r="M45" i="7"/>
  <c r="M39" i="7" s="1"/>
  <c r="M153" i="7"/>
  <c r="M157" i="7"/>
  <c r="O149" i="7"/>
  <c r="O152" i="7"/>
  <c r="O156" i="7"/>
  <c r="P148" i="7"/>
  <c r="P151" i="7"/>
  <c r="P155" i="7"/>
  <c r="Q150" i="7"/>
  <c r="Q154" i="7"/>
  <c r="S45" i="7"/>
  <c r="S153" i="7"/>
  <c r="V153" i="7" s="1"/>
  <c r="S157" i="7"/>
  <c r="V157" i="7" s="1"/>
  <c r="G151" i="7"/>
  <c r="G155" i="7"/>
  <c r="H150" i="7"/>
  <c r="H154" i="7"/>
  <c r="I45" i="7"/>
  <c r="I39" i="7" s="1"/>
  <c r="I153" i="7"/>
  <c r="I157" i="7"/>
  <c r="K149" i="7"/>
  <c r="K152" i="7"/>
  <c r="K156" i="7"/>
  <c r="L148" i="7"/>
  <c r="L151" i="7"/>
  <c r="L155" i="7"/>
  <c r="M150" i="7"/>
  <c r="M154" i="7"/>
  <c r="O45" i="7"/>
  <c r="O39" i="7" s="1"/>
  <c r="O153" i="7"/>
  <c r="O157" i="7"/>
  <c r="P149" i="7"/>
  <c r="P152" i="7"/>
  <c r="P156" i="7"/>
  <c r="Q151" i="7"/>
  <c r="Q155" i="7"/>
  <c r="S150" i="7"/>
  <c r="V150" i="7" s="1"/>
  <c r="S154" i="7"/>
  <c r="V154" i="7" s="1"/>
  <c r="G152" i="7"/>
  <c r="G156" i="7"/>
  <c r="H148" i="7"/>
  <c r="H151" i="7"/>
  <c r="H155" i="7"/>
  <c r="J155" i="7" s="1"/>
  <c r="I150" i="7"/>
  <c r="I154" i="7"/>
  <c r="K45" i="7"/>
  <c r="K153" i="7"/>
  <c r="K157" i="7"/>
  <c r="N157" i="7" s="1"/>
  <c r="L149" i="7"/>
  <c r="L152" i="7"/>
  <c r="L156" i="7"/>
  <c r="M151" i="7"/>
  <c r="M155" i="7"/>
  <c r="O150" i="7"/>
  <c r="O154" i="7"/>
  <c r="P45" i="7"/>
  <c r="P39" i="7" s="1"/>
  <c r="P153" i="7"/>
  <c r="P157" i="7"/>
  <c r="Q149" i="7"/>
  <c r="Q152" i="7"/>
  <c r="Q156" i="7"/>
  <c r="S151" i="7"/>
  <c r="V151" i="7" s="1"/>
  <c r="S155" i="7"/>
  <c r="V155" i="7" s="1"/>
  <c r="S148" i="7"/>
  <c r="Q148" i="7"/>
  <c r="O148" i="7"/>
  <c r="M148" i="7"/>
  <c r="I148" i="7"/>
  <c r="P50" i="17" l="1"/>
  <c r="P52" i="17" s="1"/>
  <c r="K50" i="17"/>
  <c r="K52" i="17" s="1"/>
  <c r="I50" i="17"/>
  <c r="I52" i="17" s="1"/>
  <c r="M50" i="7"/>
  <c r="M52" i="7" s="1"/>
  <c r="L50" i="7"/>
  <c r="L52" i="7" s="1"/>
  <c r="O50" i="7"/>
  <c r="O52" i="7" s="1"/>
  <c r="O50" i="17"/>
  <c r="O52" i="17" s="1"/>
  <c r="M50" i="17"/>
  <c r="M52" i="17" s="1"/>
  <c r="Q50" i="17"/>
  <c r="Q52" i="17" s="1"/>
  <c r="L50" i="17"/>
  <c r="L52" i="17" s="1"/>
  <c r="P50" i="7"/>
  <c r="P52" i="7" s="1"/>
  <c r="I50" i="7"/>
  <c r="I52" i="7" s="1"/>
  <c r="Q50" i="7"/>
  <c r="Q52" i="7" s="1"/>
  <c r="S147" i="7"/>
  <c r="S146" i="7" s="1"/>
  <c r="S66" i="7" s="1"/>
  <c r="Q147" i="7"/>
  <c r="Q146" i="7" s="1"/>
  <c r="Q66" i="7" s="1"/>
  <c r="G39" i="7"/>
  <c r="L147" i="17"/>
  <c r="L146" i="17" s="1"/>
  <c r="L66" i="17" s="1"/>
  <c r="K147" i="17"/>
  <c r="H39" i="17"/>
  <c r="M147" i="7"/>
  <c r="M146" i="7" s="1"/>
  <c r="M66" i="7" s="1"/>
  <c r="S147" i="17"/>
  <c r="L147" i="7"/>
  <c r="L146" i="7" s="1"/>
  <c r="L66" i="7" s="1"/>
  <c r="P147" i="7"/>
  <c r="P146" i="7" s="1"/>
  <c r="P66" i="7" s="1"/>
  <c r="G147" i="7"/>
  <c r="G146" i="7" s="1"/>
  <c r="G66" i="7" s="1"/>
  <c r="O147" i="7"/>
  <c r="K147" i="7"/>
  <c r="H39" i="7"/>
  <c r="G147" i="17"/>
  <c r="G146" i="17" s="1"/>
  <c r="G66" i="17" s="1"/>
  <c r="P147" i="17"/>
  <c r="P146" i="17" s="1"/>
  <c r="P66" i="17" s="1"/>
  <c r="G39" i="17"/>
  <c r="Q147" i="17"/>
  <c r="Q146" i="17" s="1"/>
  <c r="Q66" i="17" s="1"/>
  <c r="O147" i="17"/>
  <c r="M147" i="17"/>
  <c r="M146" i="17" s="1"/>
  <c r="M66" i="17" s="1"/>
  <c r="V45" i="7"/>
  <c r="V39" i="7" s="1"/>
  <c r="S39" i="7"/>
  <c r="N45" i="7"/>
  <c r="N39" i="7" s="1"/>
  <c r="K39" i="7"/>
  <c r="V45" i="17"/>
  <c r="V39" i="17" s="1"/>
  <c r="S39" i="17"/>
  <c r="R148" i="17"/>
  <c r="R150" i="17"/>
  <c r="N157" i="17"/>
  <c r="N45" i="17"/>
  <c r="N39" i="17" s="1"/>
  <c r="R154" i="17"/>
  <c r="J159" i="17"/>
  <c r="N159" i="17"/>
  <c r="N153" i="17"/>
  <c r="I147" i="17"/>
  <c r="I146" i="17" s="1"/>
  <c r="I66" i="17" s="1"/>
  <c r="R159" i="17"/>
  <c r="J156" i="17"/>
  <c r="J153" i="17"/>
  <c r="R153" i="17"/>
  <c r="N152" i="17"/>
  <c r="J151" i="17"/>
  <c r="R156" i="17"/>
  <c r="R149" i="17"/>
  <c r="N155" i="17"/>
  <c r="N148" i="17"/>
  <c r="J150" i="17"/>
  <c r="R155" i="17"/>
  <c r="N150" i="17"/>
  <c r="H147" i="17"/>
  <c r="H146" i="17" s="1"/>
  <c r="H66" i="17" s="1"/>
  <c r="J152" i="17"/>
  <c r="J157" i="17"/>
  <c r="J45" i="17"/>
  <c r="J39" i="17" s="1"/>
  <c r="R157" i="17"/>
  <c r="R45" i="17"/>
  <c r="R39" i="17" s="1"/>
  <c r="N156" i="17"/>
  <c r="N149" i="17"/>
  <c r="J155" i="17"/>
  <c r="J148" i="17"/>
  <c r="R152" i="17"/>
  <c r="N151" i="17"/>
  <c r="J154" i="17"/>
  <c r="J149" i="17"/>
  <c r="R151" i="17"/>
  <c r="N154" i="17"/>
  <c r="G158" i="22"/>
  <c r="G502" i="22" s="1"/>
  <c r="V149" i="22"/>
  <c r="N152" i="7"/>
  <c r="J151" i="7"/>
  <c r="O39" i="22"/>
  <c r="J45" i="7"/>
  <c r="J39" i="7" s="1"/>
  <c r="V156" i="22"/>
  <c r="N159" i="7"/>
  <c r="V156" i="7"/>
  <c r="J150" i="7"/>
  <c r="R155" i="7"/>
  <c r="J156" i="7"/>
  <c r="J149" i="7"/>
  <c r="J159" i="7"/>
  <c r="R159" i="7"/>
  <c r="J157" i="7"/>
  <c r="O158" i="22"/>
  <c r="O502" i="22" s="1"/>
  <c r="N151" i="7"/>
  <c r="N153" i="7"/>
  <c r="J152" i="7"/>
  <c r="N154" i="7"/>
  <c r="M158" i="22"/>
  <c r="M502" i="22" s="1"/>
  <c r="I158" i="22"/>
  <c r="I502" i="22" s="1"/>
  <c r="R150" i="7"/>
  <c r="R45" i="7"/>
  <c r="R39" i="7" s="1"/>
  <c r="R149" i="7"/>
  <c r="N156" i="7"/>
  <c r="K39" i="22"/>
  <c r="V150" i="22"/>
  <c r="N149" i="7"/>
  <c r="R157" i="7"/>
  <c r="V157" i="22"/>
  <c r="R156" i="7"/>
  <c r="J154" i="7"/>
  <c r="N150" i="7"/>
  <c r="J153" i="7"/>
  <c r="V155" i="22"/>
  <c r="R152" i="7"/>
  <c r="N155" i="7"/>
  <c r="R154" i="7"/>
  <c r="R153" i="7"/>
  <c r="R151" i="7"/>
  <c r="H158" i="22"/>
  <c r="H502" i="22" s="1"/>
  <c r="Q158" i="22"/>
  <c r="Q502" i="22" s="1"/>
  <c r="V153" i="22"/>
  <c r="V152" i="22"/>
  <c r="P39" i="22"/>
  <c r="I39" i="22"/>
  <c r="M39" i="22"/>
  <c r="Q39" i="22"/>
  <c r="L39" i="22"/>
  <c r="V151" i="22"/>
  <c r="K158" i="22"/>
  <c r="K502" i="22" s="1"/>
  <c r="V154" i="22"/>
  <c r="L158" i="22"/>
  <c r="L502" i="22" s="1"/>
  <c r="P158" i="22"/>
  <c r="P502" i="22" s="1"/>
  <c r="R148" i="7"/>
  <c r="N148" i="7"/>
  <c r="H147" i="7"/>
  <c r="H146" i="7" s="1"/>
  <c r="H66" i="7" s="1"/>
  <c r="R50" i="7" l="1"/>
  <c r="R52" i="7" s="1"/>
  <c r="N50" i="17"/>
  <c r="N52" i="17" s="1"/>
  <c r="K50" i="7"/>
  <c r="K52" i="7" s="1"/>
  <c r="S50" i="7"/>
  <c r="S52" i="7" s="1"/>
  <c r="G50" i="7"/>
  <c r="G52" i="7" s="1"/>
  <c r="I54" i="7"/>
  <c r="I62" i="7"/>
  <c r="L62" i="17"/>
  <c r="L54" i="17"/>
  <c r="M62" i="17"/>
  <c r="M54" i="17"/>
  <c r="O62" i="7"/>
  <c r="O54" i="7"/>
  <c r="M62" i="7"/>
  <c r="M54" i="7"/>
  <c r="I54" i="17"/>
  <c r="I62" i="17"/>
  <c r="P62" i="17"/>
  <c r="P54" i="17"/>
  <c r="J50" i="17"/>
  <c r="J52" i="17" s="1"/>
  <c r="N50" i="7"/>
  <c r="N52" i="7" s="1"/>
  <c r="V50" i="7"/>
  <c r="V52" i="7" s="1"/>
  <c r="J50" i="7"/>
  <c r="J52" i="7" s="1"/>
  <c r="S50" i="17"/>
  <c r="S52" i="17" s="1"/>
  <c r="G50" i="17"/>
  <c r="G52" i="17" s="1"/>
  <c r="H50" i="7"/>
  <c r="H52" i="7" s="1"/>
  <c r="H50" i="17"/>
  <c r="H52" i="17" s="1"/>
  <c r="Q54" i="7"/>
  <c r="Q62" i="7"/>
  <c r="P62" i="7"/>
  <c r="P54" i="7"/>
  <c r="Q54" i="17"/>
  <c r="Q62" i="17"/>
  <c r="O62" i="17"/>
  <c r="O54" i="17"/>
  <c r="L62" i="7"/>
  <c r="L54" i="7"/>
  <c r="K62" i="17"/>
  <c r="K54" i="17"/>
  <c r="R50" i="17"/>
  <c r="R52" i="17" s="1"/>
  <c r="V50" i="17"/>
  <c r="V52" i="17" s="1"/>
  <c r="M50" i="22"/>
  <c r="M52" i="22" s="1"/>
  <c r="P50" i="22"/>
  <c r="P52" i="22" s="1"/>
  <c r="I50" i="22"/>
  <c r="I52" i="22" s="1"/>
  <c r="K50" i="22"/>
  <c r="K52" i="22" s="1"/>
  <c r="O50" i="22"/>
  <c r="O52" i="22" s="1"/>
  <c r="L50" i="22"/>
  <c r="L52" i="22" s="1"/>
  <c r="Q50" i="22"/>
  <c r="Q52" i="22" s="1"/>
  <c r="P147" i="22"/>
  <c r="P146" i="22" s="1"/>
  <c r="P66" i="22" s="1"/>
  <c r="V159" i="22"/>
  <c r="S158" i="22"/>
  <c r="S502" i="22" s="1"/>
  <c r="J158" i="22"/>
  <c r="J502" i="22" s="1"/>
  <c r="N158" i="22"/>
  <c r="N502" i="22" s="1"/>
  <c r="R158" i="22"/>
  <c r="R502" i="22" s="1"/>
  <c r="M147" i="22"/>
  <c r="M146" i="22" s="1"/>
  <c r="M66" i="22" s="1"/>
  <c r="K147" i="22"/>
  <c r="K146" i="22" s="1"/>
  <c r="K66" i="22" s="1"/>
  <c r="Q147" i="22"/>
  <c r="Q146" i="22" s="1"/>
  <c r="Q66" i="22" s="1"/>
  <c r="L147" i="22"/>
  <c r="L146" i="22" s="1"/>
  <c r="L66" i="22" s="1"/>
  <c r="O147" i="22"/>
  <c r="G147" i="22"/>
  <c r="G146" i="22" s="1"/>
  <c r="G66" i="22" s="1"/>
  <c r="H39" i="22"/>
  <c r="J146" i="17"/>
  <c r="J66" i="17" s="1"/>
  <c r="R147" i="17"/>
  <c r="O146" i="17"/>
  <c r="O66" i="17" s="1"/>
  <c r="G39" i="22"/>
  <c r="N147" i="7"/>
  <c r="K146" i="7"/>
  <c r="K66" i="7" s="1"/>
  <c r="S146" i="17"/>
  <c r="S66" i="17" s="1"/>
  <c r="N147" i="17"/>
  <c r="K146" i="17"/>
  <c r="K66" i="17" s="1"/>
  <c r="J147" i="17"/>
  <c r="R147" i="7"/>
  <c r="O146" i="7"/>
  <c r="O66" i="7" s="1"/>
  <c r="V45" i="22"/>
  <c r="V39" i="22" s="1"/>
  <c r="S39" i="22"/>
  <c r="E149" i="17"/>
  <c r="E156" i="17"/>
  <c r="T148" i="17"/>
  <c r="E150" i="17"/>
  <c r="E152" i="17"/>
  <c r="E155" i="17"/>
  <c r="E159" i="17"/>
  <c r="E154" i="17"/>
  <c r="E153" i="17"/>
  <c r="E151" i="17"/>
  <c r="E45" i="17"/>
  <c r="E39" i="17" s="1"/>
  <c r="E157" i="17"/>
  <c r="L719" i="17"/>
  <c r="K720" i="17"/>
  <c r="G720" i="17"/>
  <c r="M722" i="17"/>
  <c r="P722" i="17"/>
  <c r="L721" i="17"/>
  <c r="K722" i="17"/>
  <c r="G717" i="17"/>
  <c r="M720" i="17"/>
  <c r="E155" i="7"/>
  <c r="N155" i="22"/>
  <c r="E149" i="7"/>
  <c r="R153" i="22"/>
  <c r="J149" i="22"/>
  <c r="E45" i="7"/>
  <c r="E39" i="7" s="1"/>
  <c r="N153" i="22"/>
  <c r="R156" i="22"/>
  <c r="E156" i="7"/>
  <c r="J154" i="22"/>
  <c r="J152" i="22"/>
  <c r="E157" i="7"/>
  <c r="J159" i="22"/>
  <c r="E150" i="7"/>
  <c r="N154" i="22"/>
  <c r="E152" i="7"/>
  <c r="J153" i="22"/>
  <c r="R149" i="22"/>
  <c r="J151" i="22"/>
  <c r="R152" i="22"/>
  <c r="E159" i="7"/>
  <c r="E151" i="7"/>
  <c r="J155" i="22"/>
  <c r="J150" i="22"/>
  <c r="N45" i="22"/>
  <c r="N39" i="22" s="1"/>
  <c r="R45" i="22"/>
  <c r="R39" i="22" s="1"/>
  <c r="J157" i="22"/>
  <c r="E154" i="7"/>
  <c r="N149" i="22"/>
  <c r="N152" i="22"/>
  <c r="R157" i="22"/>
  <c r="N150" i="22"/>
  <c r="N151" i="22"/>
  <c r="R154" i="22"/>
  <c r="R155" i="22"/>
  <c r="J156" i="22"/>
  <c r="R150" i="22"/>
  <c r="J45" i="22"/>
  <c r="J39" i="22" s="1"/>
  <c r="E153" i="7"/>
  <c r="R159" i="22"/>
  <c r="R151" i="22"/>
  <c r="N156" i="22"/>
  <c r="N157" i="22"/>
  <c r="K722" i="7"/>
  <c r="P722" i="7"/>
  <c r="L721" i="7"/>
  <c r="G717" i="7"/>
  <c r="M720" i="7"/>
  <c r="M722" i="7"/>
  <c r="L719" i="7"/>
  <c r="K720" i="7"/>
  <c r="G720" i="7"/>
  <c r="N159" i="22"/>
  <c r="H147" i="22"/>
  <c r="H146" i="22" s="1"/>
  <c r="H66" i="22" s="1"/>
  <c r="T148" i="7"/>
  <c r="T147" i="7" s="1"/>
  <c r="R148" i="22"/>
  <c r="N148" i="22"/>
  <c r="R62" i="17" l="1"/>
  <c r="R54" i="17"/>
  <c r="H62" i="17"/>
  <c r="H54" i="17"/>
  <c r="G54" i="17"/>
  <c r="J54" i="7"/>
  <c r="K255" i="17"/>
  <c r="K64" i="17"/>
  <c r="O255" i="17"/>
  <c r="O64" i="17"/>
  <c r="P64" i="7"/>
  <c r="P255" i="7"/>
  <c r="H62" i="7"/>
  <c r="H54" i="7"/>
  <c r="S62" i="17"/>
  <c r="S54" i="17"/>
  <c r="P64" i="17"/>
  <c r="P255" i="17"/>
  <c r="O255" i="7"/>
  <c r="O64" i="7"/>
  <c r="L64" i="17"/>
  <c r="L255" i="17"/>
  <c r="G54" i="7"/>
  <c r="N54" i="17"/>
  <c r="N62" i="17"/>
  <c r="V54" i="17"/>
  <c r="V62" i="17"/>
  <c r="Q255" i="17"/>
  <c r="Q64" i="17"/>
  <c r="Q255" i="7"/>
  <c r="Q64" i="7"/>
  <c r="V54" i="7"/>
  <c r="V62" i="7"/>
  <c r="N54" i="7"/>
  <c r="N62" i="7"/>
  <c r="J54" i="17"/>
  <c r="I255" i="17"/>
  <c r="I64" i="17"/>
  <c r="I64" i="7"/>
  <c r="L64" i="7"/>
  <c r="L255" i="7"/>
  <c r="M255" i="7"/>
  <c r="M64" i="7"/>
  <c r="M255" i="17"/>
  <c r="M64" i="17"/>
  <c r="S62" i="7"/>
  <c r="S54" i="7"/>
  <c r="K62" i="7"/>
  <c r="K54" i="7"/>
  <c r="R62" i="7"/>
  <c r="R54" i="7"/>
  <c r="P62" i="22"/>
  <c r="P54" i="22"/>
  <c r="R50" i="22"/>
  <c r="R52" i="22" s="1"/>
  <c r="S50" i="22"/>
  <c r="S52" i="22" s="1"/>
  <c r="H50" i="22"/>
  <c r="H52" i="22" s="1"/>
  <c r="K62" i="22"/>
  <c r="K54" i="22"/>
  <c r="N50" i="22"/>
  <c r="N52" i="22" s="1"/>
  <c r="V50" i="22"/>
  <c r="V52" i="22" s="1"/>
  <c r="G50" i="22"/>
  <c r="G52" i="22" s="1"/>
  <c r="Q62" i="22"/>
  <c r="Q54" i="22"/>
  <c r="O62" i="22"/>
  <c r="O54" i="22"/>
  <c r="I62" i="22"/>
  <c r="I54" i="22"/>
  <c r="M62" i="22"/>
  <c r="M54" i="22"/>
  <c r="L62" i="22"/>
  <c r="L54" i="22"/>
  <c r="J50" i="22"/>
  <c r="J52" i="22" s="1"/>
  <c r="V158" i="22"/>
  <c r="V502" i="22" s="1"/>
  <c r="N146" i="7"/>
  <c r="N66" i="7" s="1"/>
  <c r="E50" i="17"/>
  <c r="E50" i="7"/>
  <c r="S147" i="22"/>
  <c r="S146" i="22" s="1"/>
  <c r="S66" i="22" s="1"/>
  <c r="R147" i="22"/>
  <c r="N147" i="22"/>
  <c r="O146" i="22"/>
  <c r="O66" i="22" s="1"/>
  <c r="N146" i="22"/>
  <c r="N66" i="22" s="1"/>
  <c r="T147" i="17"/>
  <c r="R146" i="7"/>
  <c r="R66" i="7" s="1"/>
  <c r="N146" i="17"/>
  <c r="N66" i="17" s="1"/>
  <c r="T146" i="7"/>
  <c r="T66" i="7" s="1"/>
  <c r="R146" i="17"/>
  <c r="R66" i="17" s="1"/>
  <c r="L720" i="17"/>
  <c r="N720" i="17" s="1"/>
  <c r="L722" i="17"/>
  <c r="N722" i="17" s="1"/>
  <c r="U148" i="17"/>
  <c r="U147" i="17" s="1"/>
  <c r="U146" i="17" s="1"/>
  <c r="U66" i="17" s="1"/>
  <c r="G718" i="17"/>
  <c r="Q721" i="17"/>
  <c r="I720" i="17"/>
  <c r="H721" i="17"/>
  <c r="L718" i="17"/>
  <c r="H718" i="17"/>
  <c r="G721" i="17"/>
  <c r="P717" i="17"/>
  <c r="I722" i="17"/>
  <c r="H717" i="17"/>
  <c r="K717" i="17"/>
  <c r="H719" i="17"/>
  <c r="O722" i="17"/>
  <c r="I719" i="17"/>
  <c r="M721" i="17"/>
  <c r="M718" i="17"/>
  <c r="H720" i="17"/>
  <c r="I718" i="17"/>
  <c r="P719" i="17"/>
  <c r="K721" i="17"/>
  <c r="O720" i="17"/>
  <c r="P718" i="17"/>
  <c r="M717" i="17"/>
  <c r="I717" i="17"/>
  <c r="P721" i="17"/>
  <c r="L717" i="17"/>
  <c r="P720" i="17"/>
  <c r="Q722" i="17"/>
  <c r="O719" i="17"/>
  <c r="Q719" i="17"/>
  <c r="K718" i="17"/>
  <c r="M719" i="17"/>
  <c r="O718" i="17"/>
  <c r="G719" i="17"/>
  <c r="Q718" i="17"/>
  <c r="O717" i="17"/>
  <c r="Q717" i="17"/>
  <c r="G722" i="17"/>
  <c r="Q720" i="17"/>
  <c r="O721" i="17"/>
  <c r="K719" i="17"/>
  <c r="H722" i="17"/>
  <c r="I721" i="17"/>
  <c r="E149" i="22"/>
  <c r="E153" i="22"/>
  <c r="E154" i="22"/>
  <c r="E156" i="22"/>
  <c r="E152" i="22"/>
  <c r="E150" i="22"/>
  <c r="E155" i="22"/>
  <c r="E159" i="22"/>
  <c r="E158" i="22" s="1"/>
  <c r="E502" i="22" s="1"/>
  <c r="E151" i="22"/>
  <c r="E45" i="22"/>
  <c r="E39" i="22" s="1"/>
  <c r="E50" i="22" s="1"/>
  <c r="E157" i="22"/>
  <c r="M719" i="7"/>
  <c r="H720" i="7"/>
  <c r="Q721" i="7"/>
  <c r="I718" i="7"/>
  <c r="O719" i="7"/>
  <c r="I720" i="7"/>
  <c r="P719" i="7"/>
  <c r="Q719" i="7"/>
  <c r="H721" i="7"/>
  <c r="K721" i="7"/>
  <c r="K718" i="7"/>
  <c r="L718" i="7"/>
  <c r="G721" i="7"/>
  <c r="I722" i="7"/>
  <c r="H717" i="7"/>
  <c r="K717" i="7"/>
  <c r="H719" i="7"/>
  <c r="O722" i="7"/>
  <c r="I719" i="7"/>
  <c r="M721" i="7"/>
  <c r="M718" i="7"/>
  <c r="G718" i="7"/>
  <c r="H718" i="7"/>
  <c r="P717" i="7"/>
  <c r="O720" i="7"/>
  <c r="P718" i="7"/>
  <c r="M717" i="7"/>
  <c r="I717" i="7"/>
  <c r="P721" i="7"/>
  <c r="L717" i="7"/>
  <c r="P720" i="7"/>
  <c r="Q722" i="7"/>
  <c r="O718" i="7"/>
  <c r="G719" i="7"/>
  <c r="Q718" i="7"/>
  <c r="O717" i="7"/>
  <c r="Q717" i="7"/>
  <c r="G722" i="7"/>
  <c r="Q720" i="7"/>
  <c r="O721" i="7"/>
  <c r="K719" i="7"/>
  <c r="H722" i="7"/>
  <c r="I721" i="7"/>
  <c r="U148" i="7"/>
  <c r="L720" i="7"/>
  <c r="L722" i="7"/>
  <c r="T147" i="22"/>
  <c r="R255" i="7" l="1"/>
  <c r="R64" i="7"/>
  <c r="K255" i="7"/>
  <c r="K64" i="7"/>
  <c r="M257" i="7"/>
  <c r="S255" i="17"/>
  <c r="S64" i="17"/>
  <c r="H64" i="7"/>
  <c r="H255" i="7"/>
  <c r="O257" i="17"/>
  <c r="H64" i="17"/>
  <c r="H255" i="17"/>
  <c r="L257" i="7"/>
  <c r="Q257" i="17"/>
  <c r="N255" i="17"/>
  <c r="N64" i="17"/>
  <c r="L257" i="17"/>
  <c r="P257" i="17"/>
  <c r="U255" i="17"/>
  <c r="S255" i="7"/>
  <c r="S64" i="7"/>
  <c r="M257" i="17"/>
  <c r="I257" i="17"/>
  <c r="V64" i="17"/>
  <c r="O257" i="7"/>
  <c r="K257" i="17"/>
  <c r="R255" i="17"/>
  <c r="R64" i="17"/>
  <c r="T255" i="7"/>
  <c r="N255" i="7"/>
  <c r="N64" i="7"/>
  <c r="V64" i="7"/>
  <c r="Q257" i="7"/>
  <c r="P257" i="7"/>
  <c r="H62" i="22"/>
  <c r="H54" i="22"/>
  <c r="M255" i="22"/>
  <c r="M64" i="22"/>
  <c r="O255" i="22"/>
  <c r="O64" i="22"/>
  <c r="G54" i="22"/>
  <c r="R62" i="22"/>
  <c r="R54" i="22"/>
  <c r="V62" i="22"/>
  <c r="V54" i="22"/>
  <c r="J54" i="22"/>
  <c r="N62" i="22"/>
  <c r="N54" i="22"/>
  <c r="L255" i="22"/>
  <c r="L64" i="22"/>
  <c r="I64" i="22"/>
  <c r="Q255" i="22"/>
  <c r="Q64" i="22"/>
  <c r="K255" i="22"/>
  <c r="K64" i="22"/>
  <c r="S62" i="22"/>
  <c r="S54" i="22"/>
  <c r="P255" i="22"/>
  <c r="P64" i="22"/>
  <c r="N719" i="7"/>
  <c r="R146" i="22"/>
  <c r="R66" i="22" s="1"/>
  <c r="T146" i="22"/>
  <c r="T66" i="22" s="1"/>
  <c r="T146" i="17"/>
  <c r="T66" i="17" s="1"/>
  <c r="V147" i="17"/>
  <c r="U147" i="7"/>
  <c r="G716" i="7"/>
  <c r="K716" i="7"/>
  <c r="H716" i="7"/>
  <c r="Q716" i="7"/>
  <c r="L716" i="7"/>
  <c r="I716" i="7"/>
  <c r="P716" i="7"/>
  <c r="O716" i="7"/>
  <c r="M716" i="7"/>
  <c r="J720" i="17"/>
  <c r="N719" i="17"/>
  <c r="N721" i="17"/>
  <c r="V148" i="17"/>
  <c r="J717" i="17"/>
  <c r="R719" i="17"/>
  <c r="R721" i="17"/>
  <c r="J722" i="17"/>
  <c r="R717" i="17"/>
  <c r="J719" i="17"/>
  <c r="R722" i="17"/>
  <c r="N717" i="17"/>
  <c r="J721" i="17"/>
  <c r="J718" i="17"/>
  <c r="R718" i="17"/>
  <c r="N718" i="17"/>
  <c r="R720" i="17"/>
  <c r="J720" i="7"/>
  <c r="J721" i="7"/>
  <c r="R718" i="7"/>
  <c r="J718" i="7"/>
  <c r="V148" i="7"/>
  <c r="R722" i="7"/>
  <c r="J717" i="7"/>
  <c r="J719" i="7"/>
  <c r="N718" i="7"/>
  <c r="R717" i="7"/>
  <c r="R720" i="7"/>
  <c r="J722" i="7"/>
  <c r="R719" i="7"/>
  <c r="N721" i="7"/>
  <c r="N717" i="7"/>
  <c r="R721" i="7"/>
  <c r="U147" i="22"/>
  <c r="U146" i="22" s="1"/>
  <c r="U66" i="22" s="1"/>
  <c r="N722" i="7"/>
  <c r="N720" i="7"/>
  <c r="J148" i="7"/>
  <c r="I147" i="7"/>
  <c r="N257" i="7" l="1"/>
  <c r="S257" i="7"/>
  <c r="S257" i="17"/>
  <c r="R257" i="17"/>
  <c r="T257" i="7"/>
  <c r="U257" i="17"/>
  <c r="H257" i="17"/>
  <c r="H257" i="7"/>
  <c r="T255" i="17"/>
  <c r="N257" i="17"/>
  <c r="K257" i="7"/>
  <c r="R257" i="7"/>
  <c r="S255" i="22"/>
  <c r="S64" i="22"/>
  <c r="L257" i="22"/>
  <c r="R255" i="22"/>
  <c r="R64" i="22"/>
  <c r="H255" i="22"/>
  <c r="H64" i="22"/>
  <c r="T255" i="22"/>
  <c r="Q257" i="22"/>
  <c r="O257" i="22"/>
  <c r="P257" i="22"/>
  <c r="K257" i="22"/>
  <c r="N255" i="22"/>
  <c r="N64" i="22"/>
  <c r="V64" i="22"/>
  <c r="M257" i="22"/>
  <c r="U255" i="22"/>
  <c r="E720" i="17"/>
  <c r="N716" i="7"/>
  <c r="V146" i="17"/>
  <c r="V66" i="17" s="1"/>
  <c r="U146" i="7"/>
  <c r="U66" i="7" s="1"/>
  <c r="V147" i="7"/>
  <c r="V147" i="22"/>
  <c r="I146" i="7"/>
  <c r="I66" i="7" s="1"/>
  <c r="J147" i="7"/>
  <c r="V146" i="22"/>
  <c r="V66" i="22" s="1"/>
  <c r="V255" i="22" s="1"/>
  <c r="J716" i="7"/>
  <c r="R716" i="7"/>
  <c r="E722" i="17"/>
  <c r="E717" i="17"/>
  <c r="E148" i="17"/>
  <c r="E147" i="17" s="1"/>
  <c r="E146" i="17" s="1"/>
  <c r="E66" i="17" s="1"/>
  <c r="E719" i="17"/>
  <c r="E718" i="17"/>
  <c r="E721" i="17"/>
  <c r="E722" i="7"/>
  <c r="E720" i="7"/>
  <c r="E717" i="7"/>
  <c r="E721" i="7"/>
  <c r="V148" i="22"/>
  <c r="E718" i="7"/>
  <c r="E719" i="7"/>
  <c r="E148" i="7"/>
  <c r="E147" i="7" s="1"/>
  <c r="I147" i="22"/>
  <c r="J148" i="22"/>
  <c r="E146" i="7" l="1"/>
  <c r="I255" i="7"/>
  <c r="U255" i="7"/>
  <c r="V255" i="17"/>
  <c r="T257" i="17"/>
  <c r="V257" i="22"/>
  <c r="N257" i="22"/>
  <c r="H257" i="22"/>
  <c r="T257" i="22"/>
  <c r="U257" i="22"/>
  <c r="R257" i="22"/>
  <c r="S257" i="22"/>
  <c r="I146" i="22"/>
  <c r="I66" i="22" s="1"/>
  <c r="J147" i="22"/>
  <c r="J146" i="7"/>
  <c r="J66" i="7" s="1"/>
  <c r="V146" i="7"/>
  <c r="V66" i="7" s="1"/>
  <c r="E716" i="7"/>
  <c r="E722" i="22"/>
  <c r="E718" i="22"/>
  <c r="E716" i="17"/>
  <c r="E721" i="22"/>
  <c r="E720" i="22"/>
  <c r="E719" i="22"/>
  <c r="E717" i="22"/>
  <c r="E148" i="22"/>
  <c r="E147" i="22" s="1"/>
  <c r="E66" i="7" l="1"/>
  <c r="V257" i="17"/>
  <c r="U257" i="7"/>
  <c r="I257" i="7"/>
  <c r="V255" i="7"/>
  <c r="I255" i="22"/>
  <c r="J146" i="22"/>
  <c r="J66" i="22" s="1"/>
  <c r="E146" i="22"/>
  <c r="E66" i="22" s="1"/>
  <c r="E716" i="22"/>
  <c r="V257" i="7" l="1"/>
  <c r="I257" i="22"/>
  <c r="I508" i="17"/>
  <c r="I508" i="7"/>
  <c r="M508" i="17"/>
  <c r="M508" i="7"/>
  <c r="Q508" i="17"/>
  <c r="Q508" i="7"/>
  <c r="H350" i="7"/>
  <c r="L350" i="7"/>
  <c r="P350" i="7"/>
  <c r="T350" i="7"/>
  <c r="I351" i="7"/>
  <c r="M351" i="7"/>
  <c r="Q351" i="7"/>
  <c r="U351" i="7"/>
  <c r="G356" i="7"/>
  <c r="K356" i="7"/>
  <c r="O356" i="7"/>
  <c r="S356" i="7"/>
  <c r="I358" i="7"/>
  <c r="M358" i="7"/>
  <c r="Q358" i="7"/>
  <c r="U358" i="7"/>
  <c r="G360" i="7"/>
  <c r="K360" i="7"/>
  <c r="O360" i="7"/>
  <c r="S360" i="7"/>
  <c r="I535" i="7"/>
  <c r="Q535" i="7"/>
  <c r="I350" i="7"/>
  <c r="M350" i="7"/>
  <c r="Q350" i="7"/>
  <c r="U350" i="7"/>
  <c r="G353" i="7"/>
  <c r="K353" i="7"/>
  <c r="O353" i="7"/>
  <c r="S353" i="7"/>
  <c r="H356" i="7"/>
  <c r="L356" i="7"/>
  <c r="P356" i="7"/>
  <c r="T356" i="7"/>
  <c r="G357" i="7"/>
  <c r="K357" i="7"/>
  <c r="O357" i="7"/>
  <c r="S357" i="7"/>
  <c r="H360" i="7"/>
  <c r="L360" i="7"/>
  <c r="P360" i="7"/>
  <c r="T360" i="7"/>
  <c r="G508" i="7"/>
  <c r="G508" i="17"/>
  <c r="K508" i="17"/>
  <c r="K508" i="7"/>
  <c r="O508" i="17"/>
  <c r="O508" i="7"/>
  <c r="S508" i="17"/>
  <c r="S508" i="7"/>
  <c r="G351" i="7"/>
  <c r="K351" i="7"/>
  <c r="O351" i="7"/>
  <c r="S351" i="7"/>
  <c r="H353" i="7"/>
  <c r="L353" i="7"/>
  <c r="P353" i="7"/>
  <c r="T353" i="7"/>
  <c r="I356" i="7"/>
  <c r="M356" i="7"/>
  <c r="Q356" i="7"/>
  <c r="U356" i="7"/>
  <c r="H357" i="7"/>
  <c r="L357" i="7"/>
  <c r="P357" i="7"/>
  <c r="T357" i="7"/>
  <c r="G358" i="7"/>
  <c r="K358" i="7"/>
  <c r="O358" i="7"/>
  <c r="S358" i="7"/>
  <c r="I360" i="7"/>
  <c r="M360" i="7"/>
  <c r="Q360" i="7"/>
  <c r="U360" i="7"/>
  <c r="M535" i="7"/>
  <c r="H508" i="7"/>
  <c r="H508" i="17"/>
  <c r="L508" i="17"/>
  <c r="L508" i="7"/>
  <c r="P508" i="17"/>
  <c r="P508" i="7"/>
  <c r="T508" i="17"/>
  <c r="T508" i="7"/>
  <c r="G350" i="7"/>
  <c r="K350" i="7"/>
  <c r="O350" i="7"/>
  <c r="S350" i="7"/>
  <c r="V506" i="17"/>
  <c r="U506" i="7"/>
  <c r="V506" i="7" s="1"/>
  <c r="H351" i="7"/>
  <c r="L351" i="7"/>
  <c r="P351" i="7"/>
  <c r="T351" i="7"/>
  <c r="I353" i="7"/>
  <c r="M353" i="7"/>
  <c r="Q353" i="7"/>
  <c r="U353" i="7"/>
  <c r="I357" i="7"/>
  <c r="M357" i="7"/>
  <c r="Q357" i="7"/>
  <c r="U357" i="7"/>
  <c r="H358" i="7"/>
  <c r="L358" i="7"/>
  <c r="P358" i="7"/>
  <c r="T358" i="7"/>
  <c r="U508" i="17" l="1"/>
  <c r="U508" i="7"/>
  <c r="V350" i="17"/>
  <c r="V350" i="7"/>
  <c r="G348" i="7"/>
  <c r="R350" i="17"/>
  <c r="R350" i="7"/>
  <c r="R358" i="7"/>
  <c r="V351" i="7"/>
  <c r="R351" i="17"/>
  <c r="E506" i="7"/>
  <c r="E506" i="17"/>
  <c r="N350" i="7"/>
  <c r="J350" i="17"/>
  <c r="N504" i="17"/>
  <c r="N508" i="17" s="1"/>
  <c r="K348" i="17"/>
  <c r="K347" i="17" s="1"/>
  <c r="K341" i="17" s="1"/>
  <c r="K495" i="17" s="1"/>
  <c r="J504" i="17"/>
  <c r="J508" i="17" s="1"/>
  <c r="G348" i="17"/>
  <c r="G347" i="17" s="1"/>
  <c r="G341" i="17" s="1"/>
  <c r="G495" i="17" s="1"/>
  <c r="N357" i="7"/>
  <c r="J357" i="7"/>
  <c r="R353" i="17"/>
  <c r="J353" i="17"/>
  <c r="J353" i="7"/>
  <c r="J535" i="17"/>
  <c r="J534" i="17" s="1"/>
  <c r="I534" i="17"/>
  <c r="R360" i="7"/>
  <c r="R360" i="17"/>
  <c r="J360" i="7"/>
  <c r="V356" i="17"/>
  <c r="Q348" i="17"/>
  <c r="Q347" i="17" s="1"/>
  <c r="Q341" i="17" s="1"/>
  <c r="Q495" i="17" s="1"/>
  <c r="M508" i="22"/>
  <c r="M348" i="7"/>
  <c r="M347" i="7" s="1"/>
  <c r="M341" i="7" s="1"/>
  <c r="M495" i="7" s="1"/>
  <c r="I348" i="17"/>
  <c r="I347" i="17" s="1"/>
  <c r="I341" i="17" s="1"/>
  <c r="I495" i="17" s="1"/>
  <c r="V506" i="22"/>
  <c r="N350" i="17"/>
  <c r="P348" i="17"/>
  <c r="P347" i="17" s="1"/>
  <c r="P341" i="17" s="1"/>
  <c r="P495" i="17" s="1"/>
  <c r="H508" i="22"/>
  <c r="N358" i="17"/>
  <c r="J358" i="7"/>
  <c r="J351" i="7"/>
  <c r="S348" i="7"/>
  <c r="S347" i="7" s="1"/>
  <c r="S341" i="7" s="1"/>
  <c r="S495" i="7" s="1"/>
  <c r="V504" i="7"/>
  <c r="V508" i="7" s="1"/>
  <c r="O508" i="22"/>
  <c r="R357" i="7"/>
  <c r="J357" i="17"/>
  <c r="V353" i="17"/>
  <c r="R353" i="7"/>
  <c r="V360" i="17"/>
  <c r="N360" i="7"/>
  <c r="R356" i="7"/>
  <c r="R356" i="17"/>
  <c r="N356" i="7"/>
  <c r="J356" i="7"/>
  <c r="U348" i="17"/>
  <c r="U347" i="17" s="1"/>
  <c r="U341" i="17" s="1"/>
  <c r="U495" i="17" s="1"/>
  <c r="M348" i="17"/>
  <c r="M347" i="17" s="1"/>
  <c r="M341" i="17" s="1"/>
  <c r="M495" i="17" s="1"/>
  <c r="J350" i="7"/>
  <c r="T348" i="17"/>
  <c r="T347" i="17" s="1"/>
  <c r="T341" i="17" s="1"/>
  <c r="T495" i="17" s="1"/>
  <c r="H348" i="17"/>
  <c r="H347" i="17" s="1"/>
  <c r="H341" i="17" s="1"/>
  <c r="H495" i="17" s="1"/>
  <c r="H348" i="7"/>
  <c r="H347" i="7" s="1"/>
  <c r="H341" i="7" s="1"/>
  <c r="H495" i="7" s="1"/>
  <c r="N535" i="17"/>
  <c r="N534" i="17" s="1"/>
  <c r="M534" i="17"/>
  <c r="R358" i="17"/>
  <c r="N358" i="7"/>
  <c r="J358" i="17"/>
  <c r="R357" i="17"/>
  <c r="V351" i="17"/>
  <c r="N351" i="17"/>
  <c r="R504" i="7"/>
  <c r="R508" i="7" s="1"/>
  <c r="O348" i="7"/>
  <c r="O347" i="7" s="1"/>
  <c r="O341" i="7" s="1"/>
  <c r="O495" i="7" s="1"/>
  <c r="R504" i="17"/>
  <c r="R508" i="17" s="1"/>
  <c r="O348" i="17"/>
  <c r="O347" i="17" s="1"/>
  <c r="O341" i="17" s="1"/>
  <c r="O495" i="17" s="1"/>
  <c r="G347" i="7"/>
  <c r="G341" i="7" s="1"/>
  <c r="G495" i="7" s="1"/>
  <c r="G508" i="22"/>
  <c r="J504" i="7"/>
  <c r="J508" i="7" s="1"/>
  <c r="V357" i="7"/>
  <c r="V353" i="7"/>
  <c r="N353" i="7"/>
  <c r="Q534" i="7"/>
  <c r="R534" i="7" s="1"/>
  <c r="R535" i="7"/>
  <c r="I534" i="7"/>
  <c r="J534" i="7" s="1"/>
  <c r="J535" i="7"/>
  <c r="V360" i="7"/>
  <c r="N360" i="17"/>
  <c r="J360" i="17"/>
  <c r="T508" i="22"/>
  <c r="T348" i="7"/>
  <c r="T347" i="7" s="1"/>
  <c r="T341" i="7" s="1"/>
  <c r="T495" i="7" s="1"/>
  <c r="P508" i="22"/>
  <c r="P348" i="7"/>
  <c r="P347" i="7" s="1"/>
  <c r="P341" i="7" s="1"/>
  <c r="P495" i="7" s="1"/>
  <c r="L508" i="22"/>
  <c r="L348" i="7"/>
  <c r="L347" i="7" s="1"/>
  <c r="L341" i="7" s="1"/>
  <c r="L495" i="7" s="1"/>
  <c r="L348" i="17"/>
  <c r="L347" i="17" s="1"/>
  <c r="L341" i="17" s="1"/>
  <c r="L495" i="17" s="1"/>
  <c r="M534" i="7"/>
  <c r="N534" i="7" s="1"/>
  <c r="N535" i="7"/>
  <c r="V358" i="7"/>
  <c r="V358" i="17"/>
  <c r="R351" i="7"/>
  <c r="N351" i="7"/>
  <c r="J351" i="17"/>
  <c r="S508" i="22"/>
  <c r="V504" i="17"/>
  <c r="V508" i="17" s="1"/>
  <c r="S348" i="17"/>
  <c r="S347" i="17" s="1"/>
  <c r="S341" i="17" s="1"/>
  <c r="S495" i="17" s="1"/>
  <c r="K508" i="22"/>
  <c r="N504" i="7"/>
  <c r="N508" i="7" s="1"/>
  <c r="K348" i="7"/>
  <c r="K347" i="7" s="1"/>
  <c r="K341" i="7" s="1"/>
  <c r="K495" i="7" s="1"/>
  <c r="V357" i="17"/>
  <c r="N357" i="17"/>
  <c r="N353" i="17"/>
  <c r="Q534" i="17"/>
  <c r="R535" i="17"/>
  <c r="R534" i="17" s="1"/>
  <c r="V356" i="7"/>
  <c r="N356" i="17"/>
  <c r="J356" i="17"/>
  <c r="U508" i="22"/>
  <c r="U348" i="7"/>
  <c r="U347" i="7" s="1"/>
  <c r="U341" i="7" s="1"/>
  <c r="U495" i="7" s="1"/>
  <c r="Q508" i="22"/>
  <c r="Q348" i="7"/>
  <c r="Q347" i="7" s="1"/>
  <c r="Q341" i="7" s="1"/>
  <c r="Q495" i="7" s="1"/>
  <c r="I508" i="22"/>
  <c r="I348" i="7"/>
  <c r="I347" i="7" s="1"/>
  <c r="I341" i="7" s="1"/>
  <c r="I495" i="7" s="1"/>
  <c r="O501" i="7" l="1"/>
  <c r="O503" i="7" s="1"/>
  <c r="O497" i="7"/>
  <c r="U501" i="17"/>
  <c r="U503" i="17" s="1"/>
  <c r="U497" i="17"/>
  <c r="I501" i="7"/>
  <c r="I503" i="7" s="1"/>
  <c r="I497" i="7"/>
  <c r="T501" i="7"/>
  <c r="T503" i="7" s="1"/>
  <c r="T497" i="7"/>
  <c r="H501" i="7"/>
  <c r="H503" i="7" s="1"/>
  <c r="H497" i="7"/>
  <c r="Q501" i="17"/>
  <c r="Q503" i="17" s="1"/>
  <c r="Q497" i="17"/>
  <c r="P501" i="7"/>
  <c r="P503" i="7" s="1"/>
  <c r="P497" i="7"/>
  <c r="M501" i="17"/>
  <c r="M503" i="17" s="1"/>
  <c r="M497" i="17"/>
  <c r="K501" i="7"/>
  <c r="K503" i="7" s="1"/>
  <c r="K497" i="7"/>
  <c r="S501" i="17"/>
  <c r="S503" i="17" s="1"/>
  <c r="S497" i="17"/>
  <c r="L501" i="17"/>
  <c r="L503" i="17" s="1"/>
  <c r="L497" i="17"/>
  <c r="H501" i="17"/>
  <c r="H503" i="17" s="1"/>
  <c r="H497" i="17"/>
  <c r="S501" i="7"/>
  <c r="S503" i="7" s="1"/>
  <c r="S497" i="7"/>
  <c r="I501" i="17"/>
  <c r="I503" i="17" s="1"/>
  <c r="I497" i="17"/>
  <c r="M501" i="7"/>
  <c r="M503" i="7" s="1"/>
  <c r="M497" i="7"/>
  <c r="O501" i="17"/>
  <c r="O503" i="17" s="1"/>
  <c r="O497" i="17"/>
  <c r="T501" i="17"/>
  <c r="T503" i="17" s="1"/>
  <c r="T497" i="17"/>
  <c r="Q501" i="7"/>
  <c r="Q503" i="7" s="1"/>
  <c r="Q497" i="7"/>
  <c r="U501" i="7"/>
  <c r="U503" i="7" s="1"/>
  <c r="U497" i="7"/>
  <c r="L501" i="7"/>
  <c r="L503" i="7" s="1"/>
  <c r="L497" i="7"/>
  <c r="P501" i="17"/>
  <c r="P503" i="17" s="1"/>
  <c r="P497" i="17"/>
  <c r="K501" i="17"/>
  <c r="K503" i="17" s="1"/>
  <c r="K497" i="17"/>
  <c r="E353" i="17"/>
  <c r="V358" i="22"/>
  <c r="E357" i="17"/>
  <c r="V350" i="22"/>
  <c r="E350" i="7"/>
  <c r="E356" i="17"/>
  <c r="E351" i="17"/>
  <c r="N350" i="22"/>
  <c r="R360" i="22"/>
  <c r="N358" i="22"/>
  <c r="N360" i="22"/>
  <c r="E360" i="17"/>
  <c r="E535" i="7"/>
  <c r="E534" i="7" s="1"/>
  <c r="J348" i="7"/>
  <c r="J347" i="7" s="1"/>
  <c r="J341" i="7" s="1"/>
  <c r="J495" i="7" s="1"/>
  <c r="Q348" i="22"/>
  <c r="R350" i="22"/>
  <c r="V356" i="22"/>
  <c r="R358" i="22"/>
  <c r="V357" i="22"/>
  <c r="E351" i="7"/>
  <c r="E358" i="17"/>
  <c r="N353" i="22"/>
  <c r="V351" i="22"/>
  <c r="R357" i="22"/>
  <c r="E356" i="7"/>
  <c r="E353" i="7"/>
  <c r="E350" i="17"/>
  <c r="E360" i="7"/>
  <c r="E358" i="7"/>
  <c r="E357" i="7"/>
  <c r="I348" i="22"/>
  <c r="K348" i="22"/>
  <c r="V504" i="22"/>
  <c r="V508" i="22" s="1"/>
  <c r="S348" i="22"/>
  <c r="N535" i="22"/>
  <c r="N534" i="22" s="1"/>
  <c r="M534" i="22"/>
  <c r="T348" i="22"/>
  <c r="E504" i="7"/>
  <c r="E508" i="7" s="1"/>
  <c r="J350" i="22"/>
  <c r="N351" i="22"/>
  <c r="J356" i="22"/>
  <c r="V353" i="22"/>
  <c r="V348" i="7"/>
  <c r="V347" i="7" s="1"/>
  <c r="V341" i="7" s="1"/>
  <c r="V495" i="7" s="1"/>
  <c r="J351" i="22"/>
  <c r="N504" i="22"/>
  <c r="N508" i="22" s="1"/>
  <c r="M348" i="22"/>
  <c r="J353" i="22"/>
  <c r="J357" i="22"/>
  <c r="J348" i="17"/>
  <c r="J347" i="17" s="1"/>
  <c r="J341" i="17" s="1"/>
  <c r="J495" i="17" s="1"/>
  <c r="R351" i="22"/>
  <c r="V360" i="22"/>
  <c r="H348" i="22"/>
  <c r="E506" i="22"/>
  <c r="J360" i="22"/>
  <c r="N356" i="22"/>
  <c r="L348" i="22"/>
  <c r="Q534" i="22"/>
  <c r="R535" i="22"/>
  <c r="R534" i="22" s="1"/>
  <c r="J504" i="22"/>
  <c r="J508" i="22" s="1"/>
  <c r="G348" i="22"/>
  <c r="R348" i="17"/>
  <c r="R347" i="17" s="1"/>
  <c r="R341" i="17" s="1"/>
  <c r="R495" i="17" s="1"/>
  <c r="R348" i="7"/>
  <c r="R347" i="7" s="1"/>
  <c r="R353" i="22"/>
  <c r="R356" i="22"/>
  <c r="J358" i="22"/>
  <c r="E504" i="17"/>
  <c r="E508" i="17" s="1"/>
  <c r="N348" i="17"/>
  <c r="N347" i="17" s="1"/>
  <c r="N341" i="17" s="1"/>
  <c r="N495" i="17" s="1"/>
  <c r="N357" i="22"/>
  <c r="U348" i="22"/>
  <c r="N348" i="7"/>
  <c r="N347" i="7" s="1"/>
  <c r="N341" i="7" s="1"/>
  <c r="N495" i="7" s="1"/>
  <c r="V348" i="17"/>
  <c r="V347" i="17" s="1"/>
  <c r="V341" i="17" s="1"/>
  <c r="V495" i="17" s="1"/>
  <c r="P348" i="22"/>
  <c r="I534" i="22"/>
  <c r="J535" i="22"/>
  <c r="J534" i="22" s="1"/>
  <c r="O348" i="22"/>
  <c r="R504" i="22"/>
  <c r="R508" i="22" s="1"/>
  <c r="E535" i="17"/>
  <c r="E534" i="17" s="1"/>
  <c r="V501" i="17" l="1"/>
  <c r="V503" i="17" s="1"/>
  <c r="V497" i="17"/>
  <c r="N501" i="7"/>
  <c r="N503" i="7" s="1"/>
  <c r="N497" i="7"/>
  <c r="V501" i="7"/>
  <c r="V503" i="7" s="1"/>
  <c r="V497" i="7"/>
  <c r="K499" i="17"/>
  <c r="U499" i="7"/>
  <c r="T499" i="17"/>
  <c r="M499" i="7"/>
  <c r="S499" i="7"/>
  <c r="H499" i="17"/>
  <c r="K499" i="7"/>
  <c r="M499" i="17"/>
  <c r="P499" i="7"/>
  <c r="Q499" i="17"/>
  <c r="H499" i="7"/>
  <c r="I499" i="7"/>
  <c r="U499" i="17"/>
  <c r="R501" i="17"/>
  <c r="R503" i="17" s="1"/>
  <c r="R497" i="17"/>
  <c r="P499" i="17"/>
  <c r="L499" i="7"/>
  <c r="Q499" i="7"/>
  <c r="O499" i="17"/>
  <c r="I499" i="17"/>
  <c r="L499" i="17"/>
  <c r="S499" i="17"/>
  <c r="T499" i="7"/>
  <c r="O499" i="7"/>
  <c r="N501" i="17"/>
  <c r="N503" i="17" s="1"/>
  <c r="N497" i="17"/>
  <c r="I509" i="7"/>
  <c r="I511" i="7" s="1"/>
  <c r="Q509" i="17"/>
  <c r="Q511" i="17" s="1"/>
  <c r="T509" i="7"/>
  <c r="T511" i="7" s="1"/>
  <c r="O509" i="17"/>
  <c r="O511" i="17" s="1"/>
  <c r="K509" i="17"/>
  <c r="K511" i="17" s="1"/>
  <c r="S509" i="17"/>
  <c r="S511" i="17" s="1"/>
  <c r="Q509" i="7"/>
  <c r="Q511" i="7" s="1"/>
  <c r="M509" i="17"/>
  <c r="M511" i="17" s="1"/>
  <c r="K509" i="7"/>
  <c r="K511" i="7" s="1"/>
  <c r="H509" i="7"/>
  <c r="H511" i="7" s="1"/>
  <c r="L509" i="7"/>
  <c r="L511" i="7" s="1"/>
  <c r="M509" i="7"/>
  <c r="M511" i="7" s="1"/>
  <c r="S509" i="7"/>
  <c r="S511" i="7" s="1"/>
  <c r="H509" i="17"/>
  <c r="H511" i="17" s="1"/>
  <c r="L509" i="17"/>
  <c r="L511" i="17" s="1"/>
  <c r="U509" i="17"/>
  <c r="U511" i="17" s="1"/>
  <c r="T509" i="17"/>
  <c r="T511" i="17" s="1"/>
  <c r="P509" i="17"/>
  <c r="P511" i="17" s="1"/>
  <c r="U509" i="7"/>
  <c r="U511" i="7" s="1"/>
  <c r="I509" i="17"/>
  <c r="I511" i="17" s="1"/>
  <c r="P347" i="22"/>
  <c r="P468" i="22"/>
  <c r="K347" i="22"/>
  <c r="K468" i="22"/>
  <c r="U347" i="22"/>
  <c r="U468" i="22"/>
  <c r="L347" i="22"/>
  <c r="L468" i="22"/>
  <c r="H347" i="22"/>
  <c r="H468" i="22"/>
  <c r="G347" i="22"/>
  <c r="G468" i="22"/>
  <c r="S347" i="22"/>
  <c r="S468" i="22"/>
  <c r="Q347" i="22"/>
  <c r="Q468" i="22"/>
  <c r="O347" i="22"/>
  <c r="O468" i="22"/>
  <c r="M347" i="22"/>
  <c r="M468" i="22"/>
  <c r="T347" i="22"/>
  <c r="T468" i="22"/>
  <c r="I347" i="22"/>
  <c r="I468" i="22"/>
  <c r="E348" i="7"/>
  <c r="E348" i="17"/>
  <c r="E347" i="17" s="1"/>
  <c r="E341" i="17" s="1"/>
  <c r="E495" i="17" s="1"/>
  <c r="E358" i="22"/>
  <c r="E357" i="22"/>
  <c r="E360" i="22"/>
  <c r="E350" i="22"/>
  <c r="E356" i="22"/>
  <c r="E353" i="22"/>
  <c r="E504" i="22"/>
  <c r="E508" i="22" s="1"/>
  <c r="R348" i="22"/>
  <c r="R468" i="22" s="1"/>
  <c r="J348" i="22"/>
  <c r="J468" i="22" s="1"/>
  <c r="N348" i="22"/>
  <c r="N468" i="22" s="1"/>
  <c r="V348" i="22"/>
  <c r="V468" i="22" s="1"/>
  <c r="E535" i="22"/>
  <c r="E534" i="22" s="1"/>
  <c r="E351" i="22"/>
  <c r="E347" i="7" l="1"/>
  <c r="T341" i="22"/>
  <c r="T495" i="22" s="1"/>
  <c r="T501" i="22" s="1"/>
  <c r="T503" i="22" s="1"/>
  <c r="H341" i="22"/>
  <c r="H495" i="22" s="1"/>
  <c r="H501" i="22" s="1"/>
  <c r="H503" i="22" s="1"/>
  <c r="U341" i="22"/>
  <c r="U495" i="22" s="1"/>
  <c r="U497" i="22" s="1"/>
  <c r="P341" i="22"/>
  <c r="P495" i="22" s="1"/>
  <c r="P497" i="22" s="1"/>
  <c r="S341" i="22"/>
  <c r="S495" i="22" s="1"/>
  <c r="S501" i="22" s="1"/>
  <c r="S503" i="22" s="1"/>
  <c r="O341" i="22"/>
  <c r="O495" i="22" s="1"/>
  <c r="O501" i="22" s="1"/>
  <c r="O503" i="22" s="1"/>
  <c r="L514" i="7"/>
  <c r="L516" i="7" s="1"/>
  <c r="L517" i="7" s="1"/>
  <c r="L513" i="7"/>
  <c r="M514" i="17"/>
  <c r="M516" i="17" s="1"/>
  <c r="M517" i="17" s="1"/>
  <c r="M513" i="17"/>
  <c r="U514" i="17"/>
  <c r="U516" i="17" s="1"/>
  <c r="U517" i="17" s="1"/>
  <c r="U513" i="17"/>
  <c r="H514" i="17"/>
  <c r="H516" i="17" s="1"/>
  <c r="H517" i="17" s="1"/>
  <c r="H513" i="17"/>
  <c r="H514" i="7"/>
  <c r="H516" i="7" s="1"/>
  <c r="H517" i="7" s="1"/>
  <c r="H513" i="7"/>
  <c r="K514" i="17"/>
  <c r="K516" i="17" s="1"/>
  <c r="K517" i="17" s="1"/>
  <c r="K513" i="17"/>
  <c r="I513" i="7"/>
  <c r="I514" i="7"/>
  <c r="I516" i="7" s="1"/>
  <c r="I517" i="7" s="1"/>
  <c r="Q513" i="7"/>
  <c r="Q514" i="7"/>
  <c r="Q516" i="7" s="1"/>
  <c r="Q517" i="7" s="1"/>
  <c r="S514" i="17"/>
  <c r="S516" i="17" s="1"/>
  <c r="S517" i="17" s="1"/>
  <c r="S513" i="17"/>
  <c r="I514" i="17"/>
  <c r="I516" i="17" s="1"/>
  <c r="I517" i="17" s="1"/>
  <c r="I513" i="17"/>
  <c r="Q514" i="17"/>
  <c r="Q516" i="17" s="1"/>
  <c r="Q517" i="17" s="1"/>
  <c r="Q513" i="17"/>
  <c r="L514" i="17"/>
  <c r="L516" i="17" s="1"/>
  <c r="L517" i="17" s="1"/>
  <c r="L513" i="17"/>
  <c r="K514" i="7"/>
  <c r="K516" i="7" s="1"/>
  <c r="K517" i="7" s="1"/>
  <c r="K513" i="7"/>
  <c r="M513" i="7"/>
  <c r="M514" i="7"/>
  <c r="M516" i="7" s="1"/>
  <c r="M517" i="7" s="1"/>
  <c r="T514" i="17"/>
  <c r="T516" i="17" s="1"/>
  <c r="T517" i="17" s="1"/>
  <c r="T513" i="17"/>
  <c r="R499" i="17"/>
  <c r="T514" i="7"/>
  <c r="T516" i="7" s="1"/>
  <c r="T517" i="7" s="1"/>
  <c r="T513" i="7"/>
  <c r="O514" i="17"/>
  <c r="O516" i="17" s="1"/>
  <c r="O517" i="17" s="1"/>
  <c r="O513" i="17"/>
  <c r="V499" i="7"/>
  <c r="N499" i="7"/>
  <c r="V499" i="17"/>
  <c r="P514" i="17"/>
  <c r="P516" i="17" s="1"/>
  <c r="P517" i="17" s="1"/>
  <c r="P513" i="17"/>
  <c r="S514" i="7"/>
  <c r="S516" i="7" s="1"/>
  <c r="S517" i="7" s="1"/>
  <c r="S513" i="7"/>
  <c r="U513" i="7"/>
  <c r="U514" i="7"/>
  <c r="U516" i="7" s="1"/>
  <c r="U517" i="7" s="1"/>
  <c r="N499" i="17"/>
  <c r="I341" i="22"/>
  <c r="I495" i="22" s="1"/>
  <c r="Q341" i="22"/>
  <c r="Q495" i="22" s="1"/>
  <c r="G341" i="22"/>
  <c r="G495" i="22" s="1"/>
  <c r="L341" i="22"/>
  <c r="L495" i="22" s="1"/>
  <c r="K341" i="22"/>
  <c r="K495" i="22" s="1"/>
  <c r="M341" i="22"/>
  <c r="M495" i="22" s="1"/>
  <c r="N509" i="7"/>
  <c r="N511" i="7" s="1"/>
  <c r="V347" i="22"/>
  <c r="V341" i="22" s="1"/>
  <c r="V495" i="22" s="1"/>
  <c r="R347" i="22"/>
  <c r="R341" i="22" s="1"/>
  <c r="R495" i="22" s="1"/>
  <c r="N347" i="22"/>
  <c r="N341" i="22" s="1"/>
  <c r="N495" i="22" s="1"/>
  <c r="J347" i="22"/>
  <c r="J341" i="22" s="1"/>
  <c r="J495" i="22" s="1"/>
  <c r="E348" i="22"/>
  <c r="U501" i="22" l="1"/>
  <c r="U503" i="22" s="1"/>
  <c r="O497" i="22"/>
  <c r="O499" i="22" s="1"/>
  <c r="H497" i="22"/>
  <c r="S497" i="22"/>
  <c r="S499" i="22" s="1"/>
  <c r="T497" i="22"/>
  <c r="T499" i="22" s="1"/>
  <c r="P501" i="22"/>
  <c r="P503" i="22" s="1"/>
  <c r="N514" i="7"/>
  <c r="N516" i="7" s="1"/>
  <c r="N517" i="7" s="1"/>
  <c r="N513" i="7"/>
  <c r="L501" i="22"/>
  <c r="L503" i="22" s="1"/>
  <c r="L497" i="22"/>
  <c r="V497" i="22"/>
  <c r="V501" i="22"/>
  <c r="V503" i="22" s="1"/>
  <c r="U499" i="22"/>
  <c r="P499" i="22"/>
  <c r="H499" i="22"/>
  <c r="M501" i="22"/>
  <c r="M503" i="22" s="1"/>
  <c r="M497" i="22"/>
  <c r="Q501" i="22"/>
  <c r="Q503" i="22" s="1"/>
  <c r="Q497" i="22"/>
  <c r="R501" i="22"/>
  <c r="R503" i="22" s="1"/>
  <c r="R497" i="22"/>
  <c r="N501" i="22"/>
  <c r="N503" i="22" s="1"/>
  <c r="N497" i="22"/>
  <c r="K501" i="22"/>
  <c r="K503" i="22" s="1"/>
  <c r="K497" i="22"/>
  <c r="I501" i="22"/>
  <c r="I503" i="22" s="1"/>
  <c r="I497" i="22"/>
  <c r="R509" i="17"/>
  <c r="R511" i="17" s="1"/>
  <c r="N509" i="17"/>
  <c r="N511" i="17" s="1"/>
  <c r="V509" i="17"/>
  <c r="V511" i="17" s="1"/>
  <c r="V509" i="7"/>
  <c r="V511" i="7" s="1"/>
  <c r="E347" i="22"/>
  <c r="E468" i="22"/>
  <c r="V514" i="7" l="1"/>
  <c r="V516" i="7" s="1"/>
  <c r="V517" i="7" s="1"/>
  <c r="V513" i="7"/>
  <c r="V513" i="17"/>
  <c r="V514" i="17"/>
  <c r="V516" i="17" s="1"/>
  <c r="V517" i="17" s="1"/>
  <c r="R514" i="17"/>
  <c r="R516" i="17" s="1"/>
  <c r="R517" i="17" s="1"/>
  <c r="R513" i="17"/>
  <c r="N513" i="17"/>
  <c r="N514" i="17"/>
  <c r="N516" i="17" s="1"/>
  <c r="N517" i="17" s="1"/>
  <c r="E341" i="22"/>
  <c r="E495" i="22" s="1"/>
  <c r="K499" i="22"/>
  <c r="R499" i="22"/>
  <c r="V499" i="22"/>
  <c r="M499" i="22"/>
  <c r="I499" i="22"/>
  <c r="N499" i="22"/>
  <c r="Q499" i="22"/>
  <c r="L499" i="22"/>
  <c r="I509" i="22"/>
  <c r="I511" i="22" s="1"/>
  <c r="M509" i="22"/>
  <c r="M511" i="22" s="1"/>
  <c r="L509" i="22"/>
  <c r="L511" i="22" s="1"/>
  <c r="N509" i="22"/>
  <c r="N511" i="22" s="1"/>
  <c r="Q509" i="22"/>
  <c r="Q511" i="22" s="1"/>
  <c r="K509" i="22"/>
  <c r="K511" i="22" s="1"/>
  <c r="O509" i="22"/>
  <c r="O511" i="22" s="1"/>
  <c r="V509" i="22"/>
  <c r="V511" i="22" s="1"/>
  <c r="S509" i="22"/>
  <c r="S511" i="22" s="1"/>
  <c r="T509" i="22"/>
  <c r="T511" i="22" s="1"/>
  <c r="P509" i="22"/>
  <c r="P511" i="22" s="1"/>
  <c r="R509" i="22"/>
  <c r="R511" i="22" s="1"/>
  <c r="H509" i="22"/>
  <c r="H511" i="22" s="1"/>
  <c r="U509" i="22"/>
  <c r="U511" i="22" s="1"/>
  <c r="M514" i="22" l="1"/>
  <c r="M516" i="22" s="1"/>
  <c r="M517" i="22" s="1"/>
  <c r="M513" i="22"/>
  <c r="Q514" i="22"/>
  <c r="Q516" i="22" s="1"/>
  <c r="Q517" i="22" s="1"/>
  <c r="Q513" i="22"/>
  <c r="R514" i="22"/>
  <c r="R516" i="22" s="1"/>
  <c r="R517" i="22" s="1"/>
  <c r="R513" i="22"/>
  <c r="V514" i="22"/>
  <c r="V516" i="22" s="1"/>
  <c r="V517" i="22" s="1"/>
  <c r="V513" i="22"/>
  <c r="K514" i="22"/>
  <c r="K516" i="22" s="1"/>
  <c r="K517" i="22" s="1"/>
  <c r="K513" i="22"/>
  <c r="I514" i="22"/>
  <c r="I516" i="22" s="1"/>
  <c r="I517" i="22" s="1"/>
  <c r="I513" i="22"/>
  <c r="L514" i="22"/>
  <c r="L516" i="22" s="1"/>
  <c r="L517" i="22" s="1"/>
  <c r="L513" i="22"/>
  <c r="T514" i="22"/>
  <c r="T516" i="22" s="1"/>
  <c r="T517" i="22" s="1"/>
  <c r="T513" i="22"/>
  <c r="N514" i="22"/>
  <c r="N516" i="22" s="1"/>
  <c r="N517" i="22" s="1"/>
  <c r="N513" i="22"/>
  <c r="U514" i="22"/>
  <c r="U516" i="22" s="1"/>
  <c r="U517" i="22" s="1"/>
  <c r="U513" i="22"/>
  <c r="H514" i="22"/>
  <c r="H516" i="22" s="1"/>
  <c r="H517" i="22" s="1"/>
  <c r="H513" i="22"/>
  <c r="S514" i="22"/>
  <c r="S516" i="22" s="1"/>
  <c r="S517" i="22" s="1"/>
  <c r="S513" i="22"/>
  <c r="P514" i="22"/>
  <c r="P516" i="22" s="1"/>
  <c r="P517" i="22" s="1"/>
  <c r="P513" i="22"/>
  <c r="O514" i="22"/>
  <c r="O516" i="22" s="1"/>
  <c r="O517" i="22" s="1"/>
  <c r="O513" i="22"/>
  <c r="O509" i="7"/>
  <c r="O511" i="7" s="1"/>
  <c r="R493" i="7"/>
  <c r="R341" i="7" s="1"/>
  <c r="R495" i="7" s="1"/>
  <c r="R501" i="7" l="1"/>
  <c r="R503" i="7" s="1"/>
  <c r="R497" i="7"/>
  <c r="O514" i="7"/>
  <c r="O516" i="7" s="1"/>
  <c r="O517" i="7" s="1"/>
  <c r="O513" i="7"/>
  <c r="E493" i="7"/>
  <c r="E341" i="7" l="1"/>
  <c r="R499" i="7"/>
  <c r="R509" i="7"/>
  <c r="R511" i="7" s="1"/>
  <c r="P509" i="7"/>
  <c r="P511" i="7" s="1"/>
  <c r="E495" i="7" l="1"/>
  <c r="P514" i="7"/>
  <c r="P516" i="7" s="1"/>
  <c r="P517" i="7" s="1"/>
  <c r="P513" i="7"/>
  <c r="R514" i="7"/>
  <c r="R516" i="7" s="1"/>
  <c r="R517" i="7" s="1"/>
  <c r="R513" i="7"/>
  <c r="E21" i="7"/>
  <c r="E21" i="17"/>
  <c r="E52" i="17" s="1"/>
  <c r="E54" i="17" s="1"/>
  <c r="E21" i="22"/>
  <c r="E52" i="22" s="1"/>
  <c r="E52" i="7" l="1"/>
  <c r="E54" i="7" s="1"/>
  <c r="E54" i="22"/>
  <c r="G59" i="17" l="1"/>
  <c r="G56" i="17" s="1"/>
  <c r="G501" i="17" l="1"/>
  <c r="G503" i="17" s="1"/>
  <c r="G62" i="17"/>
  <c r="G56" i="7"/>
  <c r="J59" i="17"/>
  <c r="J56" i="17" s="1"/>
  <c r="J59" i="7" l="1"/>
  <c r="J56" i="7" s="1"/>
  <c r="J501" i="7" s="1"/>
  <c r="J503" i="7" s="1"/>
  <c r="J501" i="17"/>
  <c r="J503" i="17" s="1"/>
  <c r="J62" i="17"/>
  <c r="G255" i="17"/>
  <c r="G64" i="17"/>
  <c r="G501" i="7"/>
  <c r="G503" i="7" s="1"/>
  <c r="G62" i="7"/>
  <c r="G56" i="22"/>
  <c r="E59" i="17"/>
  <c r="E56" i="17" s="1"/>
  <c r="E62" i="17" s="1"/>
  <c r="E59" i="7"/>
  <c r="E56" i="7" s="1"/>
  <c r="E501" i="17" l="1"/>
  <c r="E503" i="17" s="1"/>
  <c r="J62" i="7"/>
  <c r="J64" i="7" s="1"/>
  <c r="J59" i="22"/>
  <c r="J56" i="22" s="1"/>
  <c r="J501" i="22" s="1"/>
  <c r="J503" i="22" s="1"/>
  <c r="G497" i="17"/>
  <c r="G257" i="17"/>
  <c r="J255" i="17"/>
  <c r="J64" i="17"/>
  <c r="G62" i="22"/>
  <c r="G501" i="22"/>
  <c r="G503" i="22" s="1"/>
  <c r="G255" i="7"/>
  <c r="G64" i="7"/>
  <c r="E59" i="22"/>
  <c r="E56" i="22" s="1"/>
  <c r="E62" i="7"/>
  <c r="E501" i="7"/>
  <c r="E255" i="17"/>
  <c r="E64" i="17"/>
  <c r="J255" i="7" l="1"/>
  <c r="J257" i="7" s="1"/>
  <c r="J62" i="22"/>
  <c r="J64" i="22" s="1"/>
  <c r="E503" i="7"/>
  <c r="G497" i="7"/>
  <c r="G509" i="7" s="1"/>
  <c r="G257" i="7"/>
  <c r="G64" i="22"/>
  <c r="G255" i="22"/>
  <c r="J257" i="17"/>
  <c r="J497" i="17"/>
  <c r="G499" i="17"/>
  <c r="E501" i="22"/>
  <c r="E503" i="22" s="1"/>
  <c r="E62" i="22"/>
  <c r="E64" i="7"/>
  <c r="E255" i="7"/>
  <c r="E497" i="17"/>
  <c r="E257" i="17"/>
  <c r="J497" i="7" l="1"/>
  <c r="J499" i="7" s="1"/>
  <c r="J255" i="22"/>
  <c r="J497" i="22" s="1"/>
  <c r="G257" i="22"/>
  <c r="G497" i="22"/>
  <c r="G499" i="22" s="1"/>
  <c r="J499" i="17"/>
  <c r="G511" i="7"/>
  <c r="G499" i="7"/>
  <c r="J257" i="22"/>
  <c r="J509" i="17"/>
  <c r="J511" i="17" s="1"/>
  <c r="J509" i="7"/>
  <c r="J511" i="7" s="1"/>
  <c r="E499" i="17"/>
  <c r="E509" i="17"/>
  <c r="E511" i="17" s="1"/>
  <c r="E257" i="7"/>
  <c r="E497" i="7"/>
  <c r="E255" i="22"/>
  <c r="E64" i="22"/>
  <c r="G509" i="17"/>
  <c r="G511" i="17" s="1"/>
  <c r="J514" i="17" l="1"/>
  <c r="J516" i="17" s="1"/>
  <c r="J517" i="17" s="1"/>
  <c r="J513" i="17"/>
  <c r="J514" i="7"/>
  <c r="J516" i="7" s="1"/>
  <c r="J517" i="7" s="1"/>
  <c r="J513" i="7"/>
  <c r="G513" i="17"/>
  <c r="G514" i="17"/>
  <c r="G516" i="17" s="1"/>
  <c r="G517" i="17" s="1"/>
  <c r="G514" i="7"/>
  <c r="G516" i="7" s="1"/>
  <c r="G517" i="7" s="1"/>
  <c r="G513" i="7"/>
  <c r="J499" i="22"/>
  <c r="E513" i="17"/>
  <c r="E514" i="17"/>
  <c r="E516" i="17" s="1"/>
  <c r="E517" i="17" s="1"/>
  <c r="E497" i="22"/>
  <c r="E257" i="22"/>
  <c r="G509" i="22"/>
  <c r="G511" i="22" s="1"/>
  <c r="E499" i="7"/>
  <c r="E509" i="7"/>
  <c r="E511" i="7" s="1"/>
  <c r="J509" i="22"/>
  <c r="J511" i="22" s="1"/>
  <c r="J514" i="22" l="1"/>
  <c r="J516" i="22" s="1"/>
  <c r="J517" i="22" s="1"/>
  <c r="J513" i="22"/>
  <c r="G514" i="22"/>
  <c r="G516" i="22" s="1"/>
  <c r="G517" i="22" s="1"/>
  <c r="G513" i="22"/>
  <c r="E513" i="7"/>
  <c r="E514" i="7"/>
  <c r="E499" i="22"/>
  <c r="E509" i="22"/>
  <c r="E511" i="22" s="1"/>
  <c r="E516" i="7" l="1"/>
  <c r="E513" i="22"/>
  <c r="E514" i="22"/>
  <c r="E516" i="22" s="1"/>
  <c r="E517" i="22" s="1"/>
  <c r="E517" i="7" l="1"/>
</calcChain>
</file>

<file path=xl/sharedStrings.xml><?xml version="1.0" encoding="utf-8"?>
<sst xmlns="http://schemas.openxmlformats.org/spreadsheetml/2006/main" count="7102" uniqueCount="273">
  <si>
    <t>Sales Ratio</t>
  </si>
  <si>
    <t>Department</t>
  </si>
  <si>
    <t>Heads</t>
  </si>
  <si>
    <t>Plan Total</t>
  </si>
  <si>
    <t>PUNE BRANCH</t>
  </si>
  <si>
    <t>BMT BRANCH</t>
  </si>
  <si>
    <t>CHANDANNAGAR</t>
  </si>
  <si>
    <t>CHINCHWAD BRANCH</t>
  </si>
  <si>
    <t>AKLUJ BRANCH</t>
  </si>
  <si>
    <t>KARAD BRANCH</t>
  </si>
  <si>
    <t>SATARA BRANCH</t>
  </si>
  <si>
    <t>HADAPSAR</t>
  </si>
  <si>
    <t>BARAMATI MIDC</t>
  </si>
  <si>
    <t>SANGLI BRANCH</t>
  </si>
  <si>
    <t>E-COMMERCE</t>
  </si>
  <si>
    <t>BHOSARI BRANCH</t>
  </si>
  <si>
    <t>PUNE SATARA(RD) BRANCH</t>
  </si>
  <si>
    <t>KOTHRUD BRANCH</t>
  </si>
  <si>
    <t>Plan</t>
  </si>
  <si>
    <t>SALES JEWELLERY</t>
  </si>
  <si>
    <t>GOLD O</t>
  </si>
  <si>
    <t>SILVER O</t>
  </si>
  <si>
    <t>DIAMOND</t>
  </si>
  <si>
    <t>SALES BULLION</t>
  </si>
  <si>
    <t>GOLD BULLION</t>
  </si>
  <si>
    <t>SILVER BULLION</t>
  </si>
  <si>
    <t>SALES OTHER</t>
  </si>
  <si>
    <t>STONE</t>
  </si>
  <si>
    <t>IMITATION ITEM/MRP ITEMS</t>
  </si>
  <si>
    <t>PLATINUM</t>
  </si>
  <si>
    <t>BRANCH</t>
  </si>
  <si>
    <t>OTHER INCOME</t>
  </si>
  <si>
    <t>SALES TOTAL</t>
  </si>
  <si>
    <t>COGS JEWELLERY</t>
  </si>
  <si>
    <t>COGS BULLION</t>
  </si>
  <si>
    <t>COGS OTHER</t>
  </si>
  <si>
    <t>COGS TOTAL</t>
  </si>
  <si>
    <t>COGS OTHER PM</t>
  </si>
  <si>
    <t>PACKING MATERIAL</t>
  </si>
  <si>
    <t>HALLMARKING</t>
  </si>
  <si>
    <t>OTHER DIRECT EXPENSES</t>
  </si>
  <si>
    <t>D EXPENSES</t>
  </si>
  <si>
    <t>LOGISTICS</t>
  </si>
  <si>
    <t>COGS -CM TOTAL</t>
  </si>
  <si>
    <t>CONTRIBUTION MARGIN</t>
  </si>
  <si>
    <t>CONTRIBUTION MARGIN %</t>
  </si>
  <si>
    <t>CM-GM</t>
  </si>
  <si>
    <t>SALARY</t>
  </si>
  <si>
    <t>TRAVELLING</t>
  </si>
  <si>
    <t>CREDIT CARD CHARGES</t>
  </si>
  <si>
    <t>STAFF WELFARE</t>
  </si>
  <si>
    <t>GROSS MARGIN</t>
  </si>
  <si>
    <t>GROSS MARGIN %</t>
  </si>
  <si>
    <t>GM-GP</t>
  </si>
  <si>
    <t>RENT</t>
  </si>
  <si>
    <t>SHOP EXPENSES</t>
  </si>
  <si>
    <t>REPAIRS AND MAINTAINANCE</t>
  </si>
  <si>
    <t>POWER AND FUEL</t>
  </si>
  <si>
    <t>INSURANCE</t>
  </si>
  <si>
    <t>INVENTORY CARRYING COST</t>
  </si>
  <si>
    <t>INVENTORY CARRYING COST HO</t>
  </si>
  <si>
    <t>PROPERTY TAX</t>
  </si>
  <si>
    <t>OPERATIONS</t>
  </si>
  <si>
    <t>SELLING EXPENSES</t>
  </si>
  <si>
    <t>MARKETING1</t>
  </si>
  <si>
    <t>ADVERTISEMENT EXP</t>
  </si>
  <si>
    <t>TELEPHONE AND INTERNET</t>
  </si>
  <si>
    <t>PRINTING AND STATIONARY PS</t>
  </si>
  <si>
    <t>OTHER EXPENSES</t>
  </si>
  <si>
    <t>POSTAGE</t>
  </si>
  <si>
    <t>PROFESSIONAL FEES</t>
  </si>
  <si>
    <t>PRINTING &amp; STATIONARY</t>
  </si>
  <si>
    <t>FINANCE COST</t>
  </si>
  <si>
    <t>OPERATIONS - I</t>
  </si>
  <si>
    <t>DESIGN</t>
  </si>
  <si>
    <t>SCM GOLD</t>
  </si>
  <si>
    <t>SCM SILVER</t>
  </si>
  <si>
    <t>SCM DIAMOND</t>
  </si>
  <si>
    <t>SCM MRP &amp; FORMING</t>
  </si>
  <si>
    <t>PO</t>
  </si>
  <si>
    <t>GROSS PROFIT</t>
  </si>
  <si>
    <t>GROSS PROFIT %</t>
  </si>
  <si>
    <t>SALES EXPENSES</t>
  </si>
  <si>
    <t>SALES</t>
  </si>
  <si>
    <t>ADVERTISE &amp; MARKETING</t>
  </si>
  <si>
    <t>MARKETING</t>
  </si>
  <si>
    <t>ADVERTISE</t>
  </si>
  <si>
    <t>SALES &amp; MARKETING TOTAL</t>
  </si>
  <si>
    <t>GENERAL &amp; ADMINISTRATION</t>
  </si>
  <si>
    <t>ACCOUNTS &amp; FINANCE</t>
  </si>
  <si>
    <t>HR &amp; ADMIN</t>
  </si>
  <si>
    <t>IT</t>
  </si>
  <si>
    <t>AUDIT</t>
  </si>
  <si>
    <t>GP - CTP TOTAL</t>
  </si>
  <si>
    <t>CONTRIBUTION TO PROFIT</t>
  </si>
  <si>
    <t>CONTRIBUTION TO PROFIT %</t>
  </si>
  <si>
    <t>TOTAL</t>
  </si>
  <si>
    <t>CENTRALISE OTHER P</t>
  </si>
  <si>
    <t>IND OTHER</t>
  </si>
  <si>
    <t>CAPEX</t>
  </si>
  <si>
    <t xml:space="preserve">Vehicle </t>
  </si>
  <si>
    <t xml:space="preserve">Plant &amp; Machinery </t>
  </si>
  <si>
    <t xml:space="preserve">Office Equipment </t>
  </si>
  <si>
    <t xml:space="preserve">LAND AND BUILDING </t>
  </si>
  <si>
    <t xml:space="preserve">Furniture </t>
  </si>
  <si>
    <t xml:space="preserve">Computer </t>
  </si>
  <si>
    <t>Actual Total</t>
  </si>
  <si>
    <t>Actual</t>
  </si>
  <si>
    <t>sales</t>
  </si>
  <si>
    <t>j/o, b, other</t>
  </si>
  <si>
    <t xml:space="preserve"> </t>
  </si>
  <si>
    <t>-</t>
  </si>
  <si>
    <t>cogs</t>
  </si>
  <si>
    <t>cm</t>
  </si>
  <si>
    <t>ok</t>
  </si>
  <si>
    <t>dis?</t>
  </si>
  <si>
    <t>dept</t>
  </si>
  <si>
    <t>SCM OTHER</t>
  </si>
  <si>
    <t>br</t>
  </si>
  <si>
    <t>ind other dept</t>
  </si>
  <si>
    <t>Cent dept</t>
  </si>
  <si>
    <t xml:space="preserve">Depriciation br </t>
  </si>
  <si>
    <t>CENTRALISE OTHER</t>
  </si>
  <si>
    <t xml:space="preserve">APRIL </t>
  </si>
  <si>
    <t>MAY</t>
  </si>
  <si>
    <t>JUNE</t>
  </si>
  <si>
    <t>Q1</t>
  </si>
  <si>
    <t>JULY</t>
  </si>
  <si>
    <t>AUGUST</t>
  </si>
  <si>
    <t>SEPTEMBER</t>
  </si>
  <si>
    <t>Q2</t>
  </si>
  <si>
    <t>OCTOBER</t>
  </si>
  <si>
    <t>NOVEMBER</t>
  </si>
  <si>
    <t>DECEMBER</t>
  </si>
  <si>
    <t>Q3</t>
  </si>
  <si>
    <t>JANUARY</t>
  </si>
  <si>
    <t>FEBRUARY</t>
  </si>
  <si>
    <t>MARCH</t>
  </si>
  <si>
    <t>Q4</t>
  </si>
  <si>
    <t>DIRECT EXPENSES</t>
  </si>
  <si>
    <t>DISCOUNT</t>
  </si>
  <si>
    <t>GOLD</t>
  </si>
  <si>
    <t>SILVER</t>
  </si>
  <si>
    <t>OPERATIONS (Total of R + I)</t>
  </si>
  <si>
    <t>OPERATIONS-R</t>
  </si>
  <si>
    <t>OPERATIONS- R (Total of R)</t>
  </si>
  <si>
    <t>RENT (Machines)</t>
  </si>
  <si>
    <t>TELEPHONE AND TOLL FREE</t>
  </si>
  <si>
    <t>OPERATIONS-I</t>
  </si>
  <si>
    <t>OPERATIONS - I (Total of I)</t>
  </si>
  <si>
    <t>DESIGN (Total of R+I)</t>
  </si>
  <si>
    <t>DESIGN-R</t>
  </si>
  <si>
    <t>DESIGN- R (Total of R)</t>
  </si>
  <si>
    <t>DESIGN-I</t>
  </si>
  <si>
    <t>DESIGN- I (Total of I)</t>
  </si>
  <si>
    <t>SCM GOLD (Total of R + I)</t>
  </si>
  <si>
    <t>SCM GOLD-R</t>
  </si>
  <si>
    <t>SCM GOLD-R (Total of R)</t>
  </si>
  <si>
    <t>INDIRECT INCOME</t>
  </si>
  <si>
    <t>OFFICE EXPENSES</t>
  </si>
  <si>
    <t>SCM GOLD-I</t>
  </si>
  <si>
    <t>SCM GOLD- I (Total of I)</t>
  </si>
  <si>
    <t>SCM SILVER (Total of R + I)</t>
  </si>
  <si>
    <t>SCM SILVER-R</t>
  </si>
  <si>
    <t>SCM SILVER- R (Total of R)</t>
  </si>
  <si>
    <t>SCM SILVER-I</t>
  </si>
  <si>
    <t>SCM SILVER-I (Total of I)</t>
  </si>
  <si>
    <t>SCM DIAMOND (Total of R + I)</t>
  </si>
  <si>
    <t>SCM DIAMOND-R</t>
  </si>
  <si>
    <t>SCM DIAMOND-R (Total of R)</t>
  </si>
  <si>
    <t>SCM DIAMOND-I</t>
  </si>
  <si>
    <t>SCM DIAMOND-I (Total of I)</t>
  </si>
  <si>
    <t>SCM MRP &amp; FORMING (Total of R + I)</t>
  </si>
  <si>
    <t>SCM MRP &amp; FORMING-R</t>
  </si>
  <si>
    <t>SCM MRP &amp; FORMING-R (Total of R)</t>
  </si>
  <si>
    <t>SCM MRP &amp; FORMING-I</t>
  </si>
  <si>
    <t>SCM MRP &amp; FORMING-I (Total of I)</t>
  </si>
  <si>
    <t>SCM PO</t>
  </si>
  <si>
    <t>SCM PO (Total of R + I)</t>
  </si>
  <si>
    <t>SCM PO-R</t>
  </si>
  <si>
    <t>PO-R (Total of R)</t>
  </si>
  <si>
    <t>SCM PO-I</t>
  </si>
  <si>
    <t>PO-I (Total of I)</t>
  </si>
  <si>
    <t>SALES (Total of R + I)</t>
  </si>
  <si>
    <t>SALES-R</t>
  </si>
  <si>
    <t>SALES-R (Total of R)</t>
  </si>
  <si>
    <t>INDIRECT INCOMES</t>
  </si>
  <si>
    <t>SALES PRAMOTIONS</t>
  </si>
  <si>
    <t>SALES-I</t>
  </si>
  <si>
    <t>SALES-I (Total of I)</t>
  </si>
  <si>
    <t>ACCOUNTS &amp; FINANCE (Total of R + I)</t>
  </si>
  <si>
    <t>ACCOUNTS &amp; FINANCE-R</t>
  </si>
  <si>
    <t>ACCOUNTS &amp; FINANCE-R (Total of R)</t>
  </si>
  <si>
    <t>GOVERNMENT PENALTIES</t>
  </si>
  <si>
    <t>ACCOUNTS &amp; FINANCE-I</t>
  </si>
  <si>
    <t>ACCOUNTS &amp; FINANCE-I (Total of I)</t>
  </si>
  <si>
    <t>HR &amp; ADMIN (Total of R + I)</t>
  </si>
  <si>
    <t>HR &amp; ADMIN-R</t>
  </si>
  <si>
    <t>HR &amp; ADMIN-R (Total of R)</t>
  </si>
  <si>
    <t>INSURANCE - Vehicles &amp; employees</t>
  </si>
  <si>
    <t>DEPRICIATION</t>
  </si>
  <si>
    <t>HR &amp; ADMIN-I</t>
  </si>
  <si>
    <t>HR &amp; ADMIN-I (Total of I)</t>
  </si>
  <si>
    <t>IT (Total of R + I)</t>
  </si>
  <si>
    <t>IT-R</t>
  </si>
  <si>
    <t>IT-R (Total of R)</t>
  </si>
  <si>
    <t>IT-I</t>
  </si>
  <si>
    <t>IT-I (Total of I)</t>
  </si>
  <si>
    <t>AUDIT (Total of R + I)</t>
  </si>
  <si>
    <t>AUDIT-R</t>
  </si>
  <si>
    <t>AUDIT-R (Total of R)</t>
  </si>
  <si>
    <t>AUDIT-I</t>
  </si>
  <si>
    <t>AUDIT-I (Total of I)</t>
  </si>
  <si>
    <t>IND OTHER (Total of R + I)</t>
  </si>
  <si>
    <t>IND OTHER-R</t>
  </si>
  <si>
    <t>IND OTHER-R (Total of R)</t>
  </si>
  <si>
    <t>IND OTHER-I</t>
  </si>
  <si>
    <t>IND OTHER-I (Total of I)</t>
  </si>
  <si>
    <t>CENTRLISED OTHER-R</t>
  </si>
  <si>
    <t>CENTRLISED OTHER-R (Total of R)</t>
  </si>
  <si>
    <t>DIRECTORS REMUNERATIONS</t>
  </si>
  <si>
    <t>INCOME TAX</t>
  </si>
  <si>
    <t>NET PROFIT %</t>
  </si>
  <si>
    <t>CAPEX-R</t>
  </si>
  <si>
    <t xml:space="preserve">VEHICLE </t>
  </si>
  <si>
    <t xml:space="preserve">PLANT &amp; MACHINERY </t>
  </si>
  <si>
    <t xml:space="preserve">OFFICE EQUIPMENT </t>
  </si>
  <si>
    <t>LAND &amp; BUILDING</t>
  </si>
  <si>
    <t xml:space="preserve">FURNITURE </t>
  </si>
  <si>
    <t xml:space="preserve">COMPUTER </t>
  </si>
  <si>
    <t>CAPEX-I</t>
  </si>
  <si>
    <t xml:space="preserve">ACCOUNTS &amp; FINANCE-R </t>
  </si>
  <si>
    <t xml:space="preserve">ACCOUNTS &amp; FINANCE-I </t>
  </si>
  <si>
    <t xml:space="preserve">AUDIT-R </t>
  </si>
  <si>
    <t xml:space="preserve">AUDIT-I </t>
  </si>
  <si>
    <t xml:space="preserve">IND OTHER-I </t>
  </si>
  <si>
    <t xml:space="preserve">OPERATIONS-I </t>
  </si>
  <si>
    <t xml:space="preserve">SCM SILVER-I </t>
  </si>
  <si>
    <t>Bmt</t>
  </si>
  <si>
    <t>Sangli Branch</t>
  </si>
  <si>
    <t xml:space="preserve">ADVERTISE </t>
  </si>
  <si>
    <t>ADVERTISE (Total of R + I)</t>
  </si>
  <si>
    <t>ADVERTISE-R (Total of R)</t>
  </si>
  <si>
    <t>ADVERTISE-R</t>
  </si>
  <si>
    <t>ADVERTISE-I</t>
  </si>
  <si>
    <t>ADVERTISE-I (Total of I)</t>
  </si>
  <si>
    <t>ADVERTISE- R (Total of R)</t>
  </si>
  <si>
    <t>MARKETING (Total of R + I)</t>
  </si>
  <si>
    <t>MARKETING-R</t>
  </si>
  <si>
    <t>MARKETING-R (Total of R)</t>
  </si>
  <si>
    <t>MARKETING-I</t>
  </si>
  <si>
    <t>MARKETING-I (Total of I)</t>
  </si>
  <si>
    <t>LEARNING &amp; DEVELOPMENT</t>
  </si>
  <si>
    <t>LEARNING &amp; DEVELOPMENT (Total of R + I)</t>
  </si>
  <si>
    <t>LEARNING &amp; DEVELOPMENT-R</t>
  </si>
  <si>
    <t>LEARNING &amp; DEVELOPMENT-R (Total of R)</t>
  </si>
  <si>
    <t>LEARNING &amp; DEVELOPMENT-I</t>
  </si>
  <si>
    <t>LEARNING &amp; DEVELOPMENT-I (Total of I)</t>
  </si>
  <si>
    <t>COMPUTER  &amp; E-learning platform</t>
  </si>
  <si>
    <t>DESIGN (Total of R + I)</t>
  </si>
  <si>
    <t>TOTAL EXPENSES WITH ICC</t>
  </si>
  <si>
    <t>TOTAL EXPENSES WITHOUT ICC</t>
  </si>
  <si>
    <t>ICC BRANCH AND HO</t>
  </si>
  <si>
    <t>PBT</t>
  </si>
  <si>
    <t>PAT</t>
  </si>
  <si>
    <t>PBT %</t>
  </si>
  <si>
    <t>GTS DISCCOUNT</t>
  </si>
  <si>
    <t>TOTAL FINANCE COST AND OTHER</t>
  </si>
  <si>
    <t>LEARNING &amp; DEVELOPMENT-RCAPEX-R</t>
  </si>
  <si>
    <t>LEARNING &amp; DEVELOPMENT-ICAPEX-I</t>
  </si>
  <si>
    <t>INVENTORY RATIO</t>
  </si>
  <si>
    <t>SALES RATIO</t>
  </si>
  <si>
    <t>DIRECTORS REMUNERATIONS (COMMISSION)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</si>
</sst>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_ ;_ * \-#,##0_ ;_ * &quot;-&quot;??_ ;_ @_ 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 val="singleAccounting"/>
      <sz val="12"/>
      <name val="Calibri"/>
      <family val="2"/>
      <scheme val="minor"/>
    </font>
    <font>
      <u val="singleAccounting"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76">
    <xf numFmtId="0" fontId="0" fillId="0" borderId="0" xfId="0"/>
    <xf numFmtId="0" fontId="0" fillId="0" borderId="1" xfId="0" applyBorder="1"/>
    <xf numFmtId="164" fontId="4" fillId="2" borderId="1" xfId="1" applyNumberFormat="1" applyFont="1" applyFill="1" applyBorder="1" applyAlignment="1">
      <alignment wrapText="1"/>
    </xf>
    <xf numFmtId="164" fontId="6" fillId="4" borderId="1" xfId="1" applyNumberFormat="1" applyFont="1" applyFill="1" applyBorder="1" applyAlignment="1">
      <alignment wrapText="1"/>
    </xf>
    <xf numFmtId="0" fontId="0" fillId="0" borderId="2" xfId="0" applyBorder="1"/>
    <xf numFmtId="164" fontId="7" fillId="0" borderId="0" xfId="1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64" fontId="5" fillId="0" borderId="0" xfId="1" applyNumberFormat="1" applyFont="1" applyFill="1" applyBorder="1" applyProtection="1">
      <protection locked="0"/>
    </xf>
    <xf numFmtId="164" fontId="0" fillId="0" borderId="0" xfId="1" applyNumberFormat="1" applyFont="1" applyFill="1" applyBorder="1" applyProtection="1">
      <protection locked="0"/>
    </xf>
    <xf numFmtId="164" fontId="5" fillId="0" borderId="1" xfId="1" applyNumberFormat="1" applyFont="1" applyFill="1" applyBorder="1" applyProtection="1"/>
    <xf numFmtId="164" fontId="7" fillId="0" borderId="1" xfId="1" applyNumberFormat="1" applyFont="1" applyFill="1" applyBorder="1" applyProtection="1"/>
    <xf numFmtId="164" fontId="5" fillId="0" borderId="1" xfId="1" applyNumberFormat="1" applyFont="1" applyFill="1" applyBorder="1" applyProtection="1">
      <protection locked="0"/>
    </xf>
    <xf numFmtId="164" fontId="0" fillId="0" borderId="1" xfId="1" applyNumberFormat="1" applyFont="1" applyFill="1" applyBorder="1" applyProtection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" fontId="4" fillId="0" borderId="0" xfId="0" applyNumberFormat="1" applyFont="1" applyAlignment="1">
      <alignment wrapText="1"/>
    </xf>
    <xf numFmtId="0" fontId="4" fillId="4" borderId="0" xfId="0" applyFont="1" applyFill="1" applyAlignment="1">
      <alignment wrapText="1"/>
    </xf>
    <xf numFmtId="0" fontId="7" fillId="0" borderId="0" xfId="0" applyFont="1"/>
    <xf numFmtId="0" fontId="7" fillId="0" borderId="0" xfId="0" applyFont="1" applyFill="1"/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0" fontId="0" fillId="0" borderId="0" xfId="0" applyFill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64" fontId="0" fillId="0" borderId="1" xfId="1" applyNumberFormat="1" applyFont="1" applyFill="1" applyBorder="1"/>
    <xf numFmtId="164" fontId="0" fillId="0" borderId="0" xfId="1" applyNumberFormat="1" applyFont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164" fontId="6" fillId="0" borderId="2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wrapText="1"/>
    </xf>
    <xf numFmtId="164" fontId="6" fillId="0" borderId="1" xfId="1" applyNumberFormat="1" applyFont="1" applyBorder="1" applyAlignment="1">
      <alignment wrapText="1"/>
    </xf>
    <xf numFmtId="164" fontId="0" fillId="0" borderId="2" xfId="1" applyNumberFormat="1" applyFont="1" applyBorder="1"/>
    <xf numFmtId="164" fontId="6" fillId="4" borderId="2" xfId="1" applyNumberFormat="1" applyFont="1" applyFill="1" applyBorder="1" applyAlignment="1">
      <alignment wrapText="1"/>
    </xf>
    <xf numFmtId="164" fontId="4" fillId="5" borderId="2" xfId="1" applyNumberFormat="1" applyFont="1" applyFill="1" applyBorder="1" applyAlignment="1">
      <alignment wrapText="1"/>
    </xf>
    <xf numFmtId="164" fontId="4" fillId="5" borderId="1" xfId="1" applyNumberFormat="1" applyFont="1" applyFill="1" applyBorder="1" applyAlignment="1">
      <alignment wrapText="1"/>
    </xf>
    <xf numFmtId="164" fontId="4" fillId="4" borderId="2" xfId="1" applyNumberFormat="1" applyFont="1" applyFill="1" applyBorder="1" applyAlignment="1">
      <alignment wrapText="1"/>
    </xf>
    <xf numFmtId="164" fontId="4" fillId="4" borderId="1" xfId="1" applyNumberFormat="1" applyFont="1" applyFill="1" applyBorder="1" applyAlignment="1">
      <alignment wrapText="1"/>
    </xf>
    <xf numFmtId="164" fontId="0" fillId="5" borderId="2" xfId="1" applyNumberFormat="1" applyFont="1" applyFill="1" applyBorder="1"/>
    <xf numFmtId="164" fontId="0" fillId="5" borderId="1" xfId="1" applyNumberFormat="1" applyFont="1" applyFill="1" applyBorder="1"/>
    <xf numFmtId="164" fontId="4" fillId="0" borderId="1" xfId="1" applyNumberFormat="1" applyFont="1" applyBorder="1" applyAlignment="1">
      <alignment wrapText="1"/>
    </xf>
    <xf numFmtId="164" fontId="0" fillId="4" borderId="2" xfId="1" applyNumberFormat="1" applyFont="1" applyFill="1" applyBorder="1"/>
    <xf numFmtId="164" fontId="4" fillId="2" borderId="2" xfId="1" applyNumberFormat="1" applyFont="1" applyFill="1" applyBorder="1" applyAlignment="1">
      <alignment wrapText="1"/>
    </xf>
    <xf numFmtId="0" fontId="0" fillId="0" borderId="1" xfId="0" applyFill="1" applyBorder="1"/>
    <xf numFmtId="164" fontId="3" fillId="0" borderId="0" xfId="1" applyNumberFormat="1" applyFont="1"/>
    <xf numFmtId="164" fontId="0" fillId="0" borderId="1" xfId="1" applyNumberFormat="1" applyFont="1" applyFill="1" applyBorder="1" applyProtection="1">
      <protection locked="0"/>
    </xf>
    <xf numFmtId="43" fontId="5" fillId="0" borderId="0" xfId="1" applyFont="1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164" fontId="0" fillId="0" borderId="0" xfId="1" applyNumberFormat="1" applyFont="1" applyFill="1" applyBorder="1" applyAlignment="1" applyProtection="1">
      <alignment horizontal="center"/>
      <protection locked="0"/>
    </xf>
    <xf numFmtId="164" fontId="10" fillId="0" borderId="0" xfId="1" applyNumberFormat="1" applyFont="1" applyFill="1" applyBorder="1" applyAlignment="1" applyProtection="1">
      <alignment wrapText="1"/>
      <protection locked="0"/>
    </xf>
    <xf numFmtId="164" fontId="0" fillId="3" borderId="1" xfId="1" applyNumberFormat="1" applyFont="1" applyFill="1" applyBorder="1" applyProtection="1">
      <protection locked="0"/>
    </xf>
    <xf numFmtId="164" fontId="0" fillId="0" borderId="1" xfId="1" applyNumberFormat="1" applyFont="1" applyFill="1" applyBorder="1" applyAlignment="1" applyProtection="1">
      <alignment horizontal="right" vertical="center"/>
      <protection locked="0"/>
    </xf>
    <xf numFmtId="164" fontId="0" fillId="0" borderId="1" xfId="1" applyNumberFormat="1" applyFont="1" applyFill="1" applyBorder="1" applyAlignment="1" applyProtection="1">
      <alignment horizontal="right" vertical="center"/>
    </xf>
    <xf numFmtId="43" fontId="11" fillId="0" borderId="0" xfId="1" applyFont="1" applyFill="1" applyBorder="1" applyAlignment="1" applyProtection="1">
      <alignment wrapText="1"/>
      <protection locked="0"/>
    </xf>
    <xf numFmtId="164" fontId="11" fillId="0" borderId="1" xfId="1" applyNumberFormat="1" applyFont="1" applyFill="1" applyBorder="1" applyAlignment="1" applyProtection="1">
      <alignment wrapText="1"/>
    </xf>
    <xf numFmtId="164" fontId="11" fillId="0" borderId="1" xfId="1" applyNumberFormat="1" applyFont="1" applyFill="1" applyBorder="1" applyAlignment="1" applyProtection="1">
      <alignment wrapText="1"/>
      <protection locked="0"/>
    </xf>
    <xf numFmtId="164" fontId="12" fillId="0" borderId="1" xfId="1" applyNumberFormat="1" applyFont="1" applyFill="1" applyBorder="1" applyProtection="1"/>
    <xf numFmtId="164" fontId="12" fillId="0" borderId="1" xfId="1" applyNumberFormat="1" applyFont="1" applyFill="1" applyBorder="1" applyProtection="1">
      <protection locked="0"/>
    </xf>
    <xf numFmtId="43" fontId="11" fillId="0" borderId="1" xfId="1" applyNumberFormat="1" applyFont="1" applyFill="1" applyBorder="1" applyAlignment="1" applyProtection="1">
      <alignment wrapText="1"/>
      <protection locked="0"/>
    </xf>
    <xf numFmtId="0" fontId="11" fillId="0" borderId="1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left"/>
      <protection locked="0"/>
    </xf>
    <xf numFmtId="164" fontId="11" fillId="0" borderId="1" xfId="1" applyNumberFormat="1" applyFont="1" applyFill="1" applyBorder="1" applyProtection="1">
      <protection locked="0"/>
    </xf>
    <xf numFmtId="0" fontId="11" fillId="0" borderId="1" xfId="0" applyFont="1" applyFill="1" applyBorder="1" applyProtection="1"/>
    <xf numFmtId="0" fontId="12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 applyProtection="1">
      <alignment horizontal="left"/>
      <protection locked="0"/>
    </xf>
    <xf numFmtId="164" fontId="11" fillId="0" borderId="1" xfId="1" applyNumberFormat="1" applyFont="1" applyFill="1" applyBorder="1" applyProtection="1"/>
    <xf numFmtId="164" fontId="11" fillId="0" borderId="0" xfId="1" applyNumberFormat="1" applyFont="1" applyFill="1" applyBorder="1" applyProtection="1">
      <protection locked="0"/>
    </xf>
    <xf numFmtId="164" fontId="11" fillId="3" borderId="1" xfId="2" applyNumberFormat="1" applyFont="1" applyFill="1" applyBorder="1" applyAlignment="1" applyProtection="1">
      <alignment wrapText="1"/>
      <protection locked="0"/>
    </xf>
    <xf numFmtId="164" fontId="11" fillId="3" borderId="1" xfId="1" applyNumberFormat="1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164" fontId="11" fillId="0" borderId="1" xfId="2" applyNumberFormat="1" applyFont="1" applyFill="1" applyBorder="1" applyAlignment="1" applyProtection="1">
      <alignment wrapText="1"/>
      <protection locked="0"/>
    </xf>
    <xf numFmtId="164" fontId="15" fillId="0" borderId="1" xfId="1" applyNumberFormat="1" applyFont="1" applyFill="1" applyBorder="1" applyProtection="1"/>
    <xf numFmtId="164" fontId="15" fillId="0" borderId="1" xfId="1" applyNumberFormat="1" applyFont="1" applyFill="1" applyBorder="1" applyProtection="1">
      <protection locked="0"/>
    </xf>
    <xf numFmtId="164" fontId="11" fillId="3" borderId="1" xfId="1" applyNumberFormat="1" applyFont="1" applyFill="1" applyBorder="1" applyAlignment="1" applyProtection="1">
      <alignment wrapText="1"/>
      <protection locked="0"/>
    </xf>
    <xf numFmtId="164" fontId="11" fillId="0" borderId="0" xfId="1" applyNumberFormat="1" applyFont="1" applyFill="1" applyProtection="1">
      <protection locked="0"/>
    </xf>
    <xf numFmtId="164" fontId="12" fillId="0" borderId="0" xfId="1" applyNumberFormat="1" applyFont="1" applyFill="1" applyProtection="1">
      <protection locked="0"/>
    </xf>
    <xf numFmtId="164" fontId="11" fillId="0" borderId="0" xfId="1" applyNumberFormat="1" applyFont="1" applyFill="1" applyAlignment="1" applyProtection="1">
      <alignment horizontal="right"/>
      <protection locked="0"/>
    </xf>
    <xf numFmtId="43" fontId="11" fillId="0" borderId="0" xfId="1" applyFont="1" applyFill="1" applyProtection="1">
      <protection locked="0"/>
    </xf>
    <xf numFmtId="43" fontId="12" fillId="0" borderId="0" xfId="1" applyFont="1" applyFill="1" applyProtection="1">
      <protection locked="0"/>
    </xf>
    <xf numFmtId="43" fontId="11" fillId="0" borderId="0" xfId="1" applyFont="1" applyFill="1" applyAlignment="1" applyProtection="1">
      <alignment horizontal="right"/>
      <protection locked="0"/>
    </xf>
    <xf numFmtId="164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1" xfId="1" applyNumberFormat="1" applyFont="1" applyFill="1" applyBorder="1" applyAlignment="1" applyProtection="1">
      <alignment wrapText="1"/>
    </xf>
    <xf numFmtId="164" fontId="13" fillId="0" borderId="1" xfId="1" applyNumberFormat="1" applyFont="1" applyFill="1" applyBorder="1" applyAlignment="1" applyProtection="1">
      <alignment wrapText="1"/>
      <protection locked="0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11" fillId="0" borderId="1" xfId="1" applyNumberFormat="1" applyFont="1" applyFill="1" applyBorder="1" applyAlignment="1" applyProtection="1">
      <alignment horizontal="right"/>
      <protection locked="0"/>
    </xf>
    <xf numFmtId="164" fontId="10" fillId="0" borderId="0" xfId="1" applyNumberFormat="1" applyFont="1" applyFill="1" applyBorder="1" applyAlignment="1" applyProtection="1">
      <alignment wrapText="1"/>
    </xf>
    <xf numFmtId="164" fontId="11" fillId="0" borderId="1" xfId="1" applyNumberFormat="1" applyFont="1" applyFill="1" applyBorder="1" applyAlignment="1" applyProtection="1">
      <alignment horizontal="left" wrapText="1" indent="1"/>
    </xf>
    <xf numFmtId="164" fontId="11" fillId="0" borderId="1" xfId="1" applyNumberFormat="1" applyFont="1" applyFill="1" applyBorder="1" applyAlignment="1" applyProtection="1">
      <alignment horizontal="right" wrapText="1"/>
      <protection locked="0"/>
    </xf>
    <xf numFmtId="164" fontId="1" fillId="0" borderId="1" xfId="1" applyNumberFormat="1" applyFont="1" applyFill="1" applyBorder="1" applyAlignment="1" applyProtection="1">
      <alignment horizontal="right" vertical="center"/>
    </xf>
    <xf numFmtId="164" fontId="7" fillId="0" borderId="1" xfId="1" applyNumberFormat="1" applyFont="1" applyFill="1" applyBorder="1" applyAlignment="1" applyProtection="1">
      <alignment horizontal="right" vertical="center"/>
    </xf>
    <xf numFmtId="164" fontId="15" fillId="0" borderId="1" xfId="1" applyNumberFormat="1" applyFont="1" applyFill="1" applyBorder="1" applyAlignment="1" applyProtection="1">
      <alignment wrapText="1"/>
    </xf>
    <xf numFmtId="0" fontId="15" fillId="0" borderId="1" xfId="0" applyFont="1" applyFill="1" applyBorder="1" applyProtection="1">
      <protection locked="0"/>
    </xf>
    <xf numFmtId="164" fontId="0" fillId="0" borderId="0" xfId="1" applyNumberFormat="1" applyFont="1" applyFill="1" applyBorder="1" applyAlignment="1" applyProtection="1">
      <alignment horizontal="right" vertical="center"/>
      <protection locked="0"/>
    </xf>
    <xf numFmtId="164" fontId="12" fillId="0" borderId="0" xfId="1" applyNumberFormat="1" applyFont="1" applyFill="1" applyBorder="1" applyProtection="1">
      <protection locked="0"/>
    </xf>
    <xf numFmtId="164" fontId="11" fillId="0" borderId="0" xfId="1" applyNumberFormat="1" applyFont="1" applyFill="1" applyBorder="1" applyAlignment="1" applyProtection="1">
      <alignment horizontal="right"/>
      <protection locked="0"/>
    </xf>
    <xf numFmtId="165" fontId="11" fillId="0" borderId="1" xfId="1" applyNumberFormat="1" applyFont="1" applyFill="1" applyBorder="1" applyAlignment="1" applyProtection="1">
      <alignment wrapText="1"/>
      <protection locked="0"/>
    </xf>
    <xf numFmtId="164" fontId="11" fillId="0" borderId="0" xfId="1" applyNumberFormat="1" applyFont="1" applyFill="1" applyAlignment="1" applyProtection="1">
      <protection locked="0"/>
    </xf>
    <xf numFmtId="43" fontId="11" fillId="0" borderId="0" xfId="1" applyFont="1" applyFill="1" applyAlignment="1" applyProtection="1">
      <protection locked="0"/>
    </xf>
    <xf numFmtId="164" fontId="13" fillId="0" borderId="1" xfId="1" applyNumberFormat="1" applyFont="1" applyFill="1" applyBorder="1" applyAlignment="1" applyProtection="1">
      <alignment vertical="center" wrapText="1"/>
      <protection locked="0"/>
    </xf>
    <xf numFmtId="164" fontId="11" fillId="0" borderId="1" xfId="1" applyNumberFormat="1" applyFont="1" applyFill="1" applyBorder="1" applyAlignment="1" applyProtection="1">
      <protection locked="0"/>
    </xf>
    <xf numFmtId="164" fontId="6" fillId="0" borderId="0" xfId="1" applyNumberFormat="1" applyFont="1" applyFill="1" applyBorder="1" applyAlignment="1" applyProtection="1">
      <alignment wrapText="1"/>
      <protection locked="0"/>
    </xf>
    <xf numFmtId="164" fontId="6" fillId="0" borderId="0" xfId="1" applyNumberFormat="1" applyFont="1" applyFill="1" applyBorder="1" applyAlignment="1" applyProtection="1">
      <alignment wrapText="1"/>
    </xf>
    <xf numFmtId="164" fontId="11" fillId="0" borderId="0" xfId="1" applyNumberFormat="1" applyFont="1" applyFill="1" applyBorder="1" applyAlignment="1" applyProtection="1">
      <protection locked="0"/>
    </xf>
    <xf numFmtId="164" fontId="11" fillId="6" borderId="1" xfId="1" applyNumberFormat="1" applyFont="1" applyFill="1" applyBorder="1" applyAlignment="1" applyProtection="1">
      <alignment wrapText="1"/>
      <protection locked="0"/>
    </xf>
    <xf numFmtId="164" fontId="16" fillId="6" borderId="1" xfId="1" applyNumberFormat="1" applyFont="1" applyFill="1" applyBorder="1" applyAlignment="1" applyProtection="1">
      <alignment wrapText="1"/>
      <protection locked="0"/>
    </xf>
    <xf numFmtId="164" fontId="11" fillId="6" borderId="1" xfId="1" applyNumberFormat="1" applyFont="1" applyFill="1" applyBorder="1" applyProtection="1">
      <protection locked="0"/>
    </xf>
    <xf numFmtId="164" fontId="11" fillId="6" borderId="1" xfId="1" applyNumberFormat="1" applyFont="1" applyFill="1" applyBorder="1" applyAlignment="1" applyProtection="1">
      <protection locked="0"/>
    </xf>
    <xf numFmtId="164" fontId="0" fillId="3" borderId="1" xfId="1" applyNumberFormat="1" applyFont="1" applyFill="1" applyBorder="1" applyAlignment="1" applyProtection="1">
      <alignment horizontal="right" vertical="center"/>
    </xf>
    <xf numFmtId="164" fontId="5" fillId="3" borderId="1" xfId="1" applyNumberFormat="1" applyFont="1" applyFill="1" applyBorder="1" applyProtection="1"/>
    <xf numFmtId="164" fontId="13" fillId="3" borderId="1" xfId="1" applyNumberFormat="1" applyFont="1" applyFill="1" applyBorder="1" applyAlignment="1" applyProtection="1">
      <alignment wrapText="1"/>
    </xf>
    <xf numFmtId="164" fontId="11" fillId="3" borderId="1" xfId="1" applyNumberFormat="1" applyFont="1" applyFill="1" applyBorder="1" applyAlignment="1" applyProtection="1">
      <alignment wrapText="1"/>
    </xf>
    <xf numFmtId="164" fontId="0" fillId="3" borderId="1" xfId="1" applyNumberFormat="1" applyFont="1" applyFill="1" applyBorder="1" applyAlignment="1" applyProtection="1">
      <alignment horizontal="right" vertical="center"/>
      <protection locked="0"/>
    </xf>
    <xf numFmtId="164" fontId="5" fillId="3" borderId="1" xfId="1" applyNumberFormat="1" applyFont="1" applyFill="1" applyBorder="1" applyProtection="1">
      <protection locked="0"/>
    </xf>
    <xf numFmtId="164" fontId="13" fillId="3" borderId="1" xfId="1" applyNumberFormat="1" applyFont="1" applyFill="1" applyBorder="1" applyAlignment="1" applyProtection="1">
      <alignment wrapText="1"/>
      <protection locked="0"/>
    </xf>
    <xf numFmtId="164" fontId="14" fillId="3" borderId="1" xfId="1" applyNumberFormat="1" applyFont="1" applyFill="1" applyBorder="1" applyAlignment="1" applyProtection="1">
      <alignment wrapText="1"/>
      <protection locked="0"/>
    </xf>
    <xf numFmtId="164" fontId="1" fillId="3" borderId="1" xfId="1" applyNumberFormat="1" applyFont="1" applyFill="1" applyBorder="1" applyAlignment="1" applyProtection="1">
      <alignment horizontal="right" vertical="center"/>
    </xf>
    <xf numFmtId="164" fontId="0" fillId="3" borderId="1" xfId="1" applyNumberFormat="1" applyFont="1" applyFill="1" applyBorder="1" applyProtection="1"/>
    <xf numFmtId="164" fontId="12" fillId="3" borderId="1" xfId="1" applyNumberFormat="1" applyFont="1" applyFill="1" applyBorder="1" applyProtection="1">
      <protection locked="0"/>
    </xf>
    <xf numFmtId="164" fontId="19" fillId="6" borderId="1" xfId="1" applyNumberFormat="1" applyFont="1" applyFill="1" applyBorder="1" applyAlignment="1" applyProtection="1">
      <alignment wrapText="1"/>
      <protection locked="0"/>
    </xf>
    <xf numFmtId="164" fontId="0" fillId="7" borderId="1" xfId="1" applyNumberFormat="1" applyFont="1" applyFill="1" applyBorder="1" applyAlignment="1" applyProtection="1">
      <alignment horizontal="right" vertical="center"/>
    </xf>
    <xf numFmtId="164" fontId="5" fillId="7" borderId="1" xfId="1" applyNumberFormat="1" applyFont="1" applyFill="1" applyBorder="1" applyProtection="1"/>
    <xf numFmtId="164" fontId="11" fillId="7" borderId="1" xfId="1" applyNumberFormat="1" applyFont="1" applyFill="1" applyBorder="1" applyAlignment="1" applyProtection="1">
      <alignment wrapText="1"/>
    </xf>
    <xf numFmtId="164" fontId="11" fillId="7" borderId="1" xfId="1" applyNumberFormat="1" applyFont="1" applyFill="1" applyBorder="1" applyAlignment="1" applyProtection="1">
      <alignment wrapText="1"/>
      <protection locked="0"/>
    </xf>
    <xf numFmtId="164" fontId="5" fillId="7" borderId="1" xfId="1" applyNumberFormat="1" applyFont="1" applyFill="1" applyBorder="1" applyProtection="1">
      <protection locked="0"/>
    </xf>
    <xf numFmtId="164" fontId="11" fillId="7" borderId="1" xfId="1" applyNumberFormat="1" applyFont="1" applyFill="1" applyBorder="1" applyProtection="1"/>
    <xf numFmtId="164" fontId="11" fillId="7" borderId="1" xfId="1" applyNumberFormat="1" applyFont="1" applyFill="1" applyBorder="1" applyProtection="1">
      <protection locked="0"/>
    </xf>
    <xf numFmtId="164" fontId="16" fillId="7" borderId="1" xfId="1" applyNumberFormat="1" applyFont="1" applyFill="1" applyBorder="1" applyAlignment="1" applyProtection="1">
      <alignment wrapText="1"/>
      <protection locked="0"/>
    </xf>
    <xf numFmtId="164" fontId="16" fillId="7" borderId="1" xfId="1" applyNumberFormat="1" applyFont="1" applyFill="1" applyBorder="1" applyAlignment="1" applyProtection="1">
      <alignment wrapText="1"/>
    </xf>
    <xf numFmtId="164" fontId="0" fillId="7" borderId="1" xfId="1" applyNumberFormat="1" applyFont="1" applyFill="1" applyBorder="1" applyAlignment="1" applyProtection="1">
      <alignment horizontal="right" vertical="center"/>
      <protection locked="0"/>
    </xf>
    <xf numFmtId="0" fontId="11" fillId="7" borderId="1" xfId="0" applyFont="1" applyFill="1" applyBorder="1" applyProtection="1">
      <protection locked="0"/>
    </xf>
    <xf numFmtId="164" fontId="1" fillId="7" borderId="1" xfId="1" applyNumberFormat="1" applyFont="1" applyFill="1" applyBorder="1" applyAlignment="1" applyProtection="1">
      <alignment horizontal="right" vertical="center"/>
    </xf>
    <xf numFmtId="164" fontId="0" fillId="7" borderId="1" xfId="1" applyNumberFormat="1" applyFont="1" applyFill="1" applyBorder="1" applyProtection="1"/>
    <xf numFmtId="164" fontId="0" fillId="7" borderId="1" xfId="1" applyNumberFormat="1" applyFont="1" applyFill="1" applyBorder="1" applyProtection="1">
      <protection locked="0"/>
    </xf>
    <xf numFmtId="43" fontId="11" fillId="7" borderId="1" xfId="1" applyNumberFormat="1" applyFont="1" applyFill="1" applyBorder="1" applyAlignment="1" applyProtection="1">
      <alignment wrapText="1"/>
      <protection locked="0"/>
    </xf>
    <xf numFmtId="164" fontId="20" fillId="6" borderId="1" xfId="1" applyNumberFormat="1" applyFont="1" applyFill="1" applyBorder="1" applyAlignment="1" applyProtection="1">
      <alignment wrapText="1"/>
      <protection locked="0"/>
    </xf>
    <xf numFmtId="43" fontId="19" fillId="6" borderId="1" xfId="1" applyFont="1" applyFill="1" applyBorder="1" applyAlignment="1" applyProtection="1">
      <alignment wrapText="1"/>
      <protection locked="0"/>
    </xf>
    <xf numFmtId="164" fontId="18" fillId="7" borderId="1" xfId="1" applyNumberFormat="1" applyFont="1" applyFill="1" applyBorder="1" applyAlignment="1" applyProtection="1">
      <alignment horizontal="right" vertical="center"/>
    </xf>
    <xf numFmtId="164" fontId="19" fillId="7" borderId="1" xfId="1" applyNumberFormat="1" applyFont="1" applyFill="1" applyBorder="1" applyAlignment="1" applyProtection="1">
      <alignment wrapText="1"/>
    </xf>
    <xf numFmtId="164" fontId="19" fillId="7" borderId="1" xfId="1" applyNumberFormat="1" applyFont="1" applyFill="1" applyBorder="1" applyAlignment="1" applyProtection="1">
      <alignment wrapText="1"/>
      <protection locked="0"/>
    </xf>
    <xf numFmtId="164" fontId="19" fillId="7" borderId="1" xfId="1" applyNumberFormat="1" applyFont="1" applyFill="1" applyBorder="1" applyProtection="1"/>
    <xf numFmtId="43" fontId="19" fillId="7" borderId="1" xfId="1" applyFont="1" applyFill="1" applyBorder="1" applyProtection="1"/>
    <xf numFmtId="43" fontId="19" fillId="7" borderId="1" xfId="1" applyFont="1" applyFill="1" applyBorder="1" applyAlignment="1" applyProtection="1">
      <alignment wrapText="1"/>
    </xf>
    <xf numFmtId="43" fontId="19" fillId="7" borderId="1" xfId="1" applyFont="1" applyFill="1" applyBorder="1" applyAlignment="1" applyProtection="1">
      <alignment wrapText="1"/>
      <protection locked="0"/>
    </xf>
    <xf numFmtId="43" fontId="19" fillId="6" borderId="1" xfId="1" applyNumberFormat="1" applyFont="1" applyFill="1" applyBorder="1" applyAlignment="1" applyProtection="1">
      <alignment wrapText="1"/>
      <protection locked="0"/>
    </xf>
    <xf numFmtId="164" fontId="17" fillId="7" borderId="1" xfId="1" applyNumberFormat="1" applyFont="1" applyFill="1" applyBorder="1" applyAlignment="1" applyProtection="1">
      <alignment horizontal="center"/>
    </xf>
    <xf numFmtId="164" fontId="19" fillId="7" borderId="1" xfId="1" applyNumberFormat="1" applyFont="1" applyFill="1" applyBorder="1" applyAlignment="1" applyProtection="1">
      <alignment horizontal="center" vertical="center" wrapText="1"/>
    </xf>
    <xf numFmtId="164" fontId="19" fillId="7" borderId="1" xfId="1" applyNumberFormat="1" applyFont="1" applyFill="1" applyBorder="1" applyAlignment="1" applyProtection="1">
      <alignment horizontal="center" vertical="center" wrapText="1"/>
      <protection locked="0"/>
    </xf>
    <xf numFmtId="164" fontId="19" fillId="7" borderId="1" xfId="1" applyNumberFormat="1" applyFont="1" applyFill="1" applyBorder="1" applyAlignment="1" applyProtection="1">
      <alignment horizontal="center"/>
    </xf>
    <xf numFmtId="164" fontId="17" fillId="7" borderId="1" xfId="1" applyNumberFormat="1" applyFont="1" applyFill="1" applyBorder="1" applyAlignment="1" applyProtection="1">
      <alignment horizontal="right" vertical="center"/>
    </xf>
    <xf numFmtId="164" fontId="17" fillId="7" borderId="1" xfId="1" applyNumberFormat="1" applyFont="1" applyFill="1" applyBorder="1" applyProtection="1"/>
    <xf numFmtId="43" fontId="17" fillId="7" borderId="1" xfId="1" applyFont="1" applyFill="1" applyBorder="1" applyProtection="1"/>
    <xf numFmtId="43" fontId="17" fillId="7" borderId="1" xfId="1" applyFont="1" applyFill="1" applyBorder="1" applyAlignment="1" applyProtection="1">
      <alignment horizontal="right" vertical="center"/>
    </xf>
    <xf numFmtId="43" fontId="12" fillId="0" borderId="0" xfId="1" applyFont="1" applyFill="1" applyBorder="1" applyProtection="1">
      <protection locked="0"/>
    </xf>
    <xf numFmtId="43" fontId="11" fillId="0" borderId="1" xfId="1" applyFont="1" applyFill="1" applyBorder="1" applyAlignment="1" applyProtection="1">
      <alignment wrapText="1"/>
    </xf>
    <xf numFmtId="164" fontId="5" fillId="7" borderId="1" xfId="1" applyNumberFormat="1" applyFont="1" applyFill="1" applyBorder="1" applyAlignment="1" applyProtection="1">
      <alignment horizontal="right" vertical="center"/>
    </xf>
    <xf numFmtId="164" fontId="21" fillId="7" borderId="1" xfId="1" applyNumberFormat="1" applyFont="1" applyFill="1" applyBorder="1" applyAlignment="1" applyProtection="1">
      <alignment wrapText="1"/>
    </xf>
    <xf numFmtId="164" fontId="12" fillId="7" borderId="1" xfId="1" applyNumberFormat="1" applyFont="1" applyFill="1" applyBorder="1" applyAlignment="1" applyProtection="1">
      <alignment wrapText="1"/>
    </xf>
    <xf numFmtId="164" fontId="12" fillId="7" borderId="1" xfId="1" applyNumberFormat="1" applyFont="1" applyFill="1" applyBorder="1" applyAlignment="1" applyProtection="1">
      <alignment wrapText="1"/>
      <protection locked="0"/>
    </xf>
    <xf numFmtId="43" fontId="11" fillId="0" borderId="1" xfId="1" applyFont="1" applyFill="1" applyBorder="1" applyProtection="1"/>
    <xf numFmtId="164" fontId="18" fillId="7" borderId="1" xfId="1" applyNumberFormat="1" applyFont="1" applyFill="1" applyBorder="1" applyProtection="1"/>
    <xf numFmtId="164" fontId="20" fillId="7" borderId="1" xfId="1" applyNumberFormat="1" applyFont="1" applyFill="1" applyBorder="1" applyAlignment="1" applyProtection="1">
      <alignment wrapText="1"/>
    </xf>
    <xf numFmtId="164" fontId="20" fillId="7" borderId="1" xfId="1" applyNumberFormat="1" applyFont="1" applyFill="1" applyBorder="1" applyAlignment="1" applyProtection="1">
      <alignment wrapText="1"/>
      <protection locked="0"/>
    </xf>
    <xf numFmtId="164" fontId="18" fillId="7" borderId="1" xfId="1" applyNumberFormat="1" applyFont="1" applyFill="1" applyBorder="1" applyProtection="1">
      <protection locked="0"/>
    </xf>
    <xf numFmtId="164" fontId="20" fillId="7" borderId="1" xfId="1" applyNumberFormat="1" applyFont="1" applyFill="1" applyBorder="1" applyProtection="1"/>
    <xf numFmtId="164" fontId="20" fillId="7" borderId="1" xfId="1" applyNumberFormat="1" applyFont="1" applyFill="1" applyBorder="1" applyAlignment="1" applyProtection="1"/>
    <xf numFmtId="164" fontId="22" fillId="7" borderId="1" xfId="1" applyNumberFormat="1" applyFont="1" applyFill="1" applyBorder="1" applyAlignment="1" applyProtection="1">
      <alignment wrapText="1"/>
    </xf>
    <xf numFmtId="164" fontId="18" fillId="7" borderId="1" xfId="1" applyNumberFormat="1" applyFont="1" applyFill="1" applyBorder="1" applyAlignment="1" applyProtection="1">
      <alignment horizontal="right" vertical="center"/>
      <protection locked="0"/>
    </xf>
    <xf numFmtId="0" fontId="20" fillId="7" borderId="1" xfId="0" applyFont="1" applyFill="1" applyBorder="1" applyProtection="1">
      <protection locked="0"/>
    </xf>
    <xf numFmtId="164" fontId="20" fillId="7" borderId="1" xfId="1" applyNumberFormat="1" applyFont="1" applyFill="1" applyBorder="1" applyProtection="1">
      <protection locked="0"/>
    </xf>
    <xf numFmtId="164" fontId="20" fillId="7" borderId="1" xfId="1" applyNumberFormat="1" applyFont="1" applyFill="1" applyBorder="1" applyAlignment="1" applyProtection="1">
      <alignment horizontal="right" wrapText="1"/>
      <protection locked="0"/>
    </xf>
    <xf numFmtId="164" fontId="20" fillId="8" borderId="1" xfId="1" applyNumberFormat="1" applyFont="1" applyFill="1" applyBorder="1" applyAlignment="1" applyProtection="1">
      <alignment wrapText="1"/>
    </xf>
    <xf numFmtId="164" fontId="20" fillId="8" borderId="1" xfId="1" applyNumberFormat="1" applyFont="1" applyFill="1" applyBorder="1" applyProtection="1"/>
    <xf numFmtId="0" fontId="11" fillId="8" borderId="1" xfId="0" applyFont="1" applyFill="1" applyBorder="1" applyProtection="1">
      <protection locked="0"/>
    </xf>
    <xf numFmtId="43" fontId="19" fillId="8" borderId="1" xfId="1" applyFont="1" applyFill="1" applyBorder="1" applyAlignment="1" applyProtection="1">
      <alignment wrapText="1"/>
      <protection locked="0"/>
    </xf>
    <xf numFmtId="164" fontId="5" fillId="8" borderId="1" xfId="1" applyNumberFormat="1" applyFont="1" applyFill="1" applyBorder="1" applyProtection="1">
      <protection locked="0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ALL%20BRANCH%20REVISED%20TOP%20LI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ST%20DRAFT%20OF%20AOP%20DATA/BRANCH/BRANCH%20DATA%20TOPLINE/BRANCH%20SALES%20TARGET/ALL%20BRANCH%20REVISED%20TOP%20LI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SAL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ST%20DRAFT%20OF%20AOP%20DATA/COGS%20FINAL/COGS%20WORKING%20Oranamen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AOP%20ANNUAL%2018-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SCM%20DIAMON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SCM%20P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SCM%20SILVER%20RIV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ST%20DRAFT%20OF%20AOP%20DATA/BRANCH/BRANCH%20DATA/MERGE%20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ST%20DRAFT%20OF%20AOP%20DATA/BRANCH/DEPT%20BRANCH%20WISE%20DATA/IT/IT%20BRANCHWIS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OPERATIONS%20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DESIG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MRP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inesh%20Sir%20BKP%2027.1.18/Share/D/USERS/Nikita/AOP-Amarja/Branch%20Format_Fina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MARKETING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L&amp;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IT%20F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AUDI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IND%20OTHE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CENTRLISED%20OTHE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esh%20Sir%20BKP%2027.1.18/Share/D/USERS/KICK%20OFF%20MEETING%2019-20/GTS%20Dat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SCM%20GOLD%20F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ADVT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ACC%20&amp;%20FI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marja\1ST%20DRAFT%20OF%20AOP%20DATA\AOP-Amarja\FINAL%20DEPT%20DATA\AOP%20HR%20&amp;%20AD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WISE"/>
      <sheetName val="SALES RATIO"/>
      <sheetName val="CONSOLE"/>
      <sheetName val="BMT"/>
      <sheetName val="PUNE"/>
      <sheetName val="chinchwad"/>
      <sheetName val="CN"/>
      <sheetName val="AKLUJ"/>
      <sheetName val="KARAD"/>
      <sheetName val="SATARA"/>
      <sheetName val="HADPASR"/>
      <sheetName val="MIDC"/>
      <sheetName val="SANGLI"/>
      <sheetName val="BHOSARI"/>
      <sheetName val="PN ST RD"/>
      <sheetName val="KOTHRUD"/>
      <sheetName val="E-com"/>
      <sheetName val="Sheet1"/>
    </sheetNames>
    <sheetDataSet>
      <sheetData sheetId="0"/>
      <sheetData sheetId="1">
        <row r="3">
          <cell r="D3">
            <v>33.839889291791742</v>
          </cell>
          <cell r="F3">
            <v>32.551072631999801</v>
          </cell>
          <cell r="H3">
            <v>28.915543662845369</v>
          </cell>
          <cell r="J3">
            <v>26.88676109411243</v>
          </cell>
          <cell r="L3">
            <v>26.511331387478336</v>
          </cell>
          <cell r="N3">
            <v>26.684023498322752</v>
          </cell>
          <cell r="P3">
            <v>26.198148643989178</v>
          </cell>
          <cell r="R3">
            <v>25.96599172980271</v>
          </cell>
          <cell r="T3">
            <v>27.02567689079828</v>
          </cell>
          <cell r="V3">
            <v>29.569704760797471</v>
          </cell>
          <cell r="X3">
            <v>27.885035845619381</v>
          </cell>
          <cell r="Z3">
            <v>29.039113010975715</v>
          </cell>
          <cell r="AB3">
            <v>28.463767795212863</v>
          </cell>
        </row>
        <row r="12">
          <cell r="D12">
            <v>7.6590643677687513</v>
          </cell>
          <cell r="F12">
            <v>7.6405646249085004</v>
          </cell>
          <cell r="H12">
            <v>8.5614993087546036</v>
          </cell>
          <cell r="J12">
            <v>9.4946669772276966</v>
          </cell>
          <cell r="L12">
            <v>8.7765491611958986</v>
          </cell>
          <cell r="N12">
            <v>7.7503280242148467</v>
          </cell>
          <cell r="P12">
            <v>7.5366405724105769</v>
          </cell>
          <cell r="R12">
            <v>8.1276927059970472</v>
          </cell>
          <cell r="T12">
            <v>8.0595014156133651</v>
          </cell>
          <cell r="V12">
            <v>7.762641546088477</v>
          </cell>
          <cell r="X12">
            <v>7.9153226912532819</v>
          </cell>
          <cell r="Z12">
            <v>7.3366809006004026</v>
          </cell>
          <cell r="AB12">
            <v>8.0296621765946163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A17" t="str">
            <v>Gold</v>
          </cell>
          <cell r="B17">
            <v>60000</v>
          </cell>
          <cell r="C17">
            <v>3100</v>
          </cell>
          <cell r="D17">
            <v>26040000.000000004</v>
          </cell>
          <cell r="E17">
            <v>58000</v>
          </cell>
          <cell r="F17">
            <v>2097666.666666667</v>
          </cell>
          <cell r="G17">
            <v>58000</v>
          </cell>
          <cell r="H17">
            <v>2097666.666666667</v>
          </cell>
          <cell r="I17">
            <v>59000</v>
          </cell>
          <cell r="J17">
            <v>2133833.3333333335</v>
          </cell>
          <cell r="K17">
            <v>60000</v>
          </cell>
          <cell r="L17">
            <v>2170000.0000000005</v>
          </cell>
          <cell r="M17">
            <v>65000</v>
          </cell>
          <cell r="N17">
            <v>2350833.3333333335</v>
          </cell>
          <cell r="O17">
            <v>59000</v>
          </cell>
          <cell r="P17">
            <v>2133833.3333333335</v>
          </cell>
          <cell r="Q17">
            <v>65000</v>
          </cell>
          <cell r="R17">
            <v>2350833.3333333335</v>
          </cell>
          <cell r="S17">
            <v>65000</v>
          </cell>
          <cell r="T17">
            <v>2350833.3333333335</v>
          </cell>
          <cell r="U17">
            <v>59000</v>
          </cell>
          <cell r="V17">
            <v>2133833.3333333335</v>
          </cell>
          <cell r="W17">
            <v>57000</v>
          </cell>
          <cell r="X17">
            <v>2061500.0000000002</v>
          </cell>
          <cell r="Y17">
            <v>58000</v>
          </cell>
          <cell r="Z17">
            <v>2097666.666666667</v>
          </cell>
          <cell r="AA17">
            <v>57000</v>
          </cell>
          <cell r="AB17">
            <v>2061500.0000000002</v>
          </cell>
        </row>
        <row r="18">
          <cell r="A18" t="str">
            <v>Silver</v>
          </cell>
          <cell r="B18">
            <v>228333.33333333334</v>
          </cell>
          <cell r="C18">
            <v>40</v>
          </cell>
          <cell r="D18">
            <v>1278666.666666667</v>
          </cell>
          <cell r="E18">
            <v>225000</v>
          </cell>
          <cell r="F18">
            <v>105000.00000000001</v>
          </cell>
          <cell r="G18">
            <v>225000</v>
          </cell>
          <cell r="H18">
            <v>105000.00000000001</v>
          </cell>
          <cell r="I18">
            <v>225000</v>
          </cell>
          <cell r="J18">
            <v>105000.00000000001</v>
          </cell>
          <cell r="K18">
            <v>225000</v>
          </cell>
          <cell r="L18">
            <v>105000.00000000001</v>
          </cell>
          <cell r="M18">
            <v>235000</v>
          </cell>
          <cell r="N18">
            <v>109666.66666666669</v>
          </cell>
          <cell r="O18">
            <v>235000</v>
          </cell>
          <cell r="P18">
            <v>109666.66666666669</v>
          </cell>
          <cell r="Q18">
            <v>235000</v>
          </cell>
          <cell r="R18">
            <v>109666.66666666669</v>
          </cell>
          <cell r="S18">
            <v>235000</v>
          </cell>
          <cell r="T18">
            <v>109666.66666666669</v>
          </cell>
          <cell r="U18">
            <v>225000</v>
          </cell>
          <cell r="V18">
            <v>105000.00000000001</v>
          </cell>
          <cell r="W18">
            <v>225000</v>
          </cell>
          <cell r="X18">
            <v>105000.00000000001</v>
          </cell>
          <cell r="Y18">
            <v>225000</v>
          </cell>
          <cell r="Z18">
            <v>105000.00000000001</v>
          </cell>
          <cell r="AA18">
            <v>225000</v>
          </cell>
          <cell r="AB18">
            <v>105000.00000000001</v>
          </cell>
        </row>
        <row r="19">
          <cell r="A19" t="str">
            <v>Diamond</v>
          </cell>
          <cell r="B19">
            <v>480.83333333333331</v>
          </cell>
          <cell r="C19">
            <v>50000</v>
          </cell>
          <cell r="D19">
            <v>3365833.3333333335</v>
          </cell>
          <cell r="E19">
            <v>450</v>
          </cell>
          <cell r="F19">
            <v>262500.00000000006</v>
          </cell>
          <cell r="G19">
            <v>450</v>
          </cell>
          <cell r="H19">
            <v>262500.00000000006</v>
          </cell>
          <cell r="I19">
            <v>500</v>
          </cell>
          <cell r="J19">
            <v>291666.66666666669</v>
          </cell>
          <cell r="K19">
            <v>470</v>
          </cell>
          <cell r="L19">
            <v>274166.66666666669</v>
          </cell>
          <cell r="M19">
            <v>500</v>
          </cell>
          <cell r="N19">
            <v>291666.66666666669</v>
          </cell>
          <cell r="O19">
            <v>500</v>
          </cell>
          <cell r="P19">
            <v>291666.66666666669</v>
          </cell>
          <cell r="Q19">
            <v>500</v>
          </cell>
          <cell r="R19">
            <v>291666.66666666669</v>
          </cell>
          <cell r="S19">
            <v>500</v>
          </cell>
          <cell r="T19">
            <v>291666.66666666669</v>
          </cell>
          <cell r="U19">
            <v>500</v>
          </cell>
          <cell r="V19">
            <v>291666.66666666669</v>
          </cell>
          <cell r="W19">
            <v>450</v>
          </cell>
          <cell r="X19">
            <v>262500.00000000006</v>
          </cell>
          <cell r="Y19">
            <v>500</v>
          </cell>
          <cell r="Z19">
            <v>291666.66666666669</v>
          </cell>
          <cell r="AA19">
            <v>450</v>
          </cell>
          <cell r="AB19">
            <v>262500.00000000006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WISE"/>
      <sheetName val="SALES RATIO"/>
      <sheetName val="CONSOLE"/>
      <sheetName val="BMT"/>
      <sheetName val="PUNE"/>
      <sheetName val="chinchwad"/>
      <sheetName val="CN"/>
      <sheetName val="AKLUJ"/>
      <sheetName val="KARAD"/>
      <sheetName val="SATARA"/>
      <sheetName val="HADPASR"/>
      <sheetName val="MIDC"/>
      <sheetName val="SANGLI"/>
      <sheetName val="BHOSARI"/>
      <sheetName val="PN ST RD"/>
      <sheetName val="KOTHRUD"/>
      <sheetName val="Sheet1"/>
      <sheetName val="ALL BRANCH REVISED TOP LINE"/>
    </sheetNames>
    <sheetDataSet>
      <sheetData sheetId="0"/>
      <sheetData sheetId="1"/>
      <sheetData sheetId="2"/>
      <sheetData sheetId="3">
        <row r="4">
          <cell r="A4" t="str">
            <v>Gold O</v>
          </cell>
        </row>
      </sheetData>
      <sheetData sheetId="4">
        <row r="4">
          <cell r="A4" t="str">
            <v>Gold O</v>
          </cell>
        </row>
      </sheetData>
      <sheetData sheetId="5">
        <row r="4">
          <cell r="A4" t="str">
            <v>Gold O</v>
          </cell>
        </row>
      </sheetData>
      <sheetData sheetId="6">
        <row r="4">
          <cell r="A4" t="str">
            <v>Gold O</v>
          </cell>
        </row>
      </sheetData>
      <sheetData sheetId="7">
        <row r="4">
          <cell r="A4" t="str">
            <v>Gold O</v>
          </cell>
        </row>
      </sheetData>
      <sheetData sheetId="8">
        <row r="4">
          <cell r="A4" t="str">
            <v>Gold O</v>
          </cell>
        </row>
      </sheetData>
      <sheetData sheetId="9">
        <row r="4">
          <cell r="A4" t="str">
            <v>Gold O</v>
          </cell>
        </row>
      </sheetData>
      <sheetData sheetId="10">
        <row r="4">
          <cell r="A4" t="str">
            <v>Gold O</v>
          </cell>
        </row>
      </sheetData>
      <sheetData sheetId="11">
        <row r="4">
          <cell r="A4" t="str">
            <v>Gold O</v>
          </cell>
        </row>
      </sheetData>
      <sheetData sheetId="12">
        <row r="4">
          <cell r="A4" t="str">
            <v>Gold O</v>
          </cell>
          <cell r="B4">
            <v>356700</v>
          </cell>
          <cell r="C4">
            <v>3250</v>
          </cell>
          <cell r="D4">
            <v>1159275000</v>
          </cell>
          <cell r="E4">
            <v>35100</v>
          </cell>
          <cell r="F4">
            <v>114075000</v>
          </cell>
          <cell r="G4">
            <v>30200</v>
          </cell>
          <cell r="H4">
            <v>98150000</v>
          </cell>
          <cell r="I4">
            <v>30000</v>
          </cell>
          <cell r="J4">
            <v>97500000</v>
          </cell>
          <cell r="K4">
            <v>32700</v>
          </cell>
          <cell r="L4">
            <v>106275000</v>
          </cell>
          <cell r="M4">
            <v>32300</v>
          </cell>
          <cell r="N4">
            <v>104975000</v>
          </cell>
          <cell r="O4">
            <v>24200</v>
          </cell>
          <cell r="P4">
            <v>78650000</v>
          </cell>
          <cell r="Q4">
            <v>39400</v>
          </cell>
          <cell r="R4">
            <v>128050000</v>
          </cell>
          <cell r="S4">
            <v>31700</v>
          </cell>
          <cell r="T4">
            <v>103025000</v>
          </cell>
          <cell r="U4">
            <v>29400</v>
          </cell>
          <cell r="V4">
            <v>95550000</v>
          </cell>
          <cell r="W4">
            <v>25000</v>
          </cell>
          <cell r="X4">
            <v>81250000</v>
          </cell>
          <cell r="Y4">
            <v>24000</v>
          </cell>
          <cell r="Z4">
            <v>78000000</v>
          </cell>
          <cell r="AA4">
            <v>22700</v>
          </cell>
          <cell r="AB4">
            <v>73775000</v>
          </cell>
        </row>
        <row r="5">
          <cell r="A5" t="str">
            <v>Silver O</v>
          </cell>
          <cell r="B5">
            <v>1465000</v>
          </cell>
          <cell r="C5">
            <v>45</v>
          </cell>
          <cell r="D5">
            <v>65925000</v>
          </cell>
          <cell r="E5">
            <v>130000</v>
          </cell>
          <cell r="F5">
            <v>5850000</v>
          </cell>
          <cell r="G5">
            <v>146000</v>
          </cell>
          <cell r="H5">
            <v>6570000</v>
          </cell>
          <cell r="I5">
            <v>123000</v>
          </cell>
          <cell r="J5">
            <v>5535000</v>
          </cell>
          <cell r="K5">
            <v>105000</v>
          </cell>
          <cell r="L5">
            <v>4725000</v>
          </cell>
          <cell r="M5">
            <v>102000</v>
          </cell>
          <cell r="N5">
            <v>4590000</v>
          </cell>
          <cell r="O5">
            <v>111000</v>
          </cell>
          <cell r="P5">
            <v>4995000</v>
          </cell>
          <cell r="Q5">
            <v>198000</v>
          </cell>
          <cell r="R5">
            <v>8910000</v>
          </cell>
          <cell r="S5">
            <v>108000</v>
          </cell>
          <cell r="T5">
            <v>4860000</v>
          </cell>
          <cell r="U5">
            <v>105000</v>
          </cell>
          <cell r="V5">
            <v>4725000</v>
          </cell>
          <cell r="W5">
            <v>219000</v>
          </cell>
          <cell r="X5">
            <v>9855000</v>
          </cell>
          <cell r="Y5">
            <v>64000</v>
          </cell>
          <cell r="Z5">
            <v>2880000</v>
          </cell>
          <cell r="AA5">
            <v>54000</v>
          </cell>
          <cell r="AB5">
            <v>2430000</v>
          </cell>
        </row>
        <row r="6">
          <cell r="A6" t="str">
            <v>Diamond</v>
          </cell>
          <cell r="B6">
            <v>700</v>
          </cell>
          <cell r="C6">
            <v>61000</v>
          </cell>
          <cell r="D6">
            <v>42700000</v>
          </cell>
          <cell r="E6">
            <v>50</v>
          </cell>
          <cell r="F6">
            <v>3050000</v>
          </cell>
          <cell r="G6">
            <v>50</v>
          </cell>
          <cell r="H6">
            <v>3050000</v>
          </cell>
          <cell r="I6">
            <v>65</v>
          </cell>
          <cell r="J6">
            <v>3965000</v>
          </cell>
          <cell r="K6">
            <v>60</v>
          </cell>
          <cell r="L6">
            <v>3660000</v>
          </cell>
          <cell r="M6">
            <v>70</v>
          </cell>
          <cell r="N6">
            <v>4270000</v>
          </cell>
          <cell r="O6">
            <v>55</v>
          </cell>
          <cell r="P6">
            <v>3355000</v>
          </cell>
          <cell r="Q6">
            <v>75</v>
          </cell>
          <cell r="R6">
            <v>4575000</v>
          </cell>
          <cell r="S6">
            <v>60</v>
          </cell>
          <cell r="T6">
            <v>3660000</v>
          </cell>
          <cell r="U6">
            <v>65</v>
          </cell>
          <cell r="V6">
            <v>3965000</v>
          </cell>
          <cell r="W6">
            <v>50</v>
          </cell>
          <cell r="X6">
            <v>3050000</v>
          </cell>
          <cell r="Y6">
            <v>60</v>
          </cell>
          <cell r="Z6">
            <v>3660000</v>
          </cell>
          <cell r="AA6">
            <v>40</v>
          </cell>
          <cell r="AB6">
            <v>2440000</v>
          </cell>
        </row>
        <row r="7">
          <cell r="A7" t="str">
            <v>Diamond Jewellery</v>
          </cell>
          <cell r="B7">
            <v>7800</v>
          </cell>
          <cell r="C7">
            <v>3250</v>
          </cell>
          <cell r="D7">
            <v>25350000</v>
          </cell>
          <cell r="E7">
            <v>700</v>
          </cell>
          <cell r="F7">
            <v>2275000</v>
          </cell>
          <cell r="G7">
            <v>600</v>
          </cell>
          <cell r="H7">
            <v>1950000</v>
          </cell>
          <cell r="I7">
            <v>500</v>
          </cell>
          <cell r="J7">
            <v>1625000</v>
          </cell>
          <cell r="K7">
            <v>700</v>
          </cell>
          <cell r="L7">
            <v>2275000</v>
          </cell>
          <cell r="M7">
            <v>700</v>
          </cell>
          <cell r="N7">
            <v>2275000</v>
          </cell>
          <cell r="O7">
            <v>500</v>
          </cell>
          <cell r="P7">
            <v>1625000</v>
          </cell>
          <cell r="Q7">
            <v>800</v>
          </cell>
          <cell r="R7">
            <v>2600000</v>
          </cell>
          <cell r="S7">
            <v>600</v>
          </cell>
          <cell r="T7">
            <v>1950000</v>
          </cell>
          <cell r="U7">
            <v>800</v>
          </cell>
          <cell r="V7">
            <v>2600000</v>
          </cell>
          <cell r="W7">
            <v>600</v>
          </cell>
          <cell r="X7">
            <v>1950000</v>
          </cell>
          <cell r="Y7">
            <v>800</v>
          </cell>
          <cell r="Z7">
            <v>2600000</v>
          </cell>
          <cell r="AA7">
            <v>500</v>
          </cell>
          <cell r="AB7">
            <v>1625000</v>
          </cell>
        </row>
        <row r="8">
          <cell r="A8" t="str">
            <v>Forming</v>
          </cell>
          <cell r="B8">
            <v>7750000</v>
          </cell>
          <cell r="C8">
            <v>1</v>
          </cell>
          <cell r="D8">
            <v>7750000</v>
          </cell>
          <cell r="E8">
            <v>730000</v>
          </cell>
          <cell r="F8">
            <v>730000</v>
          </cell>
          <cell r="G8">
            <v>700000</v>
          </cell>
          <cell r="H8">
            <v>700000</v>
          </cell>
          <cell r="I8">
            <v>650000</v>
          </cell>
          <cell r="J8">
            <v>650000</v>
          </cell>
          <cell r="K8">
            <v>590000</v>
          </cell>
          <cell r="L8">
            <v>590000</v>
          </cell>
          <cell r="M8">
            <v>680000</v>
          </cell>
          <cell r="N8">
            <v>680000</v>
          </cell>
          <cell r="O8">
            <v>540000</v>
          </cell>
          <cell r="P8">
            <v>540000</v>
          </cell>
          <cell r="Q8">
            <v>700000</v>
          </cell>
          <cell r="R8">
            <v>700000</v>
          </cell>
          <cell r="S8">
            <v>650000</v>
          </cell>
          <cell r="T8">
            <v>650000</v>
          </cell>
          <cell r="U8">
            <v>650000</v>
          </cell>
          <cell r="V8">
            <v>650000</v>
          </cell>
          <cell r="W8">
            <v>710000</v>
          </cell>
          <cell r="X8">
            <v>710000</v>
          </cell>
          <cell r="Y8">
            <v>600000</v>
          </cell>
          <cell r="Z8">
            <v>600000</v>
          </cell>
          <cell r="AA8">
            <v>550000</v>
          </cell>
          <cell r="AB8">
            <v>550000</v>
          </cell>
        </row>
        <row r="9">
          <cell r="A9" t="str">
            <v>MRP</v>
          </cell>
          <cell r="B9">
            <v>750000</v>
          </cell>
          <cell r="C9">
            <v>1</v>
          </cell>
          <cell r="D9">
            <v>750000</v>
          </cell>
          <cell r="E9">
            <v>70000</v>
          </cell>
          <cell r="F9">
            <v>70000</v>
          </cell>
          <cell r="G9">
            <v>60000</v>
          </cell>
          <cell r="H9">
            <v>60000</v>
          </cell>
          <cell r="I9">
            <v>50000</v>
          </cell>
          <cell r="J9">
            <v>50000</v>
          </cell>
          <cell r="K9">
            <v>60000</v>
          </cell>
          <cell r="L9">
            <v>60000</v>
          </cell>
          <cell r="M9">
            <v>70000</v>
          </cell>
          <cell r="N9">
            <v>70000</v>
          </cell>
          <cell r="O9">
            <v>60000</v>
          </cell>
          <cell r="P9">
            <v>60000</v>
          </cell>
          <cell r="Q9">
            <v>80000</v>
          </cell>
          <cell r="R9">
            <v>80000</v>
          </cell>
          <cell r="S9">
            <v>80000</v>
          </cell>
          <cell r="T9">
            <v>80000</v>
          </cell>
          <cell r="U9">
            <v>70000</v>
          </cell>
          <cell r="V9">
            <v>70000</v>
          </cell>
          <cell r="W9">
            <v>60000</v>
          </cell>
          <cell r="X9">
            <v>60000</v>
          </cell>
          <cell r="Y9">
            <v>50000</v>
          </cell>
          <cell r="Z9">
            <v>50000</v>
          </cell>
          <cell r="AA9">
            <v>40000</v>
          </cell>
          <cell r="AB9">
            <v>40000</v>
          </cell>
        </row>
        <row r="10">
          <cell r="A10" t="str">
            <v>Platinum</v>
          </cell>
          <cell r="B10">
            <v>16.670000000000002</v>
          </cell>
          <cell r="C10">
            <v>3000</v>
          </cell>
          <cell r="D10">
            <v>50010.000000000007</v>
          </cell>
          <cell r="E10">
            <v>1</v>
          </cell>
          <cell r="F10">
            <v>3000</v>
          </cell>
          <cell r="G10">
            <v>1</v>
          </cell>
          <cell r="H10">
            <v>3000</v>
          </cell>
          <cell r="I10">
            <v>1</v>
          </cell>
          <cell r="J10">
            <v>3000</v>
          </cell>
          <cell r="K10">
            <v>1</v>
          </cell>
          <cell r="L10">
            <v>3000</v>
          </cell>
          <cell r="M10">
            <v>1</v>
          </cell>
          <cell r="N10">
            <v>3000</v>
          </cell>
          <cell r="O10">
            <v>1</v>
          </cell>
          <cell r="P10">
            <v>3000</v>
          </cell>
          <cell r="Q10">
            <v>2</v>
          </cell>
          <cell r="R10">
            <v>6000</v>
          </cell>
          <cell r="S10">
            <v>2</v>
          </cell>
          <cell r="T10">
            <v>6000</v>
          </cell>
          <cell r="U10">
            <v>1</v>
          </cell>
          <cell r="V10">
            <v>3000</v>
          </cell>
          <cell r="W10">
            <v>1.67</v>
          </cell>
          <cell r="X10">
            <v>5010</v>
          </cell>
          <cell r="Y10">
            <v>3</v>
          </cell>
          <cell r="Z10">
            <v>9000</v>
          </cell>
          <cell r="AA10">
            <v>1</v>
          </cell>
          <cell r="AB10">
            <v>3000</v>
          </cell>
        </row>
        <row r="11">
          <cell r="A11" t="str">
            <v>Stone</v>
          </cell>
          <cell r="B11">
            <v>3000000</v>
          </cell>
          <cell r="C11">
            <v>1</v>
          </cell>
          <cell r="D11">
            <v>3000000</v>
          </cell>
          <cell r="E11">
            <v>240000</v>
          </cell>
          <cell r="F11">
            <v>240000</v>
          </cell>
          <cell r="G11">
            <v>220000</v>
          </cell>
          <cell r="H11">
            <v>220000</v>
          </cell>
          <cell r="I11">
            <v>250000</v>
          </cell>
          <cell r="J11">
            <v>250000</v>
          </cell>
          <cell r="K11">
            <v>220000</v>
          </cell>
          <cell r="L11">
            <v>220000</v>
          </cell>
          <cell r="M11">
            <v>260000</v>
          </cell>
          <cell r="N11">
            <v>260000</v>
          </cell>
          <cell r="O11">
            <v>280000</v>
          </cell>
          <cell r="P11">
            <v>280000</v>
          </cell>
          <cell r="Q11">
            <v>270000</v>
          </cell>
          <cell r="R11">
            <v>270000</v>
          </cell>
          <cell r="S11">
            <v>270000</v>
          </cell>
          <cell r="T11">
            <v>270000</v>
          </cell>
          <cell r="U11">
            <v>280000</v>
          </cell>
          <cell r="V11">
            <v>280000</v>
          </cell>
          <cell r="W11">
            <v>220000</v>
          </cell>
          <cell r="X11">
            <v>220000</v>
          </cell>
          <cell r="Y11">
            <v>290000</v>
          </cell>
          <cell r="Z11">
            <v>290000</v>
          </cell>
          <cell r="AA11">
            <v>200000</v>
          </cell>
          <cell r="AB11">
            <v>200000</v>
          </cell>
        </row>
        <row r="12">
          <cell r="A12" t="str">
            <v>Gold BULLION</v>
          </cell>
          <cell r="B12">
            <v>43500</v>
          </cell>
          <cell r="C12">
            <v>3250</v>
          </cell>
          <cell r="D12">
            <v>141375000</v>
          </cell>
          <cell r="E12">
            <v>3500</v>
          </cell>
          <cell r="F12">
            <v>11375000</v>
          </cell>
          <cell r="G12">
            <v>3500</v>
          </cell>
          <cell r="H12">
            <v>11375000</v>
          </cell>
          <cell r="I12">
            <v>3400</v>
          </cell>
          <cell r="J12">
            <v>11050000</v>
          </cell>
          <cell r="K12">
            <v>3700</v>
          </cell>
          <cell r="L12">
            <v>12025000</v>
          </cell>
          <cell r="M12">
            <v>4000</v>
          </cell>
          <cell r="N12">
            <v>13000000</v>
          </cell>
          <cell r="O12">
            <v>3500</v>
          </cell>
          <cell r="P12">
            <v>11375000</v>
          </cell>
          <cell r="Q12">
            <v>5000</v>
          </cell>
          <cell r="R12">
            <v>16250000</v>
          </cell>
          <cell r="S12">
            <v>4200</v>
          </cell>
          <cell r="T12">
            <v>13650000</v>
          </cell>
          <cell r="U12">
            <v>4200</v>
          </cell>
          <cell r="V12">
            <v>13650000</v>
          </cell>
          <cell r="W12">
            <v>3000</v>
          </cell>
          <cell r="X12">
            <v>9750000</v>
          </cell>
          <cell r="Y12">
            <v>3000</v>
          </cell>
          <cell r="Z12">
            <v>9750000</v>
          </cell>
          <cell r="AA12">
            <v>2500</v>
          </cell>
          <cell r="AB12">
            <v>8125000</v>
          </cell>
        </row>
        <row r="13">
          <cell r="A13" t="str">
            <v>Silver BULLION</v>
          </cell>
          <cell r="B13">
            <v>85000</v>
          </cell>
          <cell r="C13">
            <v>45</v>
          </cell>
          <cell r="D13">
            <v>3825000</v>
          </cell>
          <cell r="E13">
            <v>7000</v>
          </cell>
          <cell r="F13">
            <v>315000</v>
          </cell>
          <cell r="G13">
            <v>7000</v>
          </cell>
          <cell r="H13">
            <v>315000</v>
          </cell>
          <cell r="I13">
            <v>6000</v>
          </cell>
          <cell r="J13">
            <v>270000</v>
          </cell>
          <cell r="K13">
            <v>5000</v>
          </cell>
          <cell r="L13">
            <v>225000</v>
          </cell>
          <cell r="M13">
            <v>10000</v>
          </cell>
          <cell r="N13">
            <v>450000</v>
          </cell>
          <cell r="O13">
            <v>8000</v>
          </cell>
          <cell r="P13">
            <v>360000</v>
          </cell>
          <cell r="Q13">
            <v>10000</v>
          </cell>
          <cell r="R13">
            <v>450000</v>
          </cell>
          <cell r="S13">
            <v>9000</v>
          </cell>
          <cell r="T13">
            <v>405000</v>
          </cell>
          <cell r="U13">
            <v>7000</v>
          </cell>
          <cell r="V13">
            <v>315000</v>
          </cell>
          <cell r="W13">
            <v>6000</v>
          </cell>
          <cell r="X13">
            <v>270000</v>
          </cell>
          <cell r="Y13">
            <v>6000</v>
          </cell>
          <cell r="Z13">
            <v>270000</v>
          </cell>
          <cell r="AA13">
            <v>4000</v>
          </cell>
          <cell r="AB13">
            <v>180000</v>
          </cell>
        </row>
      </sheetData>
      <sheetData sheetId="13">
        <row r="4">
          <cell r="A4" t="str">
            <v>Gold O</v>
          </cell>
        </row>
      </sheetData>
      <sheetData sheetId="14">
        <row r="4">
          <cell r="A4" t="str">
            <v>Gold O</v>
          </cell>
        </row>
      </sheetData>
      <sheetData sheetId="15">
        <row r="4">
          <cell r="A4" t="str">
            <v>Gold O</v>
          </cell>
        </row>
      </sheetData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</sheetNames>
    <sheetDataSet>
      <sheetData sheetId="0"/>
      <sheetData sheetId="1"/>
      <sheetData sheetId="2">
        <row r="4">
          <cell r="A4">
            <v>259</v>
          </cell>
          <cell r="B4" t="str">
            <v>SALES</v>
          </cell>
          <cell r="C4" t="str">
            <v>SALES (Total of R + I)</v>
          </cell>
          <cell r="D4">
            <v>31724977.450000003</v>
          </cell>
          <cell r="E4">
            <v>89840632.960000023</v>
          </cell>
          <cell r="F4">
            <v>278386.07999999996</v>
          </cell>
          <cell r="G4">
            <v>5278386.08</v>
          </cell>
          <cell r="H4">
            <v>5278386.08</v>
          </cell>
          <cell r="I4">
            <v>10835158.24</v>
          </cell>
          <cell r="J4">
            <v>9278386.0800000001</v>
          </cell>
          <cell r="K4">
            <v>9278386.0800000001</v>
          </cell>
          <cell r="L4">
            <v>7278386.0800000001</v>
          </cell>
          <cell r="M4">
            <v>25835158.240000002</v>
          </cell>
          <cell r="N4">
            <v>25278386.079999998</v>
          </cell>
          <cell r="O4">
            <v>10278386.08</v>
          </cell>
          <cell r="P4">
            <v>5278386.08</v>
          </cell>
          <cell r="Q4">
            <v>40835158.239999995</v>
          </cell>
          <cell r="R4">
            <v>6278386.0800000001</v>
          </cell>
          <cell r="S4">
            <v>5778386.0800000001</v>
          </cell>
          <cell r="T4">
            <v>278386.07999999996</v>
          </cell>
          <cell r="U4">
            <v>12335158.24</v>
          </cell>
        </row>
        <row r="5">
          <cell r="A5">
            <v>260</v>
          </cell>
          <cell r="B5" t="str">
            <v>SALES-R</v>
          </cell>
          <cell r="C5" t="str">
            <v>SALES-R (Total of R)</v>
          </cell>
          <cell r="D5">
            <v>31724977.450000003</v>
          </cell>
          <cell r="E5">
            <v>39342632.959999993</v>
          </cell>
          <cell r="F5">
            <v>236886.08</v>
          </cell>
          <cell r="G5">
            <v>236886.08</v>
          </cell>
          <cell r="H5">
            <v>236886.08</v>
          </cell>
          <cell r="I5">
            <v>710658.24</v>
          </cell>
          <cell r="J5">
            <v>4236886.08</v>
          </cell>
          <cell r="K5">
            <v>4236886.08</v>
          </cell>
          <cell r="L5">
            <v>2236886.08</v>
          </cell>
          <cell r="M5">
            <v>10710658.24</v>
          </cell>
          <cell r="N5">
            <v>20236886.079999998</v>
          </cell>
          <cell r="O5">
            <v>5236886.08</v>
          </cell>
          <cell r="P5">
            <v>236886.08</v>
          </cell>
          <cell r="Q5">
            <v>25710658.239999995</v>
          </cell>
          <cell r="R5">
            <v>1236886.08</v>
          </cell>
          <cell r="S5">
            <v>736886.08</v>
          </cell>
          <cell r="T5">
            <v>236886.08</v>
          </cell>
          <cell r="U5">
            <v>2210658.2400000002</v>
          </cell>
        </row>
        <row r="6">
          <cell r="A6">
            <v>261</v>
          </cell>
          <cell r="B6" t="str">
            <v>SALES-R</v>
          </cell>
          <cell r="C6" t="str">
            <v>DISCOUNT</v>
          </cell>
          <cell r="D6">
            <v>23000000</v>
          </cell>
          <cell r="E6">
            <v>36500000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4000000</v>
          </cell>
          <cell r="K6">
            <v>4000000</v>
          </cell>
          <cell r="L6">
            <v>2000000</v>
          </cell>
          <cell r="M6">
            <v>10000000</v>
          </cell>
          <cell r="N6">
            <v>20000000</v>
          </cell>
          <cell r="O6">
            <v>5000000</v>
          </cell>
          <cell r="P6">
            <v>0</v>
          </cell>
          <cell r="Q6">
            <v>25000000</v>
          </cell>
          <cell r="R6">
            <v>1000000</v>
          </cell>
          <cell r="S6">
            <v>500000</v>
          </cell>
          <cell r="T6">
            <v>0</v>
          </cell>
          <cell r="U6">
            <v>1500000</v>
          </cell>
        </row>
        <row r="7">
          <cell r="A7">
            <v>262</v>
          </cell>
          <cell r="B7" t="str">
            <v>SALES-R</v>
          </cell>
          <cell r="C7" t="str">
            <v>INDIRECT INCOMES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>
            <v>263</v>
          </cell>
          <cell r="B8" t="str">
            <v>SALES-R</v>
          </cell>
          <cell r="C8" t="str">
            <v>D EXPENSES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264</v>
          </cell>
          <cell r="B9" t="str">
            <v>SALES-R</v>
          </cell>
          <cell r="C9" t="str">
            <v>OTHER EXPENSES</v>
          </cell>
          <cell r="D9">
            <v>343108.26000000007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265</v>
          </cell>
          <cell r="B10" t="str">
            <v>SALES-R</v>
          </cell>
          <cell r="C10" t="str">
            <v>PRINTING &amp; STATIONARY</v>
          </cell>
          <cell r="D10">
            <v>593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266</v>
          </cell>
          <cell r="B11" t="str">
            <v>SALES-R</v>
          </cell>
          <cell r="C11" t="str">
            <v>PROFESSIONAL FEES</v>
          </cell>
          <cell r="D11">
            <v>296265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267</v>
          </cell>
          <cell r="B12" t="str">
            <v>SALES-R</v>
          </cell>
          <cell r="C12" t="str">
            <v>REPAIRS AND MAINTAINANCE</v>
          </cell>
          <cell r="D12">
            <v>932.2</v>
          </cell>
          <cell r="E12">
            <v>6000</v>
          </cell>
          <cell r="F12">
            <v>500</v>
          </cell>
          <cell r="G12">
            <v>500</v>
          </cell>
          <cell r="H12">
            <v>500</v>
          </cell>
          <cell r="I12">
            <v>1500</v>
          </cell>
          <cell r="J12">
            <v>500</v>
          </cell>
          <cell r="K12">
            <v>500</v>
          </cell>
          <cell r="L12">
            <v>500</v>
          </cell>
          <cell r="M12">
            <v>1500</v>
          </cell>
          <cell r="N12">
            <v>500</v>
          </cell>
          <cell r="O12">
            <v>500</v>
          </cell>
          <cell r="P12">
            <v>500</v>
          </cell>
          <cell r="Q12">
            <v>1500</v>
          </cell>
          <cell r="R12">
            <v>500</v>
          </cell>
          <cell r="S12">
            <v>500</v>
          </cell>
          <cell r="T12">
            <v>500</v>
          </cell>
          <cell r="U12">
            <v>1500</v>
          </cell>
        </row>
        <row r="13">
          <cell r="A13">
            <v>268</v>
          </cell>
          <cell r="B13" t="str">
            <v>SALES-R</v>
          </cell>
          <cell r="C13" t="str">
            <v>SALARY</v>
          </cell>
          <cell r="D13">
            <v>2716701</v>
          </cell>
          <cell r="E13">
            <v>2836632.9600000004</v>
          </cell>
          <cell r="F13">
            <v>236386.08</v>
          </cell>
          <cell r="G13">
            <v>236386.08</v>
          </cell>
          <cell r="H13">
            <v>236386.08</v>
          </cell>
          <cell r="I13">
            <v>709158.24</v>
          </cell>
          <cell r="J13">
            <v>236386.08</v>
          </cell>
          <cell r="K13">
            <v>236386.08</v>
          </cell>
          <cell r="L13">
            <v>236386.08</v>
          </cell>
          <cell r="M13">
            <v>709158.24</v>
          </cell>
          <cell r="N13">
            <v>236386.08</v>
          </cell>
          <cell r="O13">
            <v>236386.08</v>
          </cell>
          <cell r="P13">
            <v>236386.08</v>
          </cell>
          <cell r="Q13">
            <v>709158.24</v>
          </cell>
          <cell r="R13">
            <v>236386.08</v>
          </cell>
          <cell r="S13">
            <v>236386.08</v>
          </cell>
          <cell r="T13">
            <v>236386.08</v>
          </cell>
          <cell r="U13">
            <v>709158.24</v>
          </cell>
        </row>
        <row r="14">
          <cell r="A14">
            <v>269</v>
          </cell>
          <cell r="B14" t="str">
            <v>SALES-R</v>
          </cell>
          <cell r="C14" t="str">
            <v>SALES PRAMOTIONS</v>
          </cell>
          <cell r="D14">
            <v>5359113.0999999996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270</v>
          </cell>
          <cell r="B15" t="str">
            <v>SALES-R</v>
          </cell>
          <cell r="C15" t="str">
            <v>STAFF WELFARE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271</v>
          </cell>
          <cell r="B16" t="str">
            <v>SALES-R</v>
          </cell>
          <cell r="C16" t="str">
            <v>TRAVELLING</v>
          </cell>
          <cell r="D16">
            <v>8264.89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>
            <v>272</v>
          </cell>
          <cell r="B17" t="str">
            <v>SALES-I</v>
          </cell>
          <cell r="C17" t="str">
            <v>SALES-I (Total of I)</v>
          </cell>
          <cell r="D17">
            <v>0</v>
          </cell>
          <cell r="E17">
            <v>50498000</v>
          </cell>
          <cell r="F17">
            <v>41500</v>
          </cell>
          <cell r="G17">
            <v>5041500</v>
          </cell>
          <cell r="H17">
            <v>5041500</v>
          </cell>
          <cell r="I17">
            <v>10124500</v>
          </cell>
          <cell r="J17">
            <v>5041500</v>
          </cell>
          <cell r="K17">
            <v>5041500</v>
          </cell>
          <cell r="L17">
            <v>5041500</v>
          </cell>
          <cell r="M17">
            <v>15124500</v>
          </cell>
          <cell r="N17">
            <v>5041500</v>
          </cell>
          <cell r="O17">
            <v>5041500</v>
          </cell>
          <cell r="P17">
            <v>5041500</v>
          </cell>
          <cell r="Q17">
            <v>15124500</v>
          </cell>
          <cell r="R17">
            <v>5041500</v>
          </cell>
          <cell r="S17">
            <v>5041500</v>
          </cell>
          <cell r="T17">
            <v>41500</v>
          </cell>
          <cell r="U17">
            <v>10124500</v>
          </cell>
        </row>
        <row r="18">
          <cell r="A18">
            <v>273</v>
          </cell>
          <cell r="B18" t="str">
            <v>SALES-I</v>
          </cell>
          <cell r="C18" t="str">
            <v>DISCOUNT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274</v>
          </cell>
          <cell r="B19" t="str">
            <v>SALES-I</v>
          </cell>
          <cell r="C19" t="str">
            <v>INDIRECT INCOMES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275</v>
          </cell>
          <cell r="B20" t="str">
            <v>SALES-I</v>
          </cell>
          <cell r="C20" t="str">
            <v>D EXPENSES</v>
          </cell>
          <cell r="D20">
            <v>0</v>
          </cell>
          <cell r="E20">
            <v>498000</v>
          </cell>
          <cell r="F20">
            <v>41500</v>
          </cell>
          <cell r="G20">
            <v>41500</v>
          </cell>
          <cell r="H20">
            <v>41500</v>
          </cell>
          <cell r="I20">
            <v>124500</v>
          </cell>
          <cell r="J20">
            <v>41500</v>
          </cell>
          <cell r="K20">
            <v>41500</v>
          </cell>
          <cell r="L20">
            <v>41500</v>
          </cell>
          <cell r="M20">
            <v>124500</v>
          </cell>
          <cell r="N20">
            <v>41500</v>
          </cell>
          <cell r="O20">
            <v>41500</v>
          </cell>
          <cell r="P20">
            <v>41500</v>
          </cell>
          <cell r="Q20">
            <v>124500</v>
          </cell>
          <cell r="R20">
            <v>41500</v>
          </cell>
          <cell r="S20">
            <v>41500</v>
          </cell>
          <cell r="T20">
            <v>41500</v>
          </cell>
          <cell r="U20">
            <v>124500</v>
          </cell>
        </row>
        <row r="21">
          <cell r="A21">
            <v>276</v>
          </cell>
          <cell r="B21" t="str">
            <v>SALES-I</v>
          </cell>
          <cell r="C21" t="str">
            <v>OTHER EXPENSES</v>
          </cell>
          <cell r="D21">
            <v>0</v>
          </cell>
          <cell r="E21">
            <v>50000000</v>
          </cell>
          <cell r="F21">
            <v>0</v>
          </cell>
          <cell r="G21">
            <v>5000000</v>
          </cell>
          <cell r="H21">
            <v>5000000</v>
          </cell>
          <cell r="I21">
            <v>10000000</v>
          </cell>
          <cell r="J21">
            <v>5000000</v>
          </cell>
          <cell r="K21">
            <v>5000000</v>
          </cell>
          <cell r="L21">
            <v>5000000</v>
          </cell>
          <cell r="M21">
            <v>15000000</v>
          </cell>
          <cell r="N21">
            <v>5000000</v>
          </cell>
          <cell r="O21">
            <v>5000000</v>
          </cell>
          <cell r="P21">
            <v>5000000</v>
          </cell>
          <cell r="Q21">
            <v>15000000</v>
          </cell>
          <cell r="R21">
            <v>5000000</v>
          </cell>
          <cell r="S21">
            <v>5000000</v>
          </cell>
          <cell r="T21">
            <v>0</v>
          </cell>
          <cell r="U21">
            <v>10000000</v>
          </cell>
        </row>
        <row r="22">
          <cell r="A22">
            <v>277</v>
          </cell>
          <cell r="B22" t="str">
            <v>SALES-I</v>
          </cell>
          <cell r="C22" t="str">
            <v>PRINTING &amp; STATIONARY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278</v>
          </cell>
          <cell r="B23" t="str">
            <v>SALES-I</v>
          </cell>
          <cell r="C23" t="str">
            <v>PROFESSIONAL FEES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279</v>
          </cell>
          <cell r="B24" t="str">
            <v>SALES-I</v>
          </cell>
          <cell r="C24" t="str">
            <v>REPAIRS AND MAINTAINANCE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280</v>
          </cell>
          <cell r="B25" t="str">
            <v>SALES-I</v>
          </cell>
          <cell r="C25" t="str">
            <v>SALARY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281</v>
          </cell>
          <cell r="B26" t="str">
            <v>SALES-I</v>
          </cell>
          <cell r="C26" t="str">
            <v>SALES PRAMOTIONS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282</v>
          </cell>
          <cell r="B27" t="str">
            <v>SALES-I</v>
          </cell>
          <cell r="C27" t="str">
            <v>STAFF WELFARE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283</v>
          </cell>
          <cell r="B28" t="str">
            <v>SALES-I</v>
          </cell>
          <cell r="C28" t="str">
            <v>TRAVELLING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612</v>
          </cell>
          <cell r="B29" t="str">
            <v>SALES-R</v>
          </cell>
          <cell r="C29" t="str">
            <v>CAPEX-R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613</v>
          </cell>
          <cell r="B30" t="str">
            <v>SALES-R</v>
          </cell>
          <cell r="C30" t="str">
            <v xml:space="preserve">COMPUTER 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614</v>
          </cell>
          <cell r="B31" t="str">
            <v>SALES-R</v>
          </cell>
          <cell r="C31" t="str">
            <v xml:space="preserve">FURNITURE 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615</v>
          </cell>
          <cell r="B32" t="str">
            <v>SALES-R</v>
          </cell>
          <cell r="C32" t="str">
            <v>LAND &amp; BUILDING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616</v>
          </cell>
          <cell r="B33" t="str">
            <v>SALES-R</v>
          </cell>
          <cell r="C33" t="str">
            <v xml:space="preserve">OFFICE EQUIPMENT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617</v>
          </cell>
          <cell r="B34" t="str">
            <v>SALES-R</v>
          </cell>
          <cell r="C34" t="str">
            <v xml:space="preserve">PLANT &amp; MACHINERY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618</v>
          </cell>
          <cell r="B35" t="str">
            <v>SALES-R</v>
          </cell>
          <cell r="C35" t="str">
            <v xml:space="preserve">VEHICLE 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619</v>
          </cell>
          <cell r="B36" t="str">
            <v>SALES-I</v>
          </cell>
          <cell r="C36" t="str">
            <v>CAPEX-I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620</v>
          </cell>
          <cell r="B37" t="str">
            <v>SALES-I</v>
          </cell>
          <cell r="C37" t="str">
            <v xml:space="preserve">COMPUTER 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621</v>
          </cell>
          <cell r="B38" t="str">
            <v>SALES-I</v>
          </cell>
          <cell r="C38" t="str">
            <v xml:space="preserve">FURNITURE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622</v>
          </cell>
          <cell r="B39" t="str">
            <v>SALES-I</v>
          </cell>
          <cell r="C39" t="str">
            <v>LAND &amp; BUILDING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623</v>
          </cell>
          <cell r="B40" t="str">
            <v>SALES-I</v>
          </cell>
          <cell r="C40" t="str">
            <v xml:space="preserve">OFFICE EQUIPMENT 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624</v>
          </cell>
          <cell r="B41" t="str">
            <v>SALES-I</v>
          </cell>
          <cell r="C41" t="str">
            <v xml:space="preserve">PLANT &amp; MACHINERY 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625</v>
          </cell>
          <cell r="B42" t="str">
            <v>SALES-I</v>
          </cell>
          <cell r="C42" t="str">
            <v xml:space="preserve">VEHICLE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D Ratio"/>
      <sheetName val="Sheet1"/>
      <sheetName val="Bullion COGS"/>
      <sheetName val="COGSF1"/>
      <sheetName val="COGSF"/>
      <sheetName val="COGS WST"/>
      <sheetName val="AVG WST"/>
      <sheetName val="Category Wise Ratio"/>
      <sheetName val="Sale Increase Typewise_2019-20"/>
      <sheetName val="Sale2018-19"/>
    </sheetNames>
    <sheetDataSet>
      <sheetData sheetId="0"/>
      <sheetData sheetId="1"/>
      <sheetData sheetId="2"/>
      <sheetData sheetId="3">
        <row r="3">
          <cell r="B3">
            <v>88.931402029456891</v>
          </cell>
        </row>
        <row r="12">
          <cell r="B12">
            <v>88.93</v>
          </cell>
          <cell r="C12">
            <v>89.01</v>
          </cell>
          <cell r="D12">
            <v>88.94</v>
          </cell>
          <cell r="F12">
            <v>89.04</v>
          </cell>
          <cell r="G12">
            <v>88.77</v>
          </cell>
          <cell r="H12">
            <v>89.05</v>
          </cell>
          <cell r="J12">
            <v>89.1</v>
          </cell>
          <cell r="K12">
            <v>88.8</v>
          </cell>
          <cell r="L12">
            <v>88.84</v>
          </cell>
          <cell r="N12">
            <v>89.02</v>
          </cell>
          <cell r="O12">
            <v>89.07</v>
          </cell>
          <cell r="P12">
            <v>89.06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Consol CTP "/>
      <sheetName val="System Sheet"/>
      <sheetName val="DMD ICC"/>
      <sheetName val="cogs"/>
    </sheetNames>
    <sheetDataSet>
      <sheetData sheetId="0">
        <row r="153">
          <cell r="T153">
            <v>0.2222509835073278</v>
          </cell>
        </row>
      </sheetData>
      <sheetData sheetId="1"/>
      <sheetData sheetId="2"/>
      <sheetData sheetId="3"/>
      <sheetData sheetId="4">
        <row r="44">
          <cell r="T44">
            <v>84.194899591908879</v>
          </cell>
        </row>
        <row r="45">
          <cell r="S45">
            <v>73.308903303575249</v>
          </cell>
        </row>
        <row r="50">
          <cell r="T50">
            <v>96.569893974884522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</sheetNames>
    <sheetDataSet>
      <sheetData sheetId="0"/>
      <sheetData sheetId="1"/>
      <sheetData sheetId="2">
        <row r="5">
          <cell r="A5">
            <v>170</v>
          </cell>
          <cell r="B5" t="str">
            <v>SCM DIAMOND-R</v>
          </cell>
          <cell r="C5" t="str">
            <v>SCM DIAMOND-R (Total of R)</v>
          </cell>
          <cell r="D5">
            <v>2504595.37</v>
          </cell>
          <cell r="E5">
            <v>7476860</v>
          </cell>
          <cell r="F5">
            <v>854730</v>
          </cell>
          <cell r="G5">
            <v>690230</v>
          </cell>
          <cell r="H5">
            <v>603930</v>
          </cell>
          <cell r="I5">
            <v>2148890</v>
          </cell>
          <cell r="J5">
            <v>554930</v>
          </cell>
          <cell r="K5">
            <v>558630</v>
          </cell>
          <cell r="L5">
            <v>590530</v>
          </cell>
          <cell r="M5">
            <v>1704090</v>
          </cell>
          <cell r="N5">
            <v>725230</v>
          </cell>
          <cell r="O5">
            <v>653230</v>
          </cell>
          <cell r="P5">
            <v>584730</v>
          </cell>
          <cell r="Q5">
            <v>1963190</v>
          </cell>
          <cell r="R5">
            <v>586730</v>
          </cell>
          <cell r="S5">
            <v>554230</v>
          </cell>
          <cell r="T5">
            <v>519730</v>
          </cell>
          <cell r="U5">
            <v>1660690</v>
          </cell>
        </row>
        <row r="6">
          <cell r="A6">
            <v>171</v>
          </cell>
          <cell r="B6" t="str">
            <v>SCM DIAMOND-R</v>
          </cell>
          <cell r="C6" t="str">
            <v>INDIRECT INCOME</v>
          </cell>
          <cell r="D6">
            <v>-17017</v>
          </cell>
          <cell r="E6">
            <v>0</v>
          </cell>
          <cell r="I6">
            <v>0</v>
          </cell>
          <cell r="M6">
            <v>0</v>
          </cell>
          <cell r="Q6">
            <v>0</v>
          </cell>
          <cell r="U6">
            <v>0</v>
          </cell>
        </row>
        <row r="7">
          <cell r="A7">
            <v>172</v>
          </cell>
          <cell r="B7" t="str">
            <v>SCM DIAMOND-R</v>
          </cell>
          <cell r="C7" t="str">
            <v>HALLMARKING</v>
          </cell>
          <cell r="D7">
            <v>108406</v>
          </cell>
          <cell r="E7">
            <v>10000</v>
          </cell>
          <cell r="F7">
            <v>1500</v>
          </cell>
          <cell r="G7">
            <v>500</v>
          </cell>
          <cell r="H7">
            <v>700</v>
          </cell>
          <cell r="I7">
            <v>2700</v>
          </cell>
          <cell r="J7">
            <v>500</v>
          </cell>
          <cell r="K7">
            <v>1200</v>
          </cell>
          <cell r="L7">
            <v>1100</v>
          </cell>
          <cell r="M7">
            <v>2800</v>
          </cell>
          <cell r="N7">
            <v>2000</v>
          </cell>
          <cell r="O7">
            <v>500</v>
          </cell>
          <cell r="P7">
            <v>500</v>
          </cell>
          <cell r="Q7">
            <v>3000</v>
          </cell>
          <cell r="R7">
            <v>500</v>
          </cell>
          <cell r="S7">
            <v>500</v>
          </cell>
          <cell r="T7">
            <v>500</v>
          </cell>
          <cell r="U7">
            <v>1500</v>
          </cell>
        </row>
        <row r="8">
          <cell r="A8">
            <v>173</v>
          </cell>
          <cell r="B8" t="str">
            <v>SCM DIAMOND-R</v>
          </cell>
          <cell r="C8" t="str">
            <v>LOGISTICS</v>
          </cell>
          <cell r="D8">
            <v>500000</v>
          </cell>
          <cell r="E8">
            <v>138000</v>
          </cell>
          <cell r="F8">
            <v>10000</v>
          </cell>
          <cell r="G8">
            <v>12000</v>
          </cell>
          <cell r="H8">
            <v>10000</v>
          </cell>
          <cell r="I8">
            <v>32000</v>
          </cell>
          <cell r="J8">
            <v>11000</v>
          </cell>
          <cell r="K8">
            <v>13000</v>
          </cell>
          <cell r="L8">
            <v>13000</v>
          </cell>
          <cell r="M8">
            <v>37000</v>
          </cell>
          <cell r="N8">
            <v>15000</v>
          </cell>
          <cell r="O8">
            <v>12000</v>
          </cell>
          <cell r="P8">
            <v>10000</v>
          </cell>
          <cell r="Q8">
            <v>37000</v>
          </cell>
          <cell r="R8">
            <v>10000</v>
          </cell>
          <cell r="S8">
            <v>12000</v>
          </cell>
          <cell r="T8">
            <v>10000</v>
          </cell>
          <cell r="U8">
            <v>32000</v>
          </cell>
        </row>
        <row r="9">
          <cell r="A9">
            <v>174</v>
          </cell>
          <cell r="B9" t="str">
            <v>SCM DIAMOND-R</v>
          </cell>
          <cell r="C9" t="str">
            <v>D EXPENSES</v>
          </cell>
          <cell r="D9">
            <v>52858</v>
          </cell>
          <cell r="E9">
            <v>0</v>
          </cell>
          <cell r="I9">
            <v>0</v>
          </cell>
          <cell r="M9">
            <v>0</v>
          </cell>
          <cell r="Q9">
            <v>0</v>
          </cell>
          <cell r="U9">
            <v>0</v>
          </cell>
        </row>
        <row r="10">
          <cell r="A10">
            <v>175</v>
          </cell>
          <cell r="B10" t="str">
            <v>SCM DIAMOND-R</v>
          </cell>
          <cell r="C10" t="str">
            <v>OTHER EXPENSES</v>
          </cell>
          <cell r="D10">
            <v>704322.62</v>
          </cell>
          <cell r="E10">
            <v>31500</v>
          </cell>
          <cell r="F10">
            <v>2500</v>
          </cell>
          <cell r="G10">
            <v>2000</v>
          </cell>
          <cell r="H10">
            <v>2500</v>
          </cell>
          <cell r="I10">
            <v>7000</v>
          </cell>
          <cell r="J10">
            <v>2500</v>
          </cell>
          <cell r="K10">
            <v>3500</v>
          </cell>
          <cell r="L10">
            <v>2500</v>
          </cell>
          <cell r="M10">
            <v>8500</v>
          </cell>
          <cell r="N10">
            <v>4500</v>
          </cell>
          <cell r="O10">
            <v>2500</v>
          </cell>
          <cell r="P10">
            <v>2000</v>
          </cell>
          <cell r="Q10">
            <v>9000</v>
          </cell>
          <cell r="R10">
            <v>2000</v>
          </cell>
          <cell r="S10">
            <v>2500</v>
          </cell>
          <cell r="T10">
            <v>2500</v>
          </cell>
          <cell r="U10">
            <v>7000</v>
          </cell>
        </row>
        <row r="11">
          <cell r="A11">
            <v>176</v>
          </cell>
          <cell r="B11" t="str">
            <v>SCM DIAMOND-R</v>
          </cell>
          <cell r="C11" t="str">
            <v>POSTAGE</v>
          </cell>
          <cell r="D11">
            <v>118</v>
          </cell>
          <cell r="E11">
            <v>0</v>
          </cell>
          <cell r="I11">
            <v>0</v>
          </cell>
          <cell r="M11">
            <v>0</v>
          </cell>
          <cell r="Q11">
            <v>0</v>
          </cell>
          <cell r="U11">
            <v>0</v>
          </cell>
        </row>
        <row r="12">
          <cell r="A12">
            <v>177</v>
          </cell>
          <cell r="B12" t="str">
            <v>SCM DIAMOND-R</v>
          </cell>
          <cell r="C12" t="str">
            <v>PRINTING &amp; STATIONARY</v>
          </cell>
          <cell r="D12">
            <v>6160</v>
          </cell>
          <cell r="E12">
            <v>18000</v>
          </cell>
          <cell r="F12">
            <v>1500</v>
          </cell>
          <cell r="G12">
            <v>1500</v>
          </cell>
          <cell r="H12">
            <v>1500</v>
          </cell>
          <cell r="I12">
            <v>4500</v>
          </cell>
          <cell r="J12">
            <v>1500</v>
          </cell>
          <cell r="K12">
            <v>1500</v>
          </cell>
          <cell r="L12">
            <v>1500</v>
          </cell>
          <cell r="M12">
            <v>4500</v>
          </cell>
          <cell r="N12">
            <v>1500</v>
          </cell>
          <cell r="O12">
            <v>1500</v>
          </cell>
          <cell r="P12">
            <v>1500</v>
          </cell>
          <cell r="Q12">
            <v>4500</v>
          </cell>
          <cell r="R12">
            <v>1500</v>
          </cell>
          <cell r="S12">
            <v>1500</v>
          </cell>
          <cell r="T12">
            <v>1500</v>
          </cell>
          <cell r="U12">
            <v>4500</v>
          </cell>
        </row>
        <row r="13">
          <cell r="A13">
            <v>178</v>
          </cell>
          <cell r="B13" t="str">
            <v>SCM DIAMOND-R</v>
          </cell>
          <cell r="C13" t="str">
            <v>REPAIRS AND MAINTAINANCE</v>
          </cell>
          <cell r="D13">
            <v>1816.75</v>
          </cell>
          <cell r="E13">
            <v>0</v>
          </cell>
          <cell r="I13">
            <v>0</v>
          </cell>
          <cell r="M13">
            <v>0</v>
          </cell>
          <cell r="Q13">
            <v>0</v>
          </cell>
          <cell r="U13">
            <v>0</v>
          </cell>
        </row>
        <row r="14">
          <cell r="A14">
            <v>179</v>
          </cell>
          <cell r="B14" t="str">
            <v>SCM DIAMOND-R</v>
          </cell>
          <cell r="C14" t="str">
            <v>SALARY</v>
          </cell>
          <cell r="D14">
            <v>1147061</v>
          </cell>
          <cell r="E14">
            <v>1576760</v>
          </cell>
          <cell r="F14">
            <v>109230</v>
          </cell>
          <cell r="G14">
            <v>109230</v>
          </cell>
          <cell r="H14">
            <v>123230</v>
          </cell>
          <cell r="I14">
            <v>341690</v>
          </cell>
          <cell r="J14">
            <v>137230</v>
          </cell>
          <cell r="K14">
            <v>137230</v>
          </cell>
          <cell r="L14">
            <v>137230</v>
          </cell>
          <cell r="M14">
            <v>411690</v>
          </cell>
          <cell r="N14">
            <v>137230</v>
          </cell>
          <cell r="O14">
            <v>137230</v>
          </cell>
          <cell r="P14">
            <v>137230</v>
          </cell>
          <cell r="Q14">
            <v>411690</v>
          </cell>
          <cell r="R14">
            <v>137230</v>
          </cell>
          <cell r="S14">
            <v>137230</v>
          </cell>
          <cell r="T14">
            <v>137230</v>
          </cell>
          <cell r="U14">
            <v>411690</v>
          </cell>
        </row>
        <row r="15">
          <cell r="A15">
            <v>180</v>
          </cell>
          <cell r="B15" t="str">
            <v>SCM DIAMOND-R</v>
          </cell>
          <cell r="C15" t="str">
            <v>STAFF WELFARE</v>
          </cell>
          <cell r="E15">
            <v>0</v>
          </cell>
          <cell r="I15">
            <v>0</v>
          </cell>
          <cell r="M15">
            <v>0</v>
          </cell>
          <cell r="Q15">
            <v>0</v>
          </cell>
          <cell r="U15">
            <v>0</v>
          </cell>
        </row>
        <row r="16">
          <cell r="A16">
            <v>181</v>
          </cell>
          <cell r="B16" t="str">
            <v>SCM DIAMOND-R</v>
          </cell>
          <cell r="C16" t="str">
            <v>TRAVELLING</v>
          </cell>
          <cell r="D16">
            <v>870</v>
          </cell>
          <cell r="E16">
            <v>49600</v>
          </cell>
          <cell r="F16">
            <v>3000</v>
          </cell>
          <cell r="G16">
            <v>3000</v>
          </cell>
          <cell r="H16">
            <v>3000</v>
          </cell>
          <cell r="I16">
            <v>9000</v>
          </cell>
          <cell r="J16">
            <v>5200</v>
          </cell>
          <cell r="K16">
            <v>5200</v>
          </cell>
          <cell r="L16">
            <v>5200</v>
          </cell>
          <cell r="M16">
            <v>15600</v>
          </cell>
          <cell r="N16">
            <v>3000</v>
          </cell>
          <cell r="O16">
            <v>3500</v>
          </cell>
          <cell r="P16">
            <v>3500</v>
          </cell>
          <cell r="Q16">
            <v>10000</v>
          </cell>
          <cell r="R16">
            <v>5500</v>
          </cell>
          <cell r="S16">
            <v>4500</v>
          </cell>
          <cell r="T16">
            <v>5000</v>
          </cell>
          <cell r="U16">
            <v>15000</v>
          </cell>
        </row>
        <row r="17">
          <cell r="A17">
            <v>182</v>
          </cell>
          <cell r="B17" t="str">
            <v>SCM DIAMOND-R</v>
          </cell>
          <cell r="C17" t="str">
            <v>INVENTORY CARRYING COST HO</v>
          </cell>
          <cell r="E17">
            <v>5653000</v>
          </cell>
          <cell r="F17">
            <v>727000</v>
          </cell>
          <cell r="G17">
            <v>562000</v>
          </cell>
          <cell r="H17">
            <v>463000</v>
          </cell>
          <cell r="I17">
            <v>1752000</v>
          </cell>
          <cell r="J17">
            <v>397000</v>
          </cell>
          <cell r="K17">
            <v>397000</v>
          </cell>
          <cell r="L17">
            <v>430000</v>
          </cell>
          <cell r="M17">
            <v>1224000</v>
          </cell>
          <cell r="N17">
            <v>562000</v>
          </cell>
          <cell r="O17">
            <v>496000</v>
          </cell>
          <cell r="P17">
            <v>430000</v>
          </cell>
          <cell r="Q17">
            <v>1488000</v>
          </cell>
          <cell r="R17">
            <v>430000</v>
          </cell>
          <cell r="S17">
            <v>396000</v>
          </cell>
          <cell r="T17">
            <v>363000</v>
          </cell>
          <cell r="U17">
            <v>1189000</v>
          </cell>
        </row>
        <row r="18">
          <cell r="A18">
            <v>183</v>
          </cell>
          <cell r="B18" t="str">
            <v>SCM DIAMOND-R</v>
          </cell>
          <cell r="C18" t="str">
            <v>DIAMOND</v>
          </cell>
          <cell r="E18">
            <v>5653000</v>
          </cell>
          <cell r="F18">
            <v>727000</v>
          </cell>
          <cell r="G18">
            <v>562000</v>
          </cell>
          <cell r="H18">
            <v>463000</v>
          </cell>
          <cell r="I18">
            <v>1752000</v>
          </cell>
          <cell r="J18">
            <v>397000</v>
          </cell>
          <cell r="K18">
            <v>397000</v>
          </cell>
          <cell r="L18">
            <v>430000</v>
          </cell>
          <cell r="M18">
            <v>1224000</v>
          </cell>
          <cell r="N18">
            <v>562000</v>
          </cell>
          <cell r="O18">
            <v>496000</v>
          </cell>
          <cell r="P18">
            <v>430000</v>
          </cell>
          <cell r="Q18">
            <v>1488000</v>
          </cell>
          <cell r="R18">
            <v>430000</v>
          </cell>
          <cell r="S18">
            <v>396000</v>
          </cell>
          <cell r="T18">
            <v>363000</v>
          </cell>
          <cell r="U18">
            <v>1189000</v>
          </cell>
        </row>
        <row r="19">
          <cell r="A19">
            <v>184</v>
          </cell>
          <cell r="B19" t="str">
            <v>SCM DIAMOND-I</v>
          </cell>
          <cell r="C19" t="str">
            <v>SCM DIAMOND-I (Total of I)</v>
          </cell>
          <cell r="E19">
            <v>85000</v>
          </cell>
          <cell r="F19">
            <v>0</v>
          </cell>
          <cell r="G19">
            <v>85000</v>
          </cell>
          <cell r="H19">
            <v>0</v>
          </cell>
          <cell r="I19">
            <v>85000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185</v>
          </cell>
          <cell r="B20" t="str">
            <v>SCM DIAMOND-I</v>
          </cell>
          <cell r="C20" t="str">
            <v>INDIRECT INCOME</v>
          </cell>
          <cell r="E20">
            <v>0</v>
          </cell>
          <cell r="I20">
            <v>0</v>
          </cell>
          <cell r="M20">
            <v>0</v>
          </cell>
          <cell r="Q20">
            <v>0</v>
          </cell>
          <cell r="U20">
            <v>0</v>
          </cell>
        </row>
        <row r="21">
          <cell r="A21">
            <v>186</v>
          </cell>
          <cell r="B21" t="str">
            <v>SCM DIAMOND-I</v>
          </cell>
          <cell r="C21" t="str">
            <v>HALLMARKING</v>
          </cell>
          <cell r="E21">
            <v>0</v>
          </cell>
          <cell r="I21">
            <v>0</v>
          </cell>
          <cell r="M21">
            <v>0</v>
          </cell>
          <cell r="Q21">
            <v>0</v>
          </cell>
          <cell r="U21">
            <v>0</v>
          </cell>
        </row>
        <row r="22">
          <cell r="A22">
            <v>187</v>
          </cell>
          <cell r="B22" t="str">
            <v>SCM DIAMOND-I</v>
          </cell>
          <cell r="C22" t="str">
            <v>LOGISTICS</v>
          </cell>
          <cell r="E22">
            <v>0</v>
          </cell>
          <cell r="I22">
            <v>0</v>
          </cell>
          <cell r="M22">
            <v>0</v>
          </cell>
          <cell r="Q22">
            <v>0</v>
          </cell>
          <cell r="U22">
            <v>0</v>
          </cell>
        </row>
        <row r="23">
          <cell r="A23">
            <v>188</v>
          </cell>
          <cell r="B23" t="str">
            <v>SCM DIAMOND-I</v>
          </cell>
          <cell r="C23" t="str">
            <v>D EXPENSES</v>
          </cell>
          <cell r="E23">
            <v>0</v>
          </cell>
          <cell r="I23">
            <v>0</v>
          </cell>
          <cell r="M23">
            <v>0</v>
          </cell>
          <cell r="Q23">
            <v>0</v>
          </cell>
          <cell r="U23">
            <v>0</v>
          </cell>
        </row>
        <row r="24">
          <cell r="A24">
            <v>189</v>
          </cell>
          <cell r="B24" t="str">
            <v>SCM DIAMOND-I</v>
          </cell>
          <cell r="C24" t="str">
            <v>OTHER EXPENSES</v>
          </cell>
          <cell r="E24">
            <v>85000</v>
          </cell>
          <cell r="G24">
            <v>85000</v>
          </cell>
          <cell r="I24">
            <v>85000</v>
          </cell>
          <cell r="M24">
            <v>0</v>
          </cell>
          <cell r="Q24">
            <v>0</v>
          </cell>
          <cell r="U24">
            <v>0</v>
          </cell>
        </row>
        <row r="25">
          <cell r="A25">
            <v>190</v>
          </cell>
          <cell r="B25" t="str">
            <v>SCM DIAMOND-I</v>
          </cell>
          <cell r="C25" t="str">
            <v>POSTAGE</v>
          </cell>
          <cell r="E25">
            <v>0</v>
          </cell>
          <cell r="I25">
            <v>0</v>
          </cell>
          <cell r="M25">
            <v>0</v>
          </cell>
          <cell r="Q25">
            <v>0</v>
          </cell>
          <cell r="U25">
            <v>0</v>
          </cell>
        </row>
        <row r="26">
          <cell r="A26">
            <v>191</v>
          </cell>
          <cell r="B26" t="str">
            <v>SCM DIAMOND-I</v>
          </cell>
          <cell r="C26" t="str">
            <v>PRINTING &amp; STATIONARY</v>
          </cell>
          <cell r="E26">
            <v>0</v>
          </cell>
          <cell r="I26">
            <v>0</v>
          </cell>
          <cell r="M26">
            <v>0</v>
          </cell>
          <cell r="Q26">
            <v>0</v>
          </cell>
          <cell r="U26">
            <v>0</v>
          </cell>
        </row>
        <row r="27">
          <cell r="A27">
            <v>192</v>
          </cell>
          <cell r="B27" t="str">
            <v>SCM DIAMOND-I</v>
          </cell>
          <cell r="C27" t="str">
            <v>REPAIRS AND MAINTAINANCE</v>
          </cell>
          <cell r="E27">
            <v>0</v>
          </cell>
          <cell r="I27">
            <v>0</v>
          </cell>
          <cell r="M27">
            <v>0</v>
          </cell>
          <cell r="Q27">
            <v>0</v>
          </cell>
          <cell r="U27">
            <v>0</v>
          </cell>
        </row>
        <row r="28">
          <cell r="A28">
            <v>193</v>
          </cell>
          <cell r="B28" t="str">
            <v>SCM DIAMOND-I</v>
          </cell>
          <cell r="C28" t="str">
            <v>SALARY</v>
          </cell>
          <cell r="E28">
            <v>0</v>
          </cell>
          <cell r="I28">
            <v>0</v>
          </cell>
          <cell r="M28">
            <v>0</v>
          </cell>
          <cell r="Q28">
            <v>0</v>
          </cell>
          <cell r="U28">
            <v>0</v>
          </cell>
        </row>
        <row r="29">
          <cell r="A29">
            <v>194</v>
          </cell>
          <cell r="B29" t="str">
            <v>SCM DIAMOND-I</v>
          </cell>
          <cell r="C29" t="str">
            <v>STAFF WELFARE</v>
          </cell>
          <cell r="E29">
            <v>0</v>
          </cell>
          <cell r="I29">
            <v>0</v>
          </cell>
          <cell r="M29">
            <v>0</v>
          </cell>
          <cell r="Q29">
            <v>0</v>
          </cell>
          <cell r="U29">
            <v>0</v>
          </cell>
        </row>
        <row r="30">
          <cell r="A30">
            <v>195</v>
          </cell>
          <cell r="B30" t="str">
            <v>SCM DIAMOND-I</v>
          </cell>
          <cell r="C30" t="str">
            <v>TRAVELLING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</row>
        <row r="31">
          <cell r="A31">
            <v>626</v>
          </cell>
          <cell r="B31" t="str">
            <v>SCM DIAMOND-R</v>
          </cell>
          <cell r="C31" t="str">
            <v>CAPEX-R</v>
          </cell>
          <cell r="E31">
            <v>270000</v>
          </cell>
          <cell r="F31">
            <v>35000</v>
          </cell>
          <cell r="G31">
            <v>0</v>
          </cell>
          <cell r="H31">
            <v>235000</v>
          </cell>
          <cell r="I31">
            <v>270000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627</v>
          </cell>
          <cell r="B32" t="str">
            <v>SCM DIAMOND-R</v>
          </cell>
          <cell r="C32" t="str">
            <v xml:space="preserve">COMPUTER </v>
          </cell>
          <cell r="E32">
            <v>70000</v>
          </cell>
          <cell r="F32">
            <v>35000</v>
          </cell>
          <cell r="H32">
            <v>35000</v>
          </cell>
          <cell r="I32">
            <v>70000</v>
          </cell>
          <cell r="M32">
            <v>0</v>
          </cell>
          <cell r="Q32">
            <v>0</v>
          </cell>
          <cell r="U32">
            <v>0</v>
          </cell>
        </row>
        <row r="33">
          <cell r="A33">
            <v>628</v>
          </cell>
          <cell r="B33" t="str">
            <v>SCM DIAMOND-R</v>
          </cell>
          <cell r="C33" t="str">
            <v xml:space="preserve">FURNITURE </v>
          </cell>
          <cell r="E33">
            <v>500000</v>
          </cell>
          <cell r="H33">
            <v>200000</v>
          </cell>
          <cell r="I33">
            <v>200000</v>
          </cell>
          <cell r="M33">
            <v>0</v>
          </cell>
          <cell r="Q33">
            <v>0</v>
          </cell>
          <cell r="U33">
            <v>0</v>
          </cell>
        </row>
        <row r="34">
          <cell r="A34">
            <v>629</v>
          </cell>
          <cell r="B34" t="str">
            <v>SCM DIAMOND-R</v>
          </cell>
          <cell r="C34" t="str">
            <v>LAND &amp; BUILDING</v>
          </cell>
          <cell r="E34">
            <v>0</v>
          </cell>
          <cell r="I34">
            <v>0</v>
          </cell>
          <cell r="M34">
            <v>0</v>
          </cell>
          <cell r="Q34">
            <v>0</v>
          </cell>
          <cell r="U34">
            <v>0</v>
          </cell>
        </row>
        <row r="35">
          <cell r="A35">
            <v>630</v>
          </cell>
          <cell r="B35" t="str">
            <v>SCM DIAMOND-R</v>
          </cell>
          <cell r="C35" t="str">
            <v xml:space="preserve">OFFICE EQUIPMENT </v>
          </cell>
          <cell r="E35">
            <v>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</row>
        <row r="36">
          <cell r="A36">
            <v>631</v>
          </cell>
          <cell r="B36" t="str">
            <v>SCM DIAMOND-R</v>
          </cell>
          <cell r="C36" t="str">
            <v xml:space="preserve">PLANT &amp; MACHINERY 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</row>
        <row r="37">
          <cell r="A37">
            <v>632</v>
          </cell>
          <cell r="B37" t="str">
            <v>SCM DIAMOND-R</v>
          </cell>
          <cell r="C37" t="str">
            <v xml:space="preserve">VEHICLE </v>
          </cell>
          <cell r="E37">
            <v>0</v>
          </cell>
          <cell r="I37">
            <v>0</v>
          </cell>
          <cell r="M37">
            <v>0</v>
          </cell>
          <cell r="Q37">
            <v>0</v>
          </cell>
          <cell r="U37">
            <v>0</v>
          </cell>
        </row>
        <row r="38">
          <cell r="A38">
            <v>633</v>
          </cell>
          <cell r="B38" t="str">
            <v>SCM DIAMOND-I</v>
          </cell>
          <cell r="C38" t="str">
            <v>CAPEX-I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634</v>
          </cell>
          <cell r="B39" t="str">
            <v>SCM DIAMOND-I</v>
          </cell>
          <cell r="C39" t="str">
            <v xml:space="preserve">COMPUTER </v>
          </cell>
          <cell r="E39">
            <v>0</v>
          </cell>
          <cell r="I39">
            <v>0</v>
          </cell>
          <cell r="M39">
            <v>0</v>
          </cell>
          <cell r="Q39">
            <v>0</v>
          </cell>
          <cell r="U39">
            <v>0</v>
          </cell>
        </row>
        <row r="40">
          <cell r="A40">
            <v>635</v>
          </cell>
          <cell r="B40" t="str">
            <v>SCM DIAMOND-I</v>
          </cell>
          <cell r="C40" t="str">
            <v xml:space="preserve">FURNITURE </v>
          </cell>
          <cell r="E40">
            <v>0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</row>
        <row r="41">
          <cell r="A41">
            <v>636</v>
          </cell>
          <cell r="B41" t="str">
            <v>SCM DIAMOND-I</v>
          </cell>
          <cell r="C41" t="str">
            <v>LAND &amp; BUILDING</v>
          </cell>
          <cell r="E41">
            <v>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</row>
        <row r="42">
          <cell r="A42">
            <v>637</v>
          </cell>
          <cell r="B42" t="str">
            <v>SCM DIAMOND-I</v>
          </cell>
          <cell r="C42" t="str">
            <v xml:space="preserve">OFFICE EQUIPMENT </v>
          </cell>
          <cell r="E42">
            <v>0</v>
          </cell>
          <cell r="I42">
            <v>0</v>
          </cell>
          <cell r="M42">
            <v>0</v>
          </cell>
          <cell r="Q42">
            <v>0</v>
          </cell>
          <cell r="U42">
            <v>0</v>
          </cell>
        </row>
        <row r="43">
          <cell r="A43">
            <v>638</v>
          </cell>
          <cell r="B43" t="str">
            <v>SCM DIAMOND-I</v>
          </cell>
          <cell r="C43" t="str">
            <v xml:space="preserve">PLANT &amp; MACHINERY </v>
          </cell>
          <cell r="E43">
            <v>0</v>
          </cell>
          <cell r="I43">
            <v>0</v>
          </cell>
          <cell r="M43">
            <v>0</v>
          </cell>
          <cell r="Q43">
            <v>0</v>
          </cell>
          <cell r="U43">
            <v>0</v>
          </cell>
        </row>
        <row r="44">
          <cell r="A44">
            <v>639</v>
          </cell>
          <cell r="B44" t="str">
            <v>SCM DIAMOND-I</v>
          </cell>
          <cell r="C44" t="str">
            <v xml:space="preserve">VEHICLE </v>
          </cell>
          <cell r="E44">
            <v>0</v>
          </cell>
          <cell r="I44">
            <v>0</v>
          </cell>
          <cell r="M44">
            <v>0</v>
          </cell>
          <cell r="Q44">
            <v>0</v>
          </cell>
          <cell r="U44">
            <v>0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</sheetNames>
    <sheetDataSet>
      <sheetData sheetId="0"/>
      <sheetData sheetId="1"/>
      <sheetData sheetId="2">
        <row r="4">
          <cell r="A4">
            <v>221</v>
          </cell>
          <cell r="B4" t="str">
            <v>SCM PO</v>
          </cell>
          <cell r="C4" t="str">
            <v>SCM PO (Total of R + I)</v>
          </cell>
          <cell r="D4">
            <v>46201799.349999994</v>
          </cell>
          <cell r="E4">
            <v>63324796</v>
          </cell>
          <cell r="F4">
            <v>5258858</v>
          </cell>
          <cell r="G4">
            <v>5278858</v>
          </cell>
          <cell r="H4">
            <v>5282858</v>
          </cell>
          <cell r="I4">
            <v>15820574</v>
          </cell>
          <cell r="J4">
            <v>5258858</v>
          </cell>
          <cell r="K4">
            <v>5258858</v>
          </cell>
          <cell r="L4">
            <v>5262858</v>
          </cell>
          <cell r="M4">
            <v>15780574</v>
          </cell>
          <cell r="N4">
            <v>5258858</v>
          </cell>
          <cell r="O4">
            <v>5258858</v>
          </cell>
          <cell r="P4">
            <v>5356608</v>
          </cell>
          <cell r="Q4">
            <v>15874324</v>
          </cell>
          <cell r="R4">
            <v>5327608</v>
          </cell>
          <cell r="S4">
            <v>5258858</v>
          </cell>
          <cell r="T4">
            <v>5262858</v>
          </cell>
          <cell r="U4">
            <v>15849324</v>
          </cell>
        </row>
        <row r="5">
          <cell r="A5">
            <v>222</v>
          </cell>
          <cell r="B5" t="str">
            <v>SCM PO-R</v>
          </cell>
          <cell r="C5" t="str">
            <v>PO-R (Total of R)</v>
          </cell>
          <cell r="D5">
            <v>46201799.349999994</v>
          </cell>
          <cell r="E5">
            <v>63324796</v>
          </cell>
          <cell r="F5">
            <v>5258858</v>
          </cell>
          <cell r="G5">
            <v>5278858</v>
          </cell>
          <cell r="H5">
            <v>5282858</v>
          </cell>
          <cell r="I5">
            <v>15820574</v>
          </cell>
          <cell r="J5">
            <v>5258858</v>
          </cell>
          <cell r="K5">
            <v>5258858</v>
          </cell>
          <cell r="L5">
            <v>5262858</v>
          </cell>
          <cell r="M5">
            <v>15780574</v>
          </cell>
          <cell r="N5">
            <v>5258858</v>
          </cell>
          <cell r="O5">
            <v>5258858</v>
          </cell>
          <cell r="P5">
            <v>5356608</v>
          </cell>
          <cell r="Q5">
            <v>15874324</v>
          </cell>
          <cell r="R5">
            <v>5327608</v>
          </cell>
          <cell r="S5">
            <v>5258858</v>
          </cell>
          <cell r="T5">
            <v>5262858</v>
          </cell>
          <cell r="U5">
            <v>15849324</v>
          </cell>
        </row>
        <row r="6">
          <cell r="A6">
            <v>223</v>
          </cell>
          <cell r="B6" t="str">
            <v>SCM PO-R</v>
          </cell>
          <cell r="C6" t="str">
            <v>D EXPENSES</v>
          </cell>
          <cell r="D6">
            <v>21500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224</v>
          </cell>
          <cell r="B7" t="str">
            <v>SCM PO-R</v>
          </cell>
          <cell r="C7" t="str">
            <v>LOGISTICS</v>
          </cell>
          <cell r="D7">
            <v>876476</v>
          </cell>
          <cell r="E7">
            <v>1124964</v>
          </cell>
          <cell r="F7">
            <v>93747</v>
          </cell>
          <cell r="G7">
            <v>93747</v>
          </cell>
          <cell r="H7">
            <v>93747</v>
          </cell>
          <cell r="I7">
            <v>281241</v>
          </cell>
          <cell r="J7">
            <v>93747</v>
          </cell>
          <cell r="K7">
            <v>93747</v>
          </cell>
          <cell r="L7">
            <v>93747</v>
          </cell>
          <cell r="M7">
            <v>281241</v>
          </cell>
          <cell r="N7">
            <v>93747</v>
          </cell>
          <cell r="O7">
            <v>93747</v>
          </cell>
          <cell r="P7">
            <v>93747</v>
          </cell>
          <cell r="Q7">
            <v>281241</v>
          </cell>
          <cell r="R7">
            <v>93747</v>
          </cell>
          <cell r="S7">
            <v>93747</v>
          </cell>
          <cell r="T7">
            <v>93747</v>
          </cell>
          <cell r="U7">
            <v>281241</v>
          </cell>
        </row>
        <row r="8">
          <cell r="A8">
            <v>225</v>
          </cell>
          <cell r="B8" t="str">
            <v>SCM PO-R</v>
          </cell>
          <cell r="C8" t="str">
            <v>OFFICE EXPENSES</v>
          </cell>
          <cell r="D8">
            <v>1725338</v>
          </cell>
          <cell r="E8">
            <v>2601612</v>
          </cell>
          <cell r="F8">
            <v>216801</v>
          </cell>
          <cell r="G8">
            <v>216801</v>
          </cell>
          <cell r="H8">
            <v>216801</v>
          </cell>
          <cell r="I8">
            <v>650403</v>
          </cell>
          <cell r="J8">
            <v>216801</v>
          </cell>
          <cell r="K8">
            <v>216801</v>
          </cell>
          <cell r="L8">
            <v>216801</v>
          </cell>
          <cell r="M8">
            <v>650403</v>
          </cell>
          <cell r="N8">
            <v>216801</v>
          </cell>
          <cell r="O8">
            <v>216801</v>
          </cell>
          <cell r="P8">
            <v>216801</v>
          </cell>
          <cell r="Q8">
            <v>650403</v>
          </cell>
          <cell r="R8">
            <v>216801</v>
          </cell>
          <cell r="S8">
            <v>216801</v>
          </cell>
          <cell r="T8">
            <v>216801</v>
          </cell>
          <cell r="U8">
            <v>650403</v>
          </cell>
        </row>
        <row r="9">
          <cell r="A9">
            <v>226</v>
          </cell>
          <cell r="B9" t="str">
            <v>SCM PO-R</v>
          </cell>
          <cell r="C9" t="str">
            <v>SHOP EXPENSES</v>
          </cell>
          <cell r="D9">
            <v>2663991.2699999996</v>
          </cell>
          <cell r="E9">
            <v>3892200</v>
          </cell>
          <cell r="F9">
            <v>324350</v>
          </cell>
          <cell r="G9">
            <v>324350</v>
          </cell>
          <cell r="H9">
            <v>324350</v>
          </cell>
          <cell r="I9">
            <v>973050</v>
          </cell>
          <cell r="J9">
            <v>324350</v>
          </cell>
          <cell r="K9">
            <v>324350</v>
          </cell>
          <cell r="L9">
            <v>324350</v>
          </cell>
          <cell r="M9">
            <v>973050</v>
          </cell>
          <cell r="N9">
            <v>324350</v>
          </cell>
          <cell r="O9">
            <v>324350</v>
          </cell>
          <cell r="P9">
            <v>324350</v>
          </cell>
          <cell r="Q9">
            <v>973050</v>
          </cell>
          <cell r="R9">
            <v>324350</v>
          </cell>
          <cell r="S9">
            <v>324350</v>
          </cell>
          <cell r="T9">
            <v>324350</v>
          </cell>
          <cell r="U9">
            <v>973050</v>
          </cell>
        </row>
        <row r="10">
          <cell r="A10">
            <v>227</v>
          </cell>
          <cell r="B10" t="str">
            <v>SCM PO-R</v>
          </cell>
          <cell r="C10" t="str">
            <v>OTHER EXPENSES</v>
          </cell>
          <cell r="D10">
            <v>113435.6399999999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228</v>
          </cell>
          <cell r="B11" t="str">
            <v>SCM PO-R</v>
          </cell>
          <cell r="C11" t="str">
            <v>PACKING MATERIAL</v>
          </cell>
          <cell r="D11">
            <v>34870363.439999998</v>
          </cell>
          <cell r="E11">
            <v>47432016</v>
          </cell>
          <cell r="F11">
            <v>3952668</v>
          </cell>
          <cell r="G11">
            <v>3952668</v>
          </cell>
          <cell r="H11">
            <v>3952668</v>
          </cell>
          <cell r="I11">
            <v>11858004</v>
          </cell>
          <cell r="J11">
            <v>3952668</v>
          </cell>
          <cell r="K11">
            <v>3952668</v>
          </cell>
          <cell r="L11">
            <v>3952668</v>
          </cell>
          <cell r="M11">
            <v>11858004</v>
          </cell>
          <cell r="N11">
            <v>3952668</v>
          </cell>
          <cell r="O11">
            <v>3952668</v>
          </cell>
          <cell r="P11">
            <v>3952668</v>
          </cell>
          <cell r="Q11">
            <v>11858004</v>
          </cell>
          <cell r="R11">
            <v>3952668</v>
          </cell>
          <cell r="S11">
            <v>3952668</v>
          </cell>
          <cell r="T11">
            <v>3952668</v>
          </cell>
          <cell r="U11">
            <v>11858004</v>
          </cell>
        </row>
        <row r="12">
          <cell r="A12">
            <v>229</v>
          </cell>
          <cell r="B12" t="str">
            <v>SCM PO-R</v>
          </cell>
          <cell r="C12" t="str">
            <v>POSTAGE</v>
          </cell>
          <cell r="D12">
            <v>6584</v>
          </cell>
          <cell r="E12">
            <v>10524</v>
          </cell>
          <cell r="F12">
            <v>877</v>
          </cell>
          <cell r="G12">
            <v>877</v>
          </cell>
          <cell r="H12">
            <v>877</v>
          </cell>
          <cell r="I12">
            <v>2631</v>
          </cell>
          <cell r="J12">
            <v>877</v>
          </cell>
          <cell r="K12">
            <v>877</v>
          </cell>
          <cell r="L12">
            <v>877</v>
          </cell>
          <cell r="M12">
            <v>2631</v>
          </cell>
          <cell r="N12">
            <v>877</v>
          </cell>
          <cell r="O12">
            <v>877</v>
          </cell>
          <cell r="P12">
            <v>877</v>
          </cell>
          <cell r="Q12">
            <v>2631</v>
          </cell>
          <cell r="R12">
            <v>877</v>
          </cell>
          <cell r="S12">
            <v>877</v>
          </cell>
          <cell r="T12">
            <v>877</v>
          </cell>
          <cell r="U12">
            <v>2631</v>
          </cell>
        </row>
        <row r="13">
          <cell r="A13">
            <v>230</v>
          </cell>
          <cell r="B13" t="str">
            <v>SCM PO-R</v>
          </cell>
          <cell r="C13" t="str">
            <v>PRINTING &amp; STATIONARY</v>
          </cell>
          <cell r="D13">
            <v>2562994</v>
          </cell>
          <cell r="E13">
            <v>3117384</v>
          </cell>
          <cell r="F13">
            <v>259782</v>
          </cell>
          <cell r="G13">
            <v>259782</v>
          </cell>
          <cell r="H13">
            <v>259782</v>
          </cell>
          <cell r="I13">
            <v>779346</v>
          </cell>
          <cell r="J13">
            <v>259782</v>
          </cell>
          <cell r="K13">
            <v>259782</v>
          </cell>
          <cell r="L13">
            <v>259782</v>
          </cell>
          <cell r="M13">
            <v>779346</v>
          </cell>
          <cell r="N13">
            <v>259782</v>
          </cell>
          <cell r="O13">
            <v>259782</v>
          </cell>
          <cell r="P13">
            <v>259782</v>
          </cell>
          <cell r="Q13">
            <v>779346</v>
          </cell>
          <cell r="R13">
            <v>259782</v>
          </cell>
          <cell r="S13">
            <v>259782</v>
          </cell>
          <cell r="T13">
            <v>259782</v>
          </cell>
          <cell r="U13">
            <v>779346</v>
          </cell>
        </row>
        <row r="14">
          <cell r="A14">
            <v>231</v>
          </cell>
          <cell r="B14" t="str">
            <v>SCM PO-R</v>
          </cell>
          <cell r="C14" t="str">
            <v>PROFESSIONAL FEES</v>
          </cell>
          <cell r="D14">
            <v>242935</v>
          </cell>
          <cell r="E14">
            <v>537500</v>
          </cell>
          <cell r="F14">
            <v>31250</v>
          </cell>
          <cell r="G14">
            <v>31250</v>
          </cell>
          <cell r="H14">
            <v>31250</v>
          </cell>
          <cell r="I14">
            <v>93750</v>
          </cell>
          <cell r="J14">
            <v>31250</v>
          </cell>
          <cell r="K14">
            <v>31250</v>
          </cell>
          <cell r="L14">
            <v>31250</v>
          </cell>
          <cell r="M14">
            <v>93750</v>
          </cell>
          <cell r="N14">
            <v>31250</v>
          </cell>
          <cell r="O14">
            <v>31250</v>
          </cell>
          <cell r="P14">
            <v>125000</v>
          </cell>
          <cell r="Q14">
            <v>187500</v>
          </cell>
          <cell r="R14">
            <v>100000</v>
          </cell>
          <cell r="S14">
            <v>31250</v>
          </cell>
          <cell r="T14">
            <v>31250</v>
          </cell>
          <cell r="U14">
            <v>162500</v>
          </cell>
        </row>
        <row r="15">
          <cell r="A15">
            <v>232</v>
          </cell>
          <cell r="B15" t="str">
            <v>SCM PO-R</v>
          </cell>
          <cell r="C15" t="str">
            <v>RENT</v>
          </cell>
          <cell r="D15">
            <v>250000</v>
          </cell>
          <cell r="E15">
            <v>600000</v>
          </cell>
          <cell r="F15">
            <v>50000</v>
          </cell>
          <cell r="G15">
            <v>50000</v>
          </cell>
          <cell r="H15">
            <v>50000</v>
          </cell>
          <cell r="I15">
            <v>150000</v>
          </cell>
          <cell r="J15">
            <v>50000</v>
          </cell>
          <cell r="K15">
            <v>50000</v>
          </cell>
          <cell r="L15">
            <v>50000</v>
          </cell>
          <cell r="M15">
            <v>150000</v>
          </cell>
          <cell r="N15">
            <v>50000</v>
          </cell>
          <cell r="O15">
            <v>50000</v>
          </cell>
          <cell r="P15">
            <v>50000</v>
          </cell>
          <cell r="Q15">
            <v>150000</v>
          </cell>
          <cell r="R15">
            <v>50000</v>
          </cell>
          <cell r="S15">
            <v>50000</v>
          </cell>
          <cell r="T15">
            <v>50000</v>
          </cell>
          <cell r="U15">
            <v>150000</v>
          </cell>
        </row>
        <row r="16">
          <cell r="A16">
            <v>233</v>
          </cell>
          <cell r="B16" t="str">
            <v>SCM PO-R</v>
          </cell>
          <cell r="C16" t="str">
            <v>REPAIRS AND MAINTAINANCE</v>
          </cell>
          <cell r="D16">
            <v>64400</v>
          </cell>
          <cell r="E16">
            <v>51616</v>
          </cell>
          <cell r="F16">
            <v>2968</v>
          </cell>
          <cell r="G16">
            <v>2968</v>
          </cell>
          <cell r="H16">
            <v>6968</v>
          </cell>
          <cell r="I16">
            <v>12904</v>
          </cell>
          <cell r="J16">
            <v>2968</v>
          </cell>
          <cell r="K16">
            <v>2968</v>
          </cell>
          <cell r="L16">
            <v>6968</v>
          </cell>
          <cell r="M16">
            <v>12904</v>
          </cell>
          <cell r="N16">
            <v>2968</v>
          </cell>
          <cell r="O16">
            <v>2968</v>
          </cell>
          <cell r="P16">
            <v>6968</v>
          </cell>
          <cell r="Q16">
            <v>12904</v>
          </cell>
          <cell r="R16">
            <v>2968</v>
          </cell>
          <cell r="S16">
            <v>2968</v>
          </cell>
          <cell r="T16">
            <v>6968</v>
          </cell>
          <cell r="U16">
            <v>12904</v>
          </cell>
        </row>
        <row r="17">
          <cell r="A17">
            <v>234</v>
          </cell>
          <cell r="B17" t="str">
            <v>SCM PO-R</v>
          </cell>
          <cell r="C17" t="str">
            <v>SALARY</v>
          </cell>
          <cell r="D17">
            <v>2745271</v>
          </cell>
          <cell r="E17">
            <v>3760980</v>
          </cell>
          <cell r="F17">
            <v>313415</v>
          </cell>
          <cell r="G17">
            <v>313415</v>
          </cell>
          <cell r="H17">
            <v>313415</v>
          </cell>
          <cell r="I17">
            <v>940245</v>
          </cell>
          <cell r="J17">
            <v>313415</v>
          </cell>
          <cell r="K17">
            <v>313415</v>
          </cell>
          <cell r="L17">
            <v>313415</v>
          </cell>
          <cell r="M17">
            <v>940245</v>
          </cell>
          <cell r="N17">
            <v>313415</v>
          </cell>
          <cell r="O17">
            <v>313415</v>
          </cell>
          <cell r="P17">
            <v>313415</v>
          </cell>
          <cell r="Q17">
            <v>940245</v>
          </cell>
          <cell r="R17">
            <v>313415</v>
          </cell>
          <cell r="S17">
            <v>313415</v>
          </cell>
          <cell r="T17">
            <v>313415</v>
          </cell>
          <cell r="U17">
            <v>940245</v>
          </cell>
        </row>
        <row r="18">
          <cell r="A18">
            <v>235</v>
          </cell>
          <cell r="B18" t="str">
            <v>SCM PO-R</v>
          </cell>
          <cell r="C18" t="str">
            <v>STAFF WELFARE</v>
          </cell>
          <cell r="D18">
            <v>730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236</v>
          </cell>
          <cell r="B19" t="str">
            <v>SCM PO-R</v>
          </cell>
          <cell r="C19" t="str">
            <v>TELEPHONE AND INTERNET</v>
          </cell>
          <cell r="D19">
            <v>1218</v>
          </cell>
          <cell r="E19">
            <v>36000</v>
          </cell>
          <cell r="F19">
            <v>3000</v>
          </cell>
          <cell r="G19">
            <v>3000</v>
          </cell>
          <cell r="H19">
            <v>3000</v>
          </cell>
          <cell r="I19">
            <v>9000</v>
          </cell>
          <cell r="J19">
            <v>3000</v>
          </cell>
          <cell r="K19">
            <v>3000</v>
          </cell>
          <cell r="L19">
            <v>3000</v>
          </cell>
          <cell r="M19">
            <v>9000</v>
          </cell>
          <cell r="N19">
            <v>3000</v>
          </cell>
          <cell r="O19">
            <v>3000</v>
          </cell>
          <cell r="P19">
            <v>3000</v>
          </cell>
          <cell r="Q19">
            <v>9000</v>
          </cell>
          <cell r="R19">
            <v>3000</v>
          </cell>
          <cell r="S19">
            <v>3000</v>
          </cell>
          <cell r="T19">
            <v>3000</v>
          </cell>
          <cell r="U19">
            <v>9000</v>
          </cell>
        </row>
        <row r="20">
          <cell r="A20">
            <v>237</v>
          </cell>
          <cell r="B20" t="str">
            <v>SCM PO-R</v>
          </cell>
          <cell r="C20" t="str">
            <v>TRAVELLING</v>
          </cell>
          <cell r="D20">
            <v>56563</v>
          </cell>
          <cell r="E20">
            <v>160000</v>
          </cell>
          <cell r="F20">
            <v>10000</v>
          </cell>
          <cell r="G20">
            <v>30000</v>
          </cell>
          <cell r="H20">
            <v>30000</v>
          </cell>
          <cell r="I20">
            <v>70000</v>
          </cell>
          <cell r="J20">
            <v>10000</v>
          </cell>
          <cell r="K20">
            <v>10000</v>
          </cell>
          <cell r="L20">
            <v>10000</v>
          </cell>
          <cell r="M20">
            <v>30000</v>
          </cell>
          <cell r="N20">
            <v>10000</v>
          </cell>
          <cell r="O20">
            <v>10000</v>
          </cell>
          <cell r="P20">
            <v>10000</v>
          </cell>
          <cell r="Q20">
            <v>30000</v>
          </cell>
          <cell r="R20">
            <v>10000</v>
          </cell>
          <cell r="S20">
            <v>10000</v>
          </cell>
          <cell r="T20">
            <v>10000</v>
          </cell>
          <cell r="U20">
            <v>30000</v>
          </cell>
        </row>
        <row r="21">
          <cell r="A21">
            <v>238</v>
          </cell>
          <cell r="B21" t="str">
            <v>SCM PO-I</v>
          </cell>
          <cell r="C21" t="str">
            <v>PO-I (Total of I)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239</v>
          </cell>
          <cell r="B22" t="str">
            <v>SCM PO-I</v>
          </cell>
          <cell r="C22" t="str">
            <v>D EXPENSES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240</v>
          </cell>
          <cell r="B23" t="str">
            <v>SCM PO-I</v>
          </cell>
          <cell r="C23" t="str">
            <v>LOGISTICS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241</v>
          </cell>
          <cell r="B24" t="str">
            <v>SCM PO-I</v>
          </cell>
          <cell r="C24" t="str">
            <v>OFFICE EXPENSES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242</v>
          </cell>
          <cell r="B25" t="str">
            <v>SCM PO-I</v>
          </cell>
          <cell r="C25" t="str">
            <v>SHOP EXPENSES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243</v>
          </cell>
          <cell r="B26" t="str">
            <v>SCM PO-I</v>
          </cell>
          <cell r="C26" t="str">
            <v>OTHER EXPENSES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244</v>
          </cell>
          <cell r="B27" t="str">
            <v>SCM PO-I</v>
          </cell>
          <cell r="C27" t="str">
            <v>PACKING MATERIAL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245</v>
          </cell>
          <cell r="B28" t="str">
            <v>SCM PO-I</v>
          </cell>
          <cell r="C28" t="str">
            <v>POSTAGE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246</v>
          </cell>
          <cell r="B29" t="str">
            <v>SCM PO-I</v>
          </cell>
          <cell r="C29" t="str">
            <v>PRINTING &amp; STATIONARY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247</v>
          </cell>
          <cell r="B30" t="str">
            <v>SCM PO-I</v>
          </cell>
          <cell r="C30" t="str">
            <v>PROFESSIONAL FEES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248</v>
          </cell>
          <cell r="B31" t="str">
            <v>SCM PO-I</v>
          </cell>
          <cell r="C31" t="str">
            <v>RENT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249</v>
          </cell>
          <cell r="B32" t="str">
            <v>SCM PO-I</v>
          </cell>
          <cell r="C32" t="str">
            <v>REPAIRS AND MAINTAINANCE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250</v>
          </cell>
          <cell r="B33" t="str">
            <v>SCM PO-I</v>
          </cell>
          <cell r="C33" t="str">
            <v>SALARY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251</v>
          </cell>
          <cell r="B34" t="str">
            <v>SCM PO-I</v>
          </cell>
          <cell r="C34" t="str">
            <v>STAFF WELFARE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252</v>
          </cell>
          <cell r="B35" t="str">
            <v>SCM PO-I</v>
          </cell>
          <cell r="C35" t="str">
            <v>TELEPHONE AND INTERNET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253</v>
          </cell>
          <cell r="B36" t="str">
            <v>SCM PO-I</v>
          </cell>
          <cell r="C36" t="str">
            <v>TRAVELLING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598</v>
          </cell>
          <cell r="B37" t="str">
            <v>SCM PO-R</v>
          </cell>
          <cell r="C37" t="str">
            <v>CAPEX-R</v>
          </cell>
          <cell r="D37">
            <v>0</v>
          </cell>
          <cell r="E37">
            <v>14470000</v>
          </cell>
          <cell r="F37">
            <v>90000</v>
          </cell>
          <cell r="G37">
            <v>80000</v>
          </cell>
          <cell r="H37">
            <v>9220000</v>
          </cell>
          <cell r="I37">
            <v>9390000</v>
          </cell>
          <cell r="J37">
            <v>4600000</v>
          </cell>
          <cell r="K37">
            <v>60000</v>
          </cell>
          <cell r="L37">
            <v>60000</v>
          </cell>
          <cell r="M37">
            <v>4720000</v>
          </cell>
          <cell r="N37">
            <v>60000</v>
          </cell>
          <cell r="O37">
            <v>60000</v>
          </cell>
          <cell r="P37">
            <v>60000</v>
          </cell>
          <cell r="Q37">
            <v>180000</v>
          </cell>
          <cell r="R37">
            <v>60000</v>
          </cell>
          <cell r="S37">
            <v>60000</v>
          </cell>
          <cell r="T37">
            <v>60000</v>
          </cell>
          <cell r="U37">
            <v>180000</v>
          </cell>
        </row>
        <row r="38">
          <cell r="A38">
            <v>599</v>
          </cell>
          <cell r="B38" t="str">
            <v>SCM PO-R</v>
          </cell>
          <cell r="C38" t="str">
            <v xml:space="preserve">COMPUTER </v>
          </cell>
          <cell r="D38">
            <v>0</v>
          </cell>
          <cell r="E38">
            <v>30000</v>
          </cell>
          <cell r="F38">
            <v>30000</v>
          </cell>
          <cell r="G38">
            <v>0</v>
          </cell>
          <cell r="H38">
            <v>0</v>
          </cell>
          <cell r="I38">
            <v>30000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600</v>
          </cell>
          <cell r="B39" t="str">
            <v>SCM PO-R</v>
          </cell>
          <cell r="C39" t="str">
            <v xml:space="preserve">FURNITURE </v>
          </cell>
          <cell r="D39">
            <v>0</v>
          </cell>
          <cell r="E39">
            <v>2400000</v>
          </cell>
          <cell r="F39">
            <v>60000</v>
          </cell>
          <cell r="G39">
            <v>60000</v>
          </cell>
          <cell r="H39">
            <v>1200000</v>
          </cell>
          <cell r="I39">
            <v>1320000</v>
          </cell>
          <cell r="J39">
            <v>600000</v>
          </cell>
          <cell r="K39">
            <v>60000</v>
          </cell>
          <cell r="L39">
            <v>60000</v>
          </cell>
          <cell r="M39">
            <v>720000</v>
          </cell>
          <cell r="N39">
            <v>60000</v>
          </cell>
          <cell r="O39">
            <v>60000</v>
          </cell>
          <cell r="P39">
            <v>60000</v>
          </cell>
          <cell r="Q39">
            <v>180000</v>
          </cell>
          <cell r="R39">
            <v>60000</v>
          </cell>
          <cell r="S39">
            <v>60000</v>
          </cell>
          <cell r="T39">
            <v>60000</v>
          </cell>
          <cell r="U39">
            <v>180000</v>
          </cell>
        </row>
        <row r="40">
          <cell r="A40">
            <v>601</v>
          </cell>
          <cell r="B40" t="str">
            <v>SCM PO-R</v>
          </cell>
          <cell r="C40" t="str">
            <v>LAND &amp; BUILDING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602</v>
          </cell>
          <cell r="B41" t="str">
            <v>SCM PO-R</v>
          </cell>
          <cell r="C41" t="str">
            <v xml:space="preserve">OFFICE EQUIPMENT </v>
          </cell>
          <cell r="D41">
            <v>0</v>
          </cell>
          <cell r="E41">
            <v>40000</v>
          </cell>
          <cell r="F41">
            <v>0</v>
          </cell>
          <cell r="G41">
            <v>20000</v>
          </cell>
          <cell r="H41">
            <v>20000</v>
          </cell>
          <cell r="I41">
            <v>40000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603</v>
          </cell>
          <cell r="B42" t="str">
            <v>SCM PO-R</v>
          </cell>
          <cell r="C42" t="str">
            <v xml:space="preserve">PLANT &amp; MACHINERY </v>
          </cell>
          <cell r="D42">
            <v>0</v>
          </cell>
          <cell r="E42">
            <v>12000000</v>
          </cell>
          <cell r="F42">
            <v>0</v>
          </cell>
          <cell r="G42">
            <v>0</v>
          </cell>
          <cell r="H42">
            <v>8000000</v>
          </cell>
          <cell r="I42">
            <v>8000000</v>
          </cell>
          <cell r="J42">
            <v>4000000</v>
          </cell>
          <cell r="K42">
            <v>0</v>
          </cell>
          <cell r="L42">
            <v>0</v>
          </cell>
          <cell r="M42">
            <v>4000000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604</v>
          </cell>
          <cell r="B43" t="str">
            <v>SCM PO-R</v>
          </cell>
          <cell r="C43" t="str">
            <v xml:space="preserve">VEHICLE 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605</v>
          </cell>
          <cell r="B44" t="str">
            <v>SCM PO-I</v>
          </cell>
          <cell r="C44" t="str">
            <v>CAPEX-I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606</v>
          </cell>
          <cell r="B45" t="str">
            <v>SCM PO-I</v>
          </cell>
          <cell r="C45" t="str">
            <v xml:space="preserve">COMPUTER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607</v>
          </cell>
          <cell r="B46" t="str">
            <v>SCM PO-I</v>
          </cell>
          <cell r="C46" t="str">
            <v xml:space="preserve">FURNITURE 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608</v>
          </cell>
          <cell r="B47" t="str">
            <v>SCM PO-I</v>
          </cell>
          <cell r="C47" t="str">
            <v>LAND &amp; BUILDING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609</v>
          </cell>
          <cell r="B48" t="str">
            <v>SCM PO-I</v>
          </cell>
          <cell r="C48" t="str">
            <v xml:space="preserve">OFFICE EQUIPMENT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610</v>
          </cell>
          <cell r="B49" t="str">
            <v>SCM PO-I</v>
          </cell>
          <cell r="C49" t="str">
            <v xml:space="preserve">PLANT &amp; MACHINERY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611</v>
          </cell>
          <cell r="B50" t="str">
            <v>SCM PO-I</v>
          </cell>
          <cell r="C50" t="str">
            <v xml:space="preserve">VEHICLE 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</sheetData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  <sheetName val="Sheet1"/>
    </sheetNames>
    <sheetDataSet>
      <sheetData sheetId="0"/>
      <sheetData sheetId="1"/>
      <sheetData sheetId="2">
        <row r="4">
          <cell r="A4">
            <v>142</v>
          </cell>
          <cell r="B4" t="str">
            <v>SCM SILVER</v>
          </cell>
          <cell r="C4" t="str">
            <v>SCM SILVER (Total of R + I)</v>
          </cell>
          <cell r="D4">
            <v>21840626.497503337</v>
          </cell>
          <cell r="E4">
            <v>0</v>
          </cell>
          <cell r="F4">
            <v>1644026.1525333335</v>
          </cell>
          <cell r="G4">
            <v>1691834.6223333334</v>
          </cell>
          <cell r="H4">
            <v>1798213.215046667</v>
          </cell>
          <cell r="I4">
            <v>5134073.9899133332</v>
          </cell>
          <cell r="J4">
            <v>2178133.6097333333</v>
          </cell>
          <cell r="K4">
            <v>1772436.296866667</v>
          </cell>
          <cell r="L4">
            <v>2428792.7857066668</v>
          </cell>
          <cell r="M4">
            <v>6379362.6923066676</v>
          </cell>
          <cell r="N4">
            <v>2314997.7594866669</v>
          </cell>
          <cell r="O4">
            <v>2069948.7979966667</v>
          </cell>
          <cell r="P4">
            <v>2199222.2770066666</v>
          </cell>
          <cell r="Q4">
            <v>6584168.8344900012</v>
          </cell>
          <cell r="R4">
            <v>1993020.9807933336</v>
          </cell>
          <cell r="S4">
            <v>886666.66666666686</v>
          </cell>
          <cell r="T4">
            <v>863333.33333333349</v>
          </cell>
          <cell r="U4">
            <v>3743020.9807933341</v>
          </cell>
        </row>
        <row r="5">
          <cell r="A5">
            <v>143</v>
          </cell>
          <cell r="B5" t="str">
            <v>SCM SILVER-R</v>
          </cell>
          <cell r="C5" t="str">
            <v>SCM SILVER- R (Total of R)</v>
          </cell>
          <cell r="D5">
            <v>21840626.497503337</v>
          </cell>
          <cell r="E5">
            <v>0</v>
          </cell>
          <cell r="F5">
            <v>1644026.1525333335</v>
          </cell>
          <cell r="G5">
            <v>1691834.6223333334</v>
          </cell>
          <cell r="H5">
            <v>1798213.215046667</v>
          </cell>
          <cell r="I5">
            <v>5134073.9899133332</v>
          </cell>
          <cell r="J5">
            <v>2178133.6097333333</v>
          </cell>
          <cell r="K5">
            <v>1772436.296866667</v>
          </cell>
          <cell r="L5">
            <v>2428792.7857066668</v>
          </cell>
          <cell r="M5">
            <v>6379362.6923066676</v>
          </cell>
          <cell r="N5">
            <v>2314997.7594866669</v>
          </cell>
          <cell r="O5">
            <v>2069948.7979966667</v>
          </cell>
          <cell r="P5">
            <v>2199222.2770066666</v>
          </cell>
          <cell r="Q5">
            <v>6584168.8344900012</v>
          </cell>
          <cell r="R5">
            <v>1993020.9807933336</v>
          </cell>
          <cell r="S5">
            <v>886666.66666666686</v>
          </cell>
          <cell r="T5">
            <v>863333.33333333349</v>
          </cell>
          <cell r="U5">
            <v>3743020.9807933341</v>
          </cell>
        </row>
        <row r="6">
          <cell r="A6">
            <v>144</v>
          </cell>
          <cell r="B6" t="str">
            <v>SCM SILVER-R</v>
          </cell>
          <cell r="C6" t="str">
            <v>INDIRECT INCOME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145</v>
          </cell>
          <cell r="B7" t="str">
            <v>SCM SILVER-R</v>
          </cell>
          <cell r="C7" t="str">
            <v>D EXPENSES</v>
          </cell>
          <cell r="D7">
            <v>80513.433000000019</v>
          </cell>
          <cell r="E7">
            <v>0</v>
          </cell>
          <cell r="F7">
            <v>0</v>
          </cell>
          <cell r="G7">
            <v>80513.433000000019</v>
          </cell>
          <cell r="H7">
            <v>0</v>
          </cell>
          <cell r="I7">
            <v>80513.433000000019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>
            <v>146</v>
          </cell>
          <cell r="B8" t="str">
            <v>SCM SILVER-R</v>
          </cell>
          <cell r="C8" t="str">
            <v>LOGISTICS</v>
          </cell>
          <cell r="D8">
            <v>1743221.1911399998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485520.75</v>
          </cell>
          <cell r="K8">
            <v>0</v>
          </cell>
          <cell r="L8">
            <v>668071.55843999994</v>
          </cell>
          <cell r="M8">
            <v>1153592.3084399998</v>
          </cell>
          <cell r="N8">
            <v>239309.18153999999</v>
          </cell>
          <cell r="O8">
            <v>207796.44599999997</v>
          </cell>
          <cell r="P8">
            <v>50398.508159999998</v>
          </cell>
          <cell r="Q8">
            <v>497504.13569999998</v>
          </cell>
          <cell r="R8">
            <v>92124.746999999988</v>
          </cell>
          <cell r="S8">
            <v>0</v>
          </cell>
          <cell r="T8">
            <v>0</v>
          </cell>
          <cell r="U8">
            <v>92124.746999999988</v>
          </cell>
        </row>
        <row r="9">
          <cell r="A9">
            <v>147</v>
          </cell>
          <cell r="B9" t="str">
            <v>SCM SILVER-R</v>
          </cell>
          <cell r="C9" t="str">
            <v>OFFICE EXPENSES</v>
          </cell>
          <cell r="D9">
            <v>29205.968219999995</v>
          </cell>
          <cell r="E9">
            <v>0</v>
          </cell>
          <cell r="F9">
            <v>0</v>
          </cell>
          <cell r="G9">
            <v>0</v>
          </cell>
          <cell r="H9">
            <v>6467.1750000000002</v>
          </cell>
          <cell r="I9">
            <v>6467.1750000000002</v>
          </cell>
          <cell r="J9">
            <v>828.82800000000009</v>
          </cell>
          <cell r="K9">
            <v>0</v>
          </cell>
          <cell r="L9">
            <v>0</v>
          </cell>
          <cell r="M9">
            <v>828.82800000000009</v>
          </cell>
          <cell r="N9">
            <v>0</v>
          </cell>
          <cell r="O9">
            <v>5375.9791800000003</v>
          </cell>
          <cell r="P9">
            <v>4700.3041799999992</v>
          </cell>
          <cell r="Q9">
            <v>10076.283359999999</v>
          </cell>
          <cell r="R9">
            <v>11833.681859999997</v>
          </cell>
          <cell r="S9">
            <v>0</v>
          </cell>
          <cell r="T9">
            <v>0</v>
          </cell>
          <cell r="U9">
            <v>11833.681859999997</v>
          </cell>
        </row>
        <row r="10">
          <cell r="A10">
            <v>148</v>
          </cell>
          <cell r="B10" t="str">
            <v>SCM SILVER-R</v>
          </cell>
          <cell r="C10" t="str">
            <v>OTHER EXPENSES</v>
          </cell>
          <cell r="D10">
            <v>10176.309000000001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1454.31</v>
          </cell>
          <cell r="K10">
            <v>1396.395</v>
          </cell>
          <cell r="L10">
            <v>456.88499999999999</v>
          </cell>
          <cell r="M10">
            <v>3307.59</v>
          </cell>
          <cell r="N10">
            <v>958.81500000000005</v>
          </cell>
          <cell r="O10">
            <v>1321.749</v>
          </cell>
          <cell r="P10">
            <v>0</v>
          </cell>
          <cell r="Q10">
            <v>2280.5640000000003</v>
          </cell>
          <cell r="R10">
            <v>4588.1550000000007</v>
          </cell>
          <cell r="S10">
            <v>0</v>
          </cell>
          <cell r="T10">
            <v>0</v>
          </cell>
          <cell r="U10">
            <v>4588.1550000000007</v>
          </cell>
        </row>
        <row r="11">
          <cell r="A11">
            <v>149</v>
          </cell>
          <cell r="B11" t="str">
            <v>SCM SILVER-R</v>
          </cell>
          <cell r="C11" t="str">
            <v>POSTAGE</v>
          </cell>
          <cell r="D11">
            <v>314226.19800000003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313904.44800000003</v>
          </cell>
          <cell r="Q11">
            <v>313904.44800000003</v>
          </cell>
          <cell r="R11">
            <v>321.75</v>
          </cell>
          <cell r="S11">
            <v>0</v>
          </cell>
          <cell r="T11">
            <v>0</v>
          </cell>
          <cell r="U11">
            <v>321.75</v>
          </cell>
        </row>
        <row r="12">
          <cell r="A12">
            <v>150</v>
          </cell>
          <cell r="B12" t="str">
            <v>SCM SILVER-R</v>
          </cell>
          <cell r="C12" t="str">
            <v>PRINTING &amp; STATIONARY</v>
          </cell>
          <cell r="D12">
            <v>7945.9380000000001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7945.9380000000001</v>
          </cell>
          <cell r="M12">
            <v>7945.9380000000001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151</v>
          </cell>
          <cell r="B13" t="str">
            <v>SCM SILVER-R</v>
          </cell>
          <cell r="C13" t="str">
            <v>REPAIRS AND MAINTAINANCE</v>
          </cell>
          <cell r="D13">
            <v>62280.285210000002</v>
          </cell>
          <cell r="E13">
            <v>0</v>
          </cell>
          <cell r="F13">
            <v>0</v>
          </cell>
          <cell r="G13">
            <v>0</v>
          </cell>
          <cell r="H13">
            <v>17092.054980000001</v>
          </cell>
          <cell r="I13">
            <v>17092.054980000001</v>
          </cell>
          <cell r="J13">
            <v>0</v>
          </cell>
          <cell r="K13">
            <v>0</v>
          </cell>
          <cell r="L13">
            <v>149.292</v>
          </cell>
          <cell r="M13">
            <v>149.292</v>
          </cell>
          <cell r="N13">
            <v>16520.498280000003</v>
          </cell>
          <cell r="O13">
            <v>2003.6659499999996</v>
          </cell>
          <cell r="P13">
            <v>26514.774000000001</v>
          </cell>
          <cell r="Q13">
            <v>45038.93823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152</v>
          </cell>
          <cell r="B14" t="str">
            <v>SCM SILVER-R</v>
          </cell>
          <cell r="C14" t="str">
            <v>SALARY</v>
          </cell>
          <cell r="D14">
            <v>8765775.3456000015</v>
          </cell>
          <cell r="E14">
            <v>0</v>
          </cell>
          <cell r="F14">
            <v>710692.81920000003</v>
          </cell>
          <cell r="G14">
            <v>677987.85599999991</v>
          </cell>
          <cell r="H14">
            <v>887987.31840000011</v>
          </cell>
          <cell r="I14">
            <v>2276667.9936000002</v>
          </cell>
          <cell r="J14">
            <v>824563.9584</v>
          </cell>
          <cell r="K14">
            <v>884373.2352</v>
          </cell>
          <cell r="L14">
            <v>859391.7696</v>
          </cell>
          <cell r="M14">
            <v>2568328.9632000001</v>
          </cell>
          <cell r="N14">
            <v>1098337.9680000001</v>
          </cell>
          <cell r="O14">
            <v>966784.29120000009</v>
          </cell>
          <cell r="P14">
            <v>917037.57599999988</v>
          </cell>
          <cell r="Q14">
            <v>2982159.8352000001</v>
          </cell>
          <cell r="R14">
            <v>938618.5536000001</v>
          </cell>
          <cell r="S14">
            <v>0</v>
          </cell>
          <cell r="T14">
            <v>0</v>
          </cell>
          <cell r="U14">
            <v>938618.5536000001</v>
          </cell>
        </row>
        <row r="15">
          <cell r="A15">
            <v>153</v>
          </cell>
          <cell r="B15" t="str">
            <v>SCM SILVER-R</v>
          </cell>
          <cell r="C15" t="str">
            <v>STAFF WELFARE</v>
          </cell>
          <cell r="D15">
            <v>3375.8010000000004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193.04999999999998</v>
          </cell>
          <cell r="K15">
            <v>0</v>
          </cell>
          <cell r="L15">
            <v>480.05099999999999</v>
          </cell>
          <cell r="M15">
            <v>673.101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2702.7000000000003</v>
          </cell>
          <cell r="S15">
            <v>0</v>
          </cell>
          <cell r="T15">
            <v>0</v>
          </cell>
          <cell r="U15">
            <v>2702.7000000000003</v>
          </cell>
        </row>
        <row r="16">
          <cell r="A16">
            <v>154</v>
          </cell>
          <cell r="B16" t="str">
            <v>SCM SILVER-R</v>
          </cell>
          <cell r="C16" t="str">
            <v>TRAVELLING</v>
          </cell>
          <cell r="D16">
            <v>20572.695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2239.3799999999997</v>
          </cell>
          <cell r="K16">
            <v>0</v>
          </cell>
          <cell r="L16">
            <v>5630.625</v>
          </cell>
          <cell r="M16">
            <v>7870.0049999999992</v>
          </cell>
          <cell r="N16">
            <v>3204.63</v>
          </cell>
          <cell r="O16">
            <v>0</v>
          </cell>
          <cell r="P16">
            <v>0</v>
          </cell>
          <cell r="Q16">
            <v>3204.63</v>
          </cell>
          <cell r="R16">
            <v>9498.0600000000013</v>
          </cell>
          <cell r="S16">
            <v>0</v>
          </cell>
          <cell r="T16">
            <v>0</v>
          </cell>
          <cell r="U16">
            <v>9498.0600000000013</v>
          </cell>
        </row>
        <row r="17">
          <cell r="A17">
            <v>155</v>
          </cell>
          <cell r="B17" t="str">
            <v>SCM SILVER-R</v>
          </cell>
          <cell r="C17" t="str">
            <v>INVENTORY CARRYING COST HO</v>
          </cell>
          <cell r="D17">
            <v>10803333.333333336</v>
          </cell>
          <cell r="E17">
            <v>0</v>
          </cell>
          <cell r="F17">
            <v>933333.33333333349</v>
          </cell>
          <cell r="G17">
            <v>933333.33333333349</v>
          </cell>
          <cell r="H17">
            <v>886666.66666666686</v>
          </cell>
          <cell r="I17">
            <v>2753333.333333334</v>
          </cell>
          <cell r="J17">
            <v>863333.33333333349</v>
          </cell>
          <cell r="K17">
            <v>886666.66666666686</v>
          </cell>
          <cell r="L17">
            <v>886666.66666666686</v>
          </cell>
          <cell r="M17">
            <v>2636666.6666666674</v>
          </cell>
          <cell r="N17">
            <v>956666.66666666686</v>
          </cell>
          <cell r="O17">
            <v>886666.66666666686</v>
          </cell>
          <cell r="P17">
            <v>886666.66666666686</v>
          </cell>
          <cell r="Q17">
            <v>2730000.0000000005</v>
          </cell>
          <cell r="R17">
            <v>933333.33333333349</v>
          </cell>
          <cell r="S17">
            <v>886666.66666666686</v>
          </cell>
          <cell r="T17">
            <v>863333.33333333349</v>
          </cell>
          <cell r="U17">
            <v>2683333.333333334</v>
          </cell>
        </row>
        <row r="18">
          <cell r="A18">
            <v>156</v>
          </cell>
          <cell r="B18" t="str">
            <v>SCM SILVER-R</v>
          </cell>
          <cell r="C18" t="str">
            <v>SILVER</v>
          </cell>
          <cell r="D18">
            <v>10803333.333333336</v>
          </cell>
          <cell r="E18">
            <v>0</v>
          </cell>
          <cell r="F18">
            <v>933333.33333333349</v>
          </cell>
          <cell r="G18">
            <v>933333.33333333349</v>
          </cell>
          <cell r="H18">
            <v>886666.66666666686</v>
          </cell>
          <cell r="I18">
            <v>2753333.333333334</v>
          </cell>
          <cell r="J18">
            <v>863333.33333333349</v>
          </cell>
          <cell r="K18">
            <v>886666.66666666686</v>
          </cell>
          <cell r="L18">
            <v>886666.66666666686</v>
          </cell>
          <cell r="M18">
            <v>2636666.6666666674</v>
          </cell>
          <cell r="N18">
            <v>956666.66666666686</v>
          </cell>
          <cell r="O18">
            <v>886666.66666666686</v>
          </cell>
          <cell r="P18">
            <v>886666.66666666686</v>
          </cell>
          <cell r="Q18">
            <v>2730000.0000000005</v>
          </cell>
          <cell r="R18">
            <v>933333.33333333349</v>
          </cell>
          <cell r="S18">
            <v>886666.66666666686</v>
          </cell>
          <cell r="T18">
            <v>863333.33333333349</v>
          </cell>
          <cell r="U18">
            <v>2683333.333333334</v>
          </cell>
        </row>
        <row r="19">
          <cell r="A19">
            <v>157</v>
          </cell>
          <cell r="B19" t="str">
            <v>SCM SILVER-I</v>
          </cell>
          <cell r="C19" t="str">
            <v>SCM SILVER-I (Total of I)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158</v>
          </cell>
          <cell r="B20" t="str">
            <v>SCM SILVER-I</v>
          </cell>
          <cell r="C20" t="str">
            <v>INDIRECT INCOME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159</v>
          </cell>
          <cell r="B21" t="str">
            <v>SCM SILVER-I</v>
          </cell>
          <cell r="C21" t="str">
            <v>D EXPENSES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160</v>
          </cell>
          <cell r="B22" t="str">
            <v>SCM SILVER-I</v>
          </cell>
          <cell r="C22" t="str">
            <v>LOGISTICS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161</v>
          </cell>
          <cell r="B23" t="str">
            <v>SCM SILVER-I</v>
          </cell>
          <cell r="C23" t="str">
            <v>OFFICE EXPENSES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162</v>
          </cell>
          <cell r="B24" t="str">
            <v>SCM SILVER-I</v>
          </cell>
          <cell r="C24" t="str">
            <v>OTHER EXPENSES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163</v>
          </cell>
          <cell r="B25" t="str">
            <v>SCM SILVER-I</v>
          </cell>
          <cell r="C25" t="str">
            <v>POSTAGE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164</v>
          </cell>
          <cell r="B26" t="str">
            <v>SCM SILVER-I</v>
          </cell>
          <cell r="C26" t="str">
            <v>PRINTING &amp; STATIONARY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165</v>
          </cell>
          <cell r="B27" t="str">
            <v>SCM SILVER-I</v>
          </cell>
          <cell r="C27" t="str">
            <v>REPAIRS AND MAINTAINANCE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166</v>
          </cell>
          <cell r="B28" t="str">
            <v>SCM SILVER-I</v>
          </cell>
          <cell r="C28" t="str">
            <v>SALARY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167</v>
          </cell>
          <cell r="B29" t="str">
            <v>SCM SILVER-I</v>
          </cell>
          <cell r="C29" t="str">
            <v>STAFF WELFARE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168</v>
          </cell>
          <cell r="B30" t="str">
            <v>SCM SILVER-I</v>
          </cell>
          <cell r="C30" t="str">
            <v>TRAVELLING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668</v>
          </cell>
          <cell r="B31" t="str">
            <v>SCM SILVER-R</v>
          </cell>
          <cell r="C31" t="str">
            <v>CAPEX-R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669</v>
          </cell>
          <cell r="B32" t="str">
            <v>SCM SILVER-R</v>
          </cell>
          <cell r="C32" t="str">
            <v xml:space="preserve">COMPUTER 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670</v>
          </cell>
          <cell r="B33" t="str">
            <v>SCM SILVER-R</v>
          </cell>
          <cell r="C33" t="str">
            <v xml:space="preserve">FURNITURE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671</v>
          </cell>
          <cell r="B34" t="str">
            <v>SCM SILVER-R</v>
          </cell>
          <cell r="C34" t="str">
            <v>LAND &amp; BUILDING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672</v>
          </cell>
          <cell r="B35" t="str">
            <v>SCM SILVER-R</v>
          </cell>
          <cell r="C35" t="str">
            <v xml:space="preserve">OFFICE EQUIPMENT 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673</v>
          </cell>
          <cell r="B36" t="str">
            <v>SCM SILVER-R</v>
          </cell>
          <cell r="C36" t="str">
            <v xml:space="preserve">PLANT &amp; MACHINERY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674</v>
          </cell>
          <cell r="B37" t="str">
            <v>SCM SILVER-R</v>
          </cell>
          <cell r="C37" t="str">
            <v xml:space="preserve">VEHICLE 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675</v>
          </cell>
          <cell r="B38" t="str">
            <v xml:space="preserve">SCM SILVER-I </v>
          </cell>
          <cell r="C38" t="str">
            <v>CAPEX-I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676</v>
          </cell>
          <cell r="B39" t="str">
            <v xml:space="preserve">SCM SILVER-I </v>
          </cell>
          <cell r="C39" t="str">
            <v xml:space="preserve">COMPUTER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677</v>
          </cell>
          <cell r="B40" t="str">
            <v xml:space="preserve">SCM SILVER-I </v>
          </cell>
          <cell r="C40" t="str">
            <v xml:space="preserve">FURNITURE 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678</v>
          </cell>
          <cell r="B41" t="str">
            <v xml:space="preserve">SCM SILVER-I </v>
          </cell>
          <cell r="C41" t="str">
            <v>LAND &amp; BUILDING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679</v>
          </cell>
          <cell r="B42" t="str">
            <v xml:space="preserve">SCM SILVER-I </v>
          </cell>
          <cell r="C42" t="str">
            <v xml:space="preserve">OFFICE EQUIPMENT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680</v>
          </cell>
          <cell r="B43" t="str">
            <v xml:space="preserve">SCM SILVER-I </v>
          </cell>
          <cell r="C43" t="str">
            <v xml:space="preserve">PLANT &amp; MACHINERY 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681</v>
          </cell>
          <cell r="B44" t="str">
            <v xml:space="preserve">SCM SILVER-I </v>
          </cell>
          <cell r="C44" t="str">
            <v xml:space="preserve">VEHICLE 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</sheetData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BMT"/>
      <sheetName val="Pune"/>
      <sheetName val="CWD"/>
      <sheetName val="CN"/>
      <sheetName val="Akluj"/>
      <sheetName val="Karad"/>
      <sheetName val="Satara"/>
      <sheetName val="Hadpsar"/>
      <sheetName val="MIDC"/>
      <sheetName val="Sangli"/>
      <sheetName val="Bhosari"/>
      <sheetName val="PNST"/>
      <sheetName val="Kothrud"/>
    </sheetNames>
    <sheetDataSet>
      <sheetData sheetId="0"/>
      <sheetData sheetId="1"/>
      <sheetData sheetId="2">
        <row r="62">
          <cell r="F62">
            <v>150000</v>
          </cell>
        </row>
      </sheetData>
      <sheetData sheetId="3">
        <row r="62">
          <cell r="F62">
            <v>124975</v>
          </cell>
        </row>
      </sheetData>
      <sheetData sheetId="4">
        <row r="62">
          <cell r="F62">
            <v>50000</v>
          </cell>
        </row>
      </sheetData>
      <sheetData sheetId="5">
        <row r="62">
          <cell r="F62">
            <v>20000</v>
          </cell>
        </row>
      </sheetData>
      <sheetData sheetId="6">
        <row r="62">
          <cell r="F62">
            <v>89625</v>
          </cell>
        </row>
      </sheetData>
      <sheetData sheetId="7">
        <row r="62">
          <cell r="F62">
            <v>25000</v>
          </cell>
        </row>
      </sheetData>
      <sheetData sheetId="8">
        <row r="62">
          <cell r="F62">
            <v>120670</v>
          </cell>
        </row>
      </sheetData>
      <sheetData sheetId="9">
        <row r="62">
          <cell r="F62">
            <v>112680</v>
          </cell>
        </row>
      </sheetData>
      <sheetData sheetId="10">
        <row r="62">
          <cell r="F62">
            <v>100000</v>
          </cell>
        </row>
      </sheetData>
      <sheetData sheetId="11">
        <row r="62">
          <cell r="F62">
            <v>94050</v>
          </cell>
          <cell r="G62">
            <v>0</v>
          </cell>
          <cell r="H62">
            <v>0</v>
          </cell>
          <cell r="J62">
            <v>94050</v>
          </cell>
          <cell r="K62">
            <v>0</v>
          </cell>
          <cell r="L62">
            <v>0</v>
          </cell>
          <cell r="N62">
            <v>94050</v>
          </cell>
          <cell r="O62">
            <v>0</v>
          </cell>
          <cell r="P62">
            <v>0</v>
          </cell>
          <cell r="R62">
            <v>94050</v>
          </cell>
          <cell r="S62">
            <v>0</v>
          </cell>
          <cell r="T62">
            <v>30000</v>
          </cell>
        </row>
        <row r="402">
          <cell r="F402">
            <v>6000</v>
          </cell>
          <cell r="G402">
            <v>6000</v>
          </cell>
          <cell r="H402">
            <v>6000</v>
          </cell>
          <cell r="J402">
            <v>6000</v>
          </cell>
          <cell r="K402">
            <v>6000</v>
          </cell>
          <cell r="L402">
            <v>6000</v>
          </cell>
          <cell r="N402">
            <v>6000</v>
          </cell>
          <cell r="O402">
            <v>6000</v>
          </cell>
          <cell r="P402">
            <v>6000</v>
          </cell>
          <cell r="R402">
            <v>6000</v>
          </cell>
          <cell r="S402">
            <v>6000</v>
          </cell>
          <cell r="T402">
            <v>6000</v>
          </cell>
        </row>
      </sheetData>
      <sheetData sheetId="12">
        <row r="62">
          <cell r="F62">
            <v>3500</v>
          </cell>
        </row>
      </sheetData>
      <sheetData sheetId="13">
        <row r="62">
          <cell r="F62">
            <v>49550</v>
          </cell>
        </row>
      </sheetData>
      <sheetData sheetId="14">
        <row r="62">
          <cell r="F62">
            <v>20000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T"/>
      <sheetName val="PUNE"/>
      <sheetName val="CWD"/>
      <sheetName val="CN"/>
      <sheetName val="AKLJ"/>
      <sheetName val="KARAD"/>
      <sheetName val="SATARA"/>
      <sheetName val="HADPSAR"/>
      <sheetName val="MIDC"/>
      <sheetName val="SANGLI"/>
      <sheetName val="BHOSRI"/>
      <sheetName val="STR RD"/>
      <sheetName val="KOTHRUD"/>
    </sheetNames>
    <sheetDataSet>
      <sheetData sheetId="0">
        <row r="62">
          <cell r="F62">
            <v>51864</v>
          </cell>
        </row>
      </sheetData>
      <sheetData sheetId="1">
        <row r="62">
          <cell r="F62">
            <v>49935</v>
          </cell>
        </row>
      </sheetData>
      <sheetData sheetId="2">
        <row r="62">
          <cell r="F62">
            <v>52810</v>
          </cell>
        </row>
      </sheetData>
      <sheetData sheetId="3">
        <row r="62">
          <cell r="F62">
            <v>52010</v>
          </cell>
        </row>
      </sheetData>
      <sheetData sheetId="4">
        <row r="62">
          <cell r="F62">
            <v>49685</v>
          </cell>
        </row>
      </sheetData>
      <sheetData sheetId="5">
        <row r="62">
          <cell r="F62">
            <v>51410</v>
          </cell>
        </row>
      </sheetData>
      <sheetData sheetId="6">
        <row r="62">
          <cell r="F62">
            <v>52810</v>
          </cell>
        </row>
      </sheetData>
      <sheetData sheetId="7">
        <row r="62">
          <cell r="F62">
            <v>51710</v>
          </cell>
        </row>
      </sheetData>
      <sheetData sheetId="8">
        <row r="62">
          <cell r="F62">
            <v>26964</v>
          </cell>
        </row>
      </sheetData>
      <sheetData sheetId="9">
        <row r="62">
          <cell r="F62">
            <v>52760</v>
          </cell>
          <cell r="G62">
            <v>20800</v>
          </cell>
          <cell r="H62">
            <v>12800</v>
          </cell>
          <cell r="J62">
            <v>16550</v>
          </cell>
          <cell r="K62">
            <v>12800</v>
          </cell>
          <cell r="L62">
            <v>17525</v>
          </cell>
          <cell r="N62">
            <v>22100</v>
          </cell>
          <cell r="O62">
            <v>12800</v>
          </cell>
          <cell r="P62">
            <v>12800</v>
          </cell>
          <cell r="R62">
            <v>16550</v>
          </cell>
          <cell r="S62">
            <v>12800</v>
          </cell>
          <cell r="T62">
            <v>12800</v>
          </cell>
        </row>
        <row r="402">
          <cell r="F402">
            <v>103499.3</v>
          </cell>
          <cell r="G402">
            <v>0</v>
          </cell>
          <cell r="H402">
            <v>0</v>
          </cell>
          <cell r="J402">
            <v>103499.3</v>
          </cell>
          <cell r="K402">
            <v>0</v>
          </cell>
          <cell r="L402">
            <v>0</v>
          </cell>
          <cell r="N402">
            <v>55311.5</v>
          </cell>
          <cell r="O402">
            <v>0</v>
          </cell>
          <cell r="P402">
            <v>0</v>
          </cell>
          <cell r="R402">
            <v>55311.5</v>
          </cell>
          <cell r="S402">
            <v>0</v>
          </cell>
          <cell r="T402">
            <v>0</v>
          </cell>
        </row>
        <row r="478">
          <cell r="F478">
            <v>100000</v>
          </cell>
          <cell r="G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28000</v>
          </cell>
          <cell r="O478">
            <v>0</v>
          </cell>
          <cell r="P478">
            <v>0</v>
          </cell>
          <cell r="R478">
            <v>0</v>
          </cell>
          <cell r="S478">
            <v>0</v>
          </cell>
          <cell r="T478">
            <v>0</v>
          </cell>
        </row>
      </sheetData>
      <sheetData sheetId="10"/>
      <sheetData sheetId="11">
        <row r="62">
          <cell r="F62">
            <v>39885</v>
          </cell>
        </row>
      </sheetData>
      <sheetData sheetId="12">
        <row r="62">
          <cell r="F62">
            <v>39610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s"/>
    </sheetNames>
    <sheetDataSet>
      <sheetData sheetId="0"/>
      <sheetData sheetId="1"/>
      <sheetData sheetId="2">
        <row r="4">
          <cell r="A4">
            <v>69</v>
          </cell>
          <cell r="B4" t="str">
            <v>OPERATIONS</v>
          </cell>
          <cell r="C4" t="str">
            <v>OPERATIONS (Total of R + I)</v>
          </cell>
          <cell r="D4">
            <v>5946889.9500000002</v>
          </cell>
          <cell r="E4">
            <v>0</v>
          </cell>
          <cell r="F4">
            <v>10412142</v>
          </cell>
          <cell r="G4">
            <v>857427</v>
          </cell>
          <cell r="H4">
            <v>891427</v>
          </cell>
          <cell r="I4">
            <v>867677</v>
          </cell>
          <cell r="J4">
            <v>2616531</v>
          </cell>
          <cell r="K4">
            <v>847677</v>
          </cell>
          <cell r="L4">
            <v>972677</v>
          </cell>
          <cell r="M4">
            <v>757677</v>
          </cell>
          <cell r="N4">
            <v>2578031</v>
          </cell>
          <cell r="O4">
            <v>797930</v>
          </cell>
          <cell r="P4">
            <v>1017930</v>
          </cell>
          <cell r="Q4">
            <v>797930</v>
          </cell>
          <cell r="R4">
            <v>2613790</v>
          </cell>
          <cell r="S4">
            <v>992930</v>
          </cell>
          <cell r="T4">
            <v>817930</v>
          </cell>
          <cell r="U4">
            <v>792930</v>
          </cell>
          <cell r="V4">
            <v>2603790</v>
          </cell>
        </row>
        <row r="5">
          <cell r="A5">
            <v>70</v>
          </cell>
          <cell r="B5" t="str">
            <v>OPERATIONS-R</v>
          </cell>
          <cell r="C5" t="str">
            <v>OPERATIONS- R (Total of R)</v>
          </cell>
          <cell r="D5">
            <v>5946889.9500000002</v>
          </cell>
          <cell r="E5">
            <v>0</v>
          </cell>
          <cell r="F5">
            <v>9345642</v>
          </cell>
          <cell r="G5">
            <v>727927</v>
          </cell>
          <cell r="H5">
            <v>861927</v>
          </cell>
          <cell r="I5">
            <v>696927</v>
          </cell>
          <cell r="J5">
            <v>2286781</v>
          </cell>
          <cell r="K5">
            <v>676927</v>
          </cell>
          <cell r="L5">
            <v>901927</v>
          </cell>
          <cell r="M5">
            <v>686927</v>
          </cell>
          <cell r="N5">
            <v>2265781</v>
          </cell>
          <cell r="O5">
            <v>727180</v>
          </cell>
          <cell r="P5">
            <v>947180</v>
          </cell>
          <cell r="Q5">
            <v>727180</v>
          </cell>
          <cell r="R5">
            <v>2401540</v>
          </cell>
          <cell r="S5">
            <v>922180</v>
          </cell>
          <cell r="T5">
            <v>747180</v>
          </cell>
          <cell r="U5">
            <v>722180</v>
          </cell>
          <cell r="V5">
            <v>2391540</v>
          </cell>
        </row>
        <row r="6">
          <cell r="A6">
            <v>71</v>
          </cell>
          <cell r="B6" t="str">
            <v>OPERATIONS-R</v>
          </cell>
          <cell r="C6" t="str">
            <v>CREDIT CARD CHARGES</v>
          </cell>
          <cell r="D6">
            <v>14646.16</v>
          </cell>
          <cell r="E6" t="str">
            <v>Not Applicable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>
            <v>72</v>
          </cell>
          <cell r="B7" t="str">
            <v>OPERATIONS-R</v>
          </cell>
          <cell r="C7" t="str">
            <v>LOGISTICS</v>
          </cell>
          <cell r="D7">
            <v>1650</v>
          </cell>
          <cell r="E7" t="str">
            <v>Not Applicable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73</v>
          </cell>
          <cell r="B8" t="str">
            <v>OPERATIONS-R</v>
          </cell>
          <cell r="C8" t="str">
            <v>OTHER EXPENSES</v>
          </cell>
          <cell r="D8">
            <v>358099.92999999993</v>
          </cell>
          <cell r="E8" t="str">
            <v>F &amp; B + Commission</v>
          </cell>
          <cell r="F8">
            <v>204798</v>
          </cell>
          <cell r="G8">
            <v>14800</v>
          </cell>
          <cell r="H8">
            <v>14800</v>
          </cell>
          <cell r="I8">
            <v>14800</v>
          </cell>
          <cell r="J8">
            <v>44400</v>
          </cell>
          <cell r="K8">
            <v>14800</v>
          </cell>
          <cell r="L8">
            <v>14800</v>
          </cell>
          <cell r="M8">
            <v>14800</v>
          </cell>
          <cell r="N8">
            <v>44400</v>
          </cell>
          <cell r="O8">
            <v>19333</v>
          </cell>
          <cell r="P8">
            <v>19333</v>
          </cell>
          <cell r="Q8">
            <v>19333</v>
          </cell>
          <cell r="R8">
            <v>57999</v>
          </cell>
          <cell r="S8">
            <v>19333</v>
          </cell>
          <cell r="T8">
            <v>19333</v>
          </cell>
          <cell r="U8">
            <v>19333</v>
          </cell>
          <cell r="V8">
            <v>57999</v>
          </cell>
        </row>
        <row r="9">
          <cell r="A9">
            <v>74</v>
          </cell>
          <cell r="B9" t="str">
            <v>OPERATIONS-R</v>
          </cell>
          <cell r="C9" t="str">
            <v>POSTAGE</v>
          </cell>
          <cell r="D9">
            <v>4500</v>
          </cell>
          <cell r="E9" t="str">
            <v>GTS Maturity</v>
          </cell>
          <cell r="F9">
            <v>120000</v>
          </cell>
          <cell r="G9">
            <v>10000</v>
          </cell>
          <cell r="H9">
            <v>10000</v>
          </cell>
          <cell r="I9">
            <v>10000</v>
          </cell>
          <cell r="J9">
            <v>30000</v>
          </cell>
          <cell r="K9">
            <v>10000</v>
          </cell>
          <cell r="L9">
            <v>10000</v>
          </cell>
          <cell r="M9">
            <v>10000</v>
          </cell>
          <cell r="N9">
            <v>30000</v>
          </cell>
          <cell r="O9">
            <v>10000</v>
          </cell>
          <cell r="P9">
            <v>10000</v>
          </cell>
          <cell r="Q9">
            <v>10000</v>
          </cell>
          <cell r="R9">
            <v>30000</v>
          </cell>
          <cell r="S9">
            <v>10000</v>
          </cell>
          <cell r="T9">
            <v>10000</v>
          </cell>
          <cell r="U9">
            <v>10000</v>
          </cell>
          <cell r="V9">
            <v>30000</v>
          </cell>
        </row>
        <row r="10">
          <cell r="A10">
            <v>75</v>
          </cell>
          <cell r="B10" t="str">
            <v>OPERATIONS-R</v>
          </cell>
          <cell r="C10" t="str">
            <v>PRINTING &amp; STATIONARY</v>
          </cell>
          <cell r="D10">
            <v>245333</v>
          </cell>
          <cell r="E10" t="str">
            <v>GTS No. of Customers, Gift Voucher</v>
          </cell>
          <cell r="F10">
            <v>800000</v>
          </cell>
          <cell r="G10">
            <v>0</v>
          </cell>
          <cell r="H10">
            <v>200000</v>
          </cell>
          <cell r="I10">
            <v>0</v>
          </cell>
          <cell r="J10">
            <v>200000</v>
          </cell>
          <cell r="L10">
            <v>200000</v>
          </cell>
          <cell r="M10">
            <v>0</v>
          </cell>
          <cell r="N10">
            <v>200000</v>
          </cell>
          <cell r="O10">
            <v>0</v>
          </cell>
          <cell r="P10">
            <v>200000</v>
          </cell>
          <cell r="Q10">
            <v>0</v>
          </cell>
          <cell r="R10">
            <v>200000</v>
          </cell>
          <cell r="S10">
            <v>200000</v>
          </cell>
          <cell r="T10">
            <v>0</v>
          </cell>
          <cell r="U10">
            <v>0</v>
          </cell>
          <cell r="V10">
            <v>200000</v>
          </cell>
        </row>
        <row r="11">
          <cell r="A11">
            <v>76</v>
          </cell>
          <cell r="B11" t="str">
            <v>OPERATIONS-R</v>
          </cell>
          <cell r="C11" t="str">
            <v>PROFESSIONAL FEES</v>
          </cell>
          <cell r="D11">
            <v>167300</v>
          </cell>
          <cell r="E11" t="str">
            <v>Other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77</v>
          </cell>
          <cell r="B12" t="str">
            <v>OPERATIONS-R</v>
          </cell>
          <cell r="C12" t="str">
            <v>RENT (Machines)</v>
          </cell>
          <cell r="D12">
            <v>769868</v>
          </cell>
          <cell r="E12" t="str">
            <v>No. of Machines Increased, Last Year 12.65L</v>
          </cell>
          <cell r="F12">
            <v>1440000</v>
          </cell>
          <cell r="G12">
            <v>120000</v>
          </cell>
          <cell r="H12">
            <v>120000</v>
          </cell>
          <cell r="I12">
            <v>120000</v>
          </cell>
          <cell r="J12">
            <v>360000</v>
          </cell>
          <cell r="K12">
            <v>120000</v>
          </cell>
          <cell r="L12">
            <v>120000</v>
          </cell>
          <cell r="M12">
            <v>120000</v>
          </cell>
          <cell r="N12">
            <v>360000</v>
          </cell>
          <cell r="O12">
            <v>120000</v>
          </cell>
          <cell r="P12">
            <v>120000</v>
          </cell>
          <cell r="Q12">
            <v>120000</v>
          </cell>
          <cell r="R12">
            <v>360000</v>
          </cell>
          <cell r="S12">
            <v>120000</v>
          </cell>
          <cell r="T12">
            <v>120000</v>
          </cell>
          <cell r="U12">
            <v>120000</v>
          </cell>
          <cell r="V12">
            <v>360000</v>
          </cell>
        </row>
        <row r="13">
          <cell r="A13">
            <v>78</v>
          </cell>
          <cell r="B13" t="str">
            <v>OPERATIONS-R</v>
          </cell>
          <cell r="C13" t="str">
            <v>REPAIRS AND MAINTAINANCE</v>
          </cell>
          <cell r="D13">
            <v>429168</v>
          </cell>
          <cell r="E13" t="str">
            <v>Wrong Expenses, Only New AMC of Neox</v>
          </cell>
          <cell r="F13">
            <v>81000</v>
          </cell>
          <cell r="G13">
            <v>66000</v>
          </cell>
          <cell r="H13">
            <v>0</v>
          </cell>
          <cell r="I13">
            <v>5000</v>
          </cell>
          <cell r="J13">
            <v>71000</v>
          </cell>
          <cell r="K13">
            <v>0</v>
          </cell>
          <cell r="L13">
            <v>0</v>
          </cell>
          <cell r="M13">
            <v>5000</v>
          </cell>
          <cell r="N13">
            <v>5000</v>
          </cell>
          <cell r="O13">
            <v>0</v>
          </cell>
          <cell r="P13">
            <v>0</v>
          </cell>
          <cell r="Q13">
            <v>5000</v>
          </cell>
          <cell r="R13">
            <v>5000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>
            <v>79</v>
          </cell>
          <cell r="B14" t="str">
            <v>OPERATIONS-R</v>
          </cell>
          <cell r="C14" t="str">
            <v>SALARY</v>
          </cell>
          <cell r="D14">
            <v>3583579</v>
          </cell>
          <cell r="E14" t="str">
            <v>Increased Salary + New Staff Salary</v>
          </cell>
          <cell r="F14">
            <v>5738328</v>
          </cell>
          <cell r="G14">
            <v>465694</v>
          </cell>
          <cell r="H14">
            <v>465694</v>
          </cell>
          <cell r="I14">
            <v>480694</v>
          </cell>
          <cell r="J14">
            <v>1412082</v>
          </cell>
          <cell r="K14">
            <v>480694</v>
          </cell>
          <cell r="L14">
            <v>480694</v>
          </cell>
          <cell r="M14">
            <v>480694</v>
          </cell>
          <cell r="N14">
            <v>1442082</v>
          </cell>
          <cell r="O14">
            <v>480694</v>
          </cell>
          <cell r="P14">
            <v>480694</v>
          </cell>
          <cell r="Q14">
            <v>480694</v>
          </cell>
          <cell r="R14">
            <v>1442082</v>
          </cell>
          <cell r="S14">
            <v>480694</v>
          </cell>
          <cell r="T14">
            <v>480694</v>
          </cell>
          <cell r="U14">
            <v>480694</v>
          </cell>
          <cell r="V14">
            <v>1442082</v>
          </cell>
        </row>
        <row r="15">
          <cell r="A15">
            <v>80</v>
          </cell>
          <cell r="B15" t="str">
            <v>OPERATIONS-R</v>
          </cell>
          <cell r="C15" t="str">
            <v>STAFF WELFARE</v>
          </cell>
          <cell r="D15">
            <v>0</v>
          </cell>
          <cell r="E15" t="str">
            <v>Training, Visits</v>
          </cell>
          <cell r="F15">
            <v>100000</v>
          </cell>
          <cell r="G15">
            <v>0</v>
          </cell>
          <cell r="I15">
            <v>25000</v>
          </cell>
          <cell r="J15">
            <v>25000</v>
          </cell>
          <cell r="K15">
            <v>0</v>
          </cell>
          <cell r="L15">
            <v>25000</v>
          </cell>
          <cell r="M15">
            <v>0</v>
          </cell>
          <cell r="N15">
            <v>25000</v>
          </cell>
          <cell r="O15">
            <v>0</v>
          </cell>
          <cell r="P15">
            <v>25000</v>
          </cell>
          <cell r="Q15">
            <v>0</v>
          </cell>
          <cell r="R15">
            <v>25000</v>
          </cell>
          <cell r="S15">
            <v>0</v>
          </cell>
          <cell r="T15">
            <v>25000</v>
          </cell>
          <cell r="U15">
            <v>0</v>
          </cell>
          <cell r="V15">
            <v>25000</v>
          </cell>
        </row>
        <row r="16">
          <cell r="A16">
            <v>81</v>
          </cell>
          <cell r="B16" t="str">
            <v>OPERATIONS-R</v>
          </cell>
          <cell r="C16" t="str">
            <v>TELEPHONE AND TOLL FREE</v>
          </cell>
          <cell r="D16">
            <v>178839.86000000002</v>
          </cell>
          <cell r="E16" t="str">
            <v>No. Calls increased</v>
          </cell>
          <cell r="F16">
            <v>360000</v>
          </cell>
          <cell r="G16">
            <v>30000</v>
          </cell>
          <cell r="H16">
            <v>30000</v>
          </cell>
          <cell r="I16">
            <v>20000</v>
          </cell>
          <cell r="J16">
            <v>80000</v>
          </cell>
          <cell r="K16">
            <v>30000</v>
          </cell>
          <cell r="L16">
            <v>30000</v>
          </cell>
          <cell r="M16">
            <v>35000</v>
          </cell>
          <cell r="N16">
            <v>95000</v>
          </cell>
          <cell r="O16">
            <v>35000</v>
          </cell>
          <cell r="P16">
            <v>30000</v>
          </cell>
          <cell r="Q16">
            <v>30000</v>
          </cell>
          <cell r="R16">
            <v>95000</v>
          </cell>
          <cell r="S16">
            <v>30000</v>
          </cell>
          <cell r="T16">
            <v>30000</v>
          </cell>
          <cell r="U16">
            <v>30000</v>
          </cell>
          <cell r="V16">
            <v>90000</v>
          </cell>
        </row>
        <row r="17">
          <cell r="A17">
            <v>82</v>
          </cell>
          <cell r="B17" t="str">
            <v>OPERATIONS-R</v>
          </cell>
          <cell r="C17" t="str">
            <v>TRAVELLING</v>
          </cell>
          <cell r="D17">
            <v>193906</v>
          </cell>
          <cell r="E17" t="str">
            <v xml:space="preserve">No. of Visits </v>
          </cell>
          <cell r="F17">
            <v>501516</v>
          </cell>
          <cell r="G17">
            <v>21433</v>
          </cell>
          <cell r="H17">
            <v>21433</v>
          </cell>
          <cell r="I17">
            <v>21433</v>
          </cell>
          <cell r="J17">
            <v>64299</v>
          </cell>
          <cell r="K17">
            <v>21433</v>
          </cell>
          <cell r="L17">
            <v>21433</v>
          </cell>
          <cell r="M17">
            <v>21433</v>
          </cell>
          <cell r="N17">
            <v>64299</v>
          </cell>
          <cell r="O17">
            <v>62153</v>
          </cell>
          <cell r="P17">
            <v>62153</v>
          </cell>
          <cell r="Q17">
            <v>62153</v>
          </cell>
          <cell r="R17">
            <v>186459</v>
          </cell>
          <cell r="S17">
            <v>62153</v>
          </cell>
          <cell r="T17">
            <v>62153</v>
          </cell>
          <cell r="U17">
            <v>62153</v>
          </cell>
          <cell r="V17">
            <v>186459</v>
          </cell>
        </row>
        <row r="18">
          <cell r="A18">
            <v>83</v>
          </cell>
          <cell r="B18" t="str">
            <v>OPERATIONS-I</v>
          </cell>
          <cell r="C18" t="str">
            <v>OPERATIONS - I (Total of I)</v>
          </cell>
          <cell r="D18">
            <v>0</v>
          </cell>
          <cell r="E18">
            <v>0</v>
          </cell>
          <cell r="F18">
            <v>1066500</v>
          </cell>
          <cell r="G18">
            <v>129500</v>
          </cell>
          <cell r="H18">
            <v>29500</v>
          </cell>
          <cell r="I18">
            <v>170750</v>
          </cell>
          <cell r="J18">
            <v>329750</v>
          </cell>
          <cell r="K18">
            <v>170750</v>
          </cell>
          <cell r="L18">
            <v>70750</v>
          </cell>
          <cell r="M18">
            <v>70750</v>
          </cell>
          <cell r="N18">
            <v>312250</v>
          </cell>
          <cell r="O18">
            <v>70750</v>
          </cell>
          <cell r="P18">
            <v>70750</v>
          </cell>
          <cell r="Q18">
            <v>70750</v>
          </cell>
          <cell r="R18">
            <v>212250</v>
          </cell>
          <cell r="S18">
            <v>70750</v>
          </cell>
          <cell r="T18">
            <v>70750</v>
          </cell>
          <cell r="U18">
            <v>70750</v>
          </cell>
          <cell r="V18">
            <v>212250</v>
          </cell>
        </row>
        <row r="19">
          <cell r="A19">
            <v>84</v>
          </cell>
          <cell r="B19" t="str">
            <v>OPERATIONS-I</v>
          </cell>
          <cell r="C19" t="str">
            <v>CREDIT CARD CHARGES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>
            <v>85</v>
          </cell>
          <cell r="B20" t="str">
            <v>OPERATIONS-I</v>
          </cell>
          <cell r="C20" t="str">
            <v>LOGISTICS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A21">
            <v>86</v>
          </cell>
          <cell r="B21" t="str">
            <v>OPERATIONS-I</v>
          </cell>
          <cell r="C21" t="str">
            <v>OTHER EXPENSES</v>
          </cell>
          <cell r="D21">
            <v>0</v>
          </cell>
          <cell r="E21" t="str">
            <v>Commission &amp; Mirrar</v>
          </cell>
          <cell r="F21">
            <v>600000</v>
          </cell>
          <cell r="G21">
            <v>125000</v>
          </cell>
          <cell r="H21">
            <v>25000</v>
          </cell>
          <cell r="I21">
            <v>125000</v>
          </cell>
          <cell r="J21">
            <v>275000</v>
          </cell>
          <cell r="K21">
            <v>125000</v>
          </cell>
          <cell r="L21">
            <v>25000</v>
          </cell>
          <cell r="M21">
            <v>25000</v>
          </cell>
          <cell r="N21">
            <v>175000</v>
          </cell>
          <cell r="O21">
            <v>25000</v>
          </cell>
          <cell r="P21">
            <v>25000</v>
          </cell>
          <cell r="Q21">
            <v>25000</v>
          </cell>
          <cell r="R21">
            <v>75000</v>
          </cell>
          <cell r="S21">
            <v>25000</v>
          </cell>
          <cell r="T21">
            <v>25000</v>
          </cell>
          <cell r="U21">
            <v>25000</v>
          </cell>
          <cell r="V21">
            <v>75000</v>
          </cell>
        </row>
        <row r="22">
          <cell r="A22">
            <v>87</v>
          </cell>
          <cell r="B22" t="str">
            <v>OPERATIONS-I</v>
          </cell>
          <cell r="C22" t="str">
            <v>POSTAGE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A23">
            <v>88</v>
          </cell>
          <cell r="B23" t="str">
            <v>OPERATIONS-I</v>
          </cell>
          <cell r="C23" t="str">
            <v>PRINTING &amp; STATIONARY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89</v>
          </cell>
          <cell r="B24" t="str">
            <v>OPERATIONS-I</v>
          </cell>
          <cell r="C24" t="str">
            <v>PROFESSIONAL FEES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>
            <v>90</v>
          </cell>
          <cell r="B25" t="str">
            <v>OPERATIONS-I</v>
          </cell>
          <cell r="C25" t="str">
            <v>RENT (Machines)</v>
          </cell>
          <cell r="D25">
            <v>0</v>
          </cell>
          <cell r="E25">
            <v>0</v>
          </cell>
          <cell r="F25">
            <v>54000</v>
          </cell>
          <cell r="G25">
            <v>4500</v>
          </cell>
          <cell r="H25">
            <v>4500</v>
          </cell>
          <cell r="I25">
            <v>4500</v>
          </cell>
          <cell r="J25">
            <v>13500</v>
          </cell>
          <cell r="K25">
            <v>4500</v>
          </cell>
          <cell r="L25">
            <v>4500</v>
          </cell>
          <cell r="M25">
            <v>4500</v>
          </cell>
          <cell r="N25">
            <v>13500</v>
          </cell>
          <cell r="O25">
            <v>4500</v>
          </cell>
          <cell r="P25">
            <v>4500</v>
          </cell>
          <cell r="Q25">
            <v>4500</v>
          </cell>
          <cell r="R25">
            <v>13500</v>
          </cell>
          <cell r="S25">
            <v>4500</v>
          </cell>
          <cell r="T25">
            <v>4500</v>
          </cell>
          <cell r="U25">
            <v>4500</v>
          </cell>
          <cell r="V25">
            <v>13500</v>
          </cell>
        </row>
        <row r="26">
          <cell r="A26">
            <v>91</v>
          </cell>
          <cell r="B26" t="str">
            <v>OPERATIONS-I</v>
          </cell>
          <cell r="C26" t="str">
            <v>REPAIRS AND MAINTAINANCE</v>
          </cell>
          <cell r="D26">
            <v>0</v>
          </cell>
          <cell r="E26">
            <v>0</v>
          </cell>
          <cell r="F26">
            <v>62500</v>
          </cell>
          <cell r="G26">
            <v>0</v>
          </cell>
          <cell r="H26">
            <v>0</v>
          </cell>
          <cell r="I26">
            <v>6250</v>
          </cell>
          <cell r="J26">
            <v>6250</v>
          </cell>
          <cell r="K26">
            <v>6250</v>
          </cell>
          <cell r="L26">
            <v>6250</v>
          </cell>
          <cell r="M26">
            <v>6250</v>
          </cell>
          <cell r="N26">
            <v>18750</v>
          </cell>
          <cell r="O26">
            <v>6250</v>
          </cell>
          <cell r="P26">
            <v>6250</v>
          </cell>
          <cell r="Q26">
            <v>6250</v>
          </cell>
          <cell r="R26">
            <v>18750</v>
          </cell>
          <cell r="S26">
            <v>6250</v>
          </cell>
          <cell r="T26">
            <v>6250</v>
          </cell>
          <cell r="U26">
            <v>6250</v>
          </cell>
          <cell r="V26">
            <v>18750</v>
          </cell>
        </row>
        <row r="27">
          <cell r="A27">
            <v>92</v>
          </cell>
          <cell r="B27" t="str">
            <v>OPERATIONS-I</v>
          </cell>
          <cell r="C27" t="str">
            <v>SALARY</v>
          </cell>
          <cell r="D27">
            <v>0</v>
          </cell>
          <cell r="E27">
            <v>0</v>
          </cell>
          <cell r="F27">
            <v>350000</v>
          </cell>
          <cell r="G27">
            <v>0</v>
          </cell>
          <cell r="H27">
            <v>0</v>
          </cell>
          <cell r="I27">
            <v>35000</v>
          </cell>
          <cell r="J27">
            <v>35000</v>
          </cell>
          <cell r="K27">
            <v>35000</v>
          </cell>
          <cell r="L27">
            <v>35000</v>
          </cell>
          <cell r="M27">
            <v>35000</v>
          </cell>
          <cell r="N27">
            <v>105000</v>
          </cell>
          <cell r="O27">
            <v>35000</v>
          </cell>
          <cell r="P27">
            <v>35000</v>
          </cell>
          <cell r="Q27">
            <v>35000</v>
          </cell>
          <cell r="R27">
            <v>105000</v>
          </cell>
          <cell r="S27">
            <v>35000</v>
          </cell>
          <cell r="T27">
            <v>35000</v>
          </cell>
          <cell r="U27">
            <v>35000</v>
          </cell>
          <cell r="V27">
            <v>105000</v>
          </cell>
        </row>
        <row r="28">
          <cell r="A28">
            <v>93</v>
          </cell>
          <cell r="B28" t="str">
            <v>OPERATIONS-I</v>
          </cell>
          <cell r="C28" t="str">
            <v>STAFF WELFARE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A29">
            <v>94</v>
          </cell>
          <cell r="B29" t="str">
            <v>OPERATIONS-I</v>
          </cell>
          <cell r="C29" t="str">
            <v>TELEPHONE AND TOLL FREE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A30">
            <v>95</v>
          </cell>
          <cell r="B30" t="str">
            <v>OPERATIONS-I</v>
          </cell>
          <cell r="C30" t="str">
            <v>TRAVELLING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>
            <v>584</v>
          </cell>
          <cell r="B31" t="str">
            <v>OPERATIONS-R</v>
          </cell>
          <cell r="C31" t="str">
            <v>CAPEX-R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>
            <v>585</v>
          </cell>
          <cell r="B32" t="str">
            <v>OPERATIONS-R</v>
          </cell>
          <cell r="C32" t="str">
            <v xml:space="preserve">COMPUTER </v>
          </cell>
          <cell r="D32">
            <v>0</v>
          </cell>
          <cell r="E32">
            <v>0</v>
          </cell>
          <cell r="F32">
            <v>150000</v>
          </cell>
          <cell r="G32">
            <v>90000</v>
          </cell>
          <cell r="H32">
            <v>0</v>
          </cell>
          <cell r="I32">
            <v>0</v>
          </cell>
          <cell r="J32">
            <v>90000</v>
          </cell>
          <cell r="K32">
            <v>60000</v>
          </cell>
          <cell r="L32">
            <v>0</v>
          </cell>
          <cell r="M32">
            <v>0</v>
          </cell>
          <cell r="N32">
            <v>60000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>
            <v>586</v>
          </cell>
          <cell r="B33" t="str">
            <v>OPERATIONS-R</v>
          </cell>
          <cell r="C33" t="str">
            <v xml:space="preserve">FURNITURE </v>
          </cell>
          <cell r="D33">
            <v>0</v>
          </cell>
          <cell r="E33">
            <v>0</v>
          </cell>
          <cell r="F33">
            <v>300000</v>
          </cell>
          <cell r="G33">
            <v>0</v>
          </cell>
          <cell r="H33">
            <v>0</v>
          </cell>
          <cell r="I33">
            <v>100000</v>
          </cell>
          <cell r="J33">
            <v>100000</v>
          </cell>
          <cell r="K33">
            <v>0</v>
          </cell>
          <cell r="L33">
            <v>200000</v>
          </cell>
          <cell r="M33">
            <v>0</v>
          </cell>
          <cell r="N33">
            <v>200000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587</v>
          </cell>
          <cell r="B34" t="str">
            <v>OPERATIONS-R</v>
          </cell>
          <cell r="C34" t="str">
            <v>LAND &amp; BUILDING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>
            <v>588</v>
          </cell>
          <cell r="B35" t="str">
            <v>OPERATIONS-R</v>
          </cell>
          <cell r="C35" t="str">
            <v xml:space="preserve">OFFICE EQUIPMENT 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>
            <v>589</v>
          </cell>
          <cell r="B36" t="str">
            <v>OPERATIONS-R</v>
          </cell>
          <cell r="C36" t="str">
            <v xml:space="preserve">PLANT &amp; MACHINERY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590</v>
          </cell>
          <cell r="B37" t="str">
            <v>OPERATIONS-R</v>
          </cell>
          <cell r="C37" t="str">
            <v xml:space="preserve">VEHICLE 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>
            <v>591</v>
          </cell>
          <cell r="B38" t="str">
            <v xml:space="preserve">OPERATIONS-I </v>
          </cell>
          <cell r="C38" t="str">
            <v>CAPEX-I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592</v>
          </cell>
          <cell r="B39" t="str">
            <v xml:space="preserve">OPERATIONS-I </v>
          </cell>
          <cell r="C39" t="str">
            <v xml:space="preserve">COMPUTER </v>
          </cell>
          <cell r="D39">
            <v>0</v>
          </cell>
          <cell r="E39">
            <v>0</v>
          </cell>
          <cell r="F39">
            <v>1669000</v>
          </cell>
          <cell r="G39">
            <v>0</v>
          </cell>
          <cell r="H39">
            <v>0</v>
          </cell>
          <cell r="I39">
            <v>1024000</v>
          </cell>
          <cell r="J39">
            <v>1024000</v>
          </cell>
          <cell r="K39">
            <v>600000</v>
          </cell>
          <cell r="L39">
            <v>0</v>
          </cell>
          <cell r="M39">
            <v>0</v>
          </cell>
          <cell r="N39">
            <v>600000</v>
          </cell>
          <cell r="O39">
            <v>0</v>
          </cell>
          <cell r="P39">
            <v>45000</v>
          </cell>
          <cell r="Q39">
            <v>0</v>
          </cell>
          <cell r="R39">
            <v>45000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A40">
            <v>593</v>
          </cell>
          <cell r="B40" t="str">
            <v xml:space="preserve">OPERATIONS-I </v>
          </cell>
          <cell r="C40" t="str">
            <v xml:space="preserve">FURNITURE 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>
            <v>594</v>
          </cell>
          <cell r="B41" t="str">
            <v xml:space="preserve">OPERATIONS-I </v>
          </cell>
          <cell r="C41" t="str">
            <v>LAND &amp; BUILDING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>
            <v>595</v>
          </cell>
          <cell r="B42" t="str">
            <v xml:space="preserve">OPERATIONS-I </v>
          </cell>
          <cell r="C42" t="str">
            <v xml:space="preserve">OFFICE EQUIPMENT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A43">
            <v>596</v>
          </cell>
          <cell r="B43" t="str">
            <v xml:space="preserve">OPERATIONS-I </v>
          </cell>
          <cell r="C43" t="str">
            <v xml:space="preserve">PLANT &amp; MACHINERY </v>
          </cell>
          <cell r="D43">
            <v>0</v>
          </cell>
          <cell r="E43">
            <v>0</v>
          </cell>
          <cell r="F43">
            <v>120000</v>
          </cell>
          <cell r="G43">
            <v>120000</v>
          </cell>
          <cell r="H43">
            <v>0</v>
          </cell>
          <cell r="I43">
            <v>0</v>
          </cell>
          <cell r="J43">
            <v>120000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597</v>
          </cell>
          <cell r="B44" t="str">
            <v xml:space="preserve">OPERATIONS-I </v>
          </cell>
          <cell r="C44" t="str">
            <v xml:space="preserve">VEHICLE 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</sheetData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  <sheetName val="Capex-Opex -R Calc"/>
      <sheetName val="Capex-Opex I calc"/>
    </sheetNames>
    <sheetDataSet>
      <sheetData sheetId="0"/>
      <sheetData sheetId="1"/>
      <sheetData sheetId="2">
        <row r="4">
          <cell r="A4">
            <v>96</v>
          </cell>
          <cell r="B4" t="str">
            <v>DESIGN</v>
          </cell>
          <cell r="C4" t="str">
            <v>DESIGN (Total of R+I)</v>
          </cell>
          <cell r="D4">
            <v>3051050.66</v>
          </cell>
          <cell r="E4">
            <v>7716800.0000000009</v>
          </cell>
          <cell r="F4">
            <v>817983.33333333326</v>
          </cell>
          <cell r="G4">
            <v>945983.33333333326</v>
          </cell>
          <cell r="H4">
            <v>828983.33333333326</v>
          </cell>
          <cell r="I4">
            <v>2592950</v>
          </cell>
          <cell r="J4">
            <v>422983.33333333331</v>
          </cell>
          <cell r="K4">
            <v>438983.33333333331</v>
          </cell>
          <cell r="L4">
            <v>425983.33333333331</v>
          </cell>
          <cell r="M4">
            <v>1287950</v>
          </cell>
          <cell r="N4">
            <v>817983.33333333326</v>
          </cell>
          <cell r="O4">
            <v>823983.33333333326</v>
          </cell>
          <cell r="P4">
            <v>920983.33333333326</v>
          </cell>
          <cell r="Q4">
            <v>2562950</v>
          </cell>
          <cell r="R4">
            <v>430983.33333333331</v>
          </cell>
          <cell r="S4">
            <v>420983.33333333331</v>
          </cell>
          <cell r="T4">
            <v>420983.33333333331</v>
          </cell>
          <cell r="U4">
            <v>1272950</v>
          </cell>
        </row>
        <row r="5">
          <cell r="A5">
            <v>97</v>
          </cell>
          <cell r="B5" t="str">
            <v>DESIGN-R</v>
          </cell>
          <cell r="C5" t="str">
            <v>DESIGN- R (Total of R)</v>
          </cell>
          <cell r="D5">
            <v>3051050.66</v>
          </cell>
          <cell r="E5">
            <v>4749800</v>
          </cell>
          <cell r="F5">
            <v>391150</v>
          </cell>
          <cell r="G5">
            <v>394150</v>
          </cell>
          <cell r="H5">
            <v>397150</v>
          </cell>
          <cell r="I5">
            <v>1182450</v>
          </cell>
          <cell r="J5">
            <v>391150</v>
          </cell>
          <cell r="K5">
            <v>407150</v>
          </cell>
          <cell r="L5">
            <v>394150</v>
          </cell>
          <cell r="M5">
            <v>1192450</v>
          </cell>
          <cell r="N5">
            <v>391150</v>
          </cell>
          <cell r="O5">
            <v>397150</v>
          </cell>
          <cell r="P5">
            <v>394150</v>
          </cell>
          <cell r="Q5">
            <v>1182450</v>
          </cell>
          <cell r="R5">
            <v>404150</v>
          </cell>
          <cell r="S5">
            <v>394150</v>
          </cell>
          <cell r="T5">
            <v>394150</v>
          </cell>
          <cell r="U5">
            <v>1192450</v>
          </cell>
        </row>
        <row r="6">
          <cell r="A6">
            <v>98</v>
          </cell>
          <cell r="B6" t="str">
            <v>DESIGN-R</v>
          </cell>
          <cell r="C6" t="str">
            <v>OTHER EXPENSES</v>
          </cell>
          <cell r="D6">
            <v>41987.520000000004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99</v>
          </cell>
          <cell r="B7" t="str">
            <v>DESIGN-R</v>
          </cell>
          <cell r="C7" t="str">
            <v>PRINTING &amp; STATIONARY</v>
          </cell>
          <cell r="D7">
            <v>185</v>
          </cell>
          <cell r="E7">
            <v>1800</v>
          </cell>
          <cell r="F7">
            <v>150</v>
          </cell>
          <cell r="G7">
            <v>150</v>
          </cell>
          <cell r="H7">
            <v>150</v>
          </cell>
          <cell r="I7">
            <v>450</v>
          </cell>
          <cell r="J7">
            <v>150</v>
          </cell>
          <cell r="K7">
            <v>150</v>
          </cell>
          <cell r="L7">
            <v>150</v>
          </cell>
          <cell r="M7">
            <v>450</v>
          </cell>
          <cell r="N7">
            <v>150</v>
          </cell>
          <cell r="O7">
            <v>150</v>
          </cell>
          <cell r="P7">
            <v>150</v>
          </cell>
          <cell r="Q7">
            <v>450</v>
          </cell>
          <cell r="R7">
            <v>150</v>
          </cell>
          <cell r="S7">
            <v>150</v>
          </cell>
          <cell r="T7">
            <v>150</v>
          </cell>
          <cell r="U7">
            <v>450</v>
          </cell>
        </row>
        <row r="8">
          <cell r="A8">
            <v>100</v>
          </cell>
          <cell r="B8" t="str">
            <v>DESIGN-R</v>
          </cell>
          <cell r="C8" t="str">
            <v>PROFESSIONAL FEES</v>
          </cell>
          <cell r="D8">
            <v>1682000</v>
          </cell>
          <cell r="E8">
            <v>1668000</v>
          </cell>
          <cell r="F8">
            <v>136000</v>
          </cell>
          <cell r="G8">
            <v>139000</v>
          </cell>
          <cell r="H8">
            <v>142000</v>
          </cell>
          <cell r="I8">
            <v>417000</v>
          </cell>
          <cell r="J8">
            <v>136000</v>
          </cell>
          <cell r="K8">
            <v>142000</v>
          </cell>
          <cell r="L8">
            <v>139000</v>
          </cell>
          <cell r="M8">
            <v>417000</v>
          </cell>
          <cell r="N8">
            <v>136000</v>
          </cell>
          <cell r="O8">
            <v>142000</v>
          </cell>
          <cell r="P8">
            <v>139000</v>
          </cell>
          <cell r="Q8">
            <v>417000</v>
          </cell>
          <cell r="R8">
            <v>139000</v>
          </cell>
          <cell r="S8">
            <v>139000</v>
          </cell>
          <cell r="T8">
            <v>139000</v>
          </cell>
          <cell r="U8">
            <v>417000</v>
          </cell>
        </row>
        <row r="9">
          <cell r="A9">
            <v>101</v>
          </cell>
          <cell r="B9" t="str">
            <v>DESIGN-R</v>
          </cell>
          <cell r="C9" t="str">
            <v>REPAIRS AND MAINTAINANCE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102</v>
          </cell>
          <cell r="B10" t="str">
            <v>DESIGN-R</v>
          </cell>
          <cell r="C10" t="str">
            <v>SALARY</v>
          </cell>
          <cell r="D10">
            <v>1101714</v>
          </cell>
          <cell r="E10">
            <v>2880000</v>
          </cell>
          <cell r="F10">
            <v>240000</v>
          </cell>
          <cell r="G10">
            <v>240000</v>
          </cell>
          <cell r="H10">
            <v>240000</v>
          </cell>
          <cell r="I10">
            <v>720000</v>
          </cell>
          <cell r="J10">
            <v>240000</v>
          </cell>
          <cell r="K10">
            <v>240000</v>
          </cell>
          <cell r="L10">
            <v>240000</v>
          </cell>
          <cell r="M10">
            <v>720000</v>
          </cell>
          <cell r="N10">
            <v>240000</v>
          </cell>
          <cell r="O10">
            <v>240000</v>
          </cell>
          <cell r="P10">
            <v>240000</v>
          </cell>
          <cell r="Q10">
            <v>720000</v>
          </cell>
          <cell r="R10">
            <v>240000</v>
          </cell>
          <cell r="S10">
            <v>240000</v>
          </cell>
          <cell r="T10">
            <v>240000</v>
          </cell>
          <cell r="U10">
            <v>720000</v>
          </cell>
        </row>
        <row r="11">
          <cell r="A11">
            <v>103</v>
          </cell>
          <cell r="B11" t="str">
            <v>DESIGN-R</v>
          </cell>
          <cell r="C11" t="str">
            <v>STAFF WELFARE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104</v>
          </cell>
          <cell r="B12" t="str">
            <v>DESIGN-R</v>
          </cell>
          <cell r="C12" t="str">
            <v>TRAVELLING</v>
          </cell>
          <cell r="D12">
            <v>225164.14</v>
          </cell>
          <cell r="E12">
            <v>200000</v>
          </cell>
          <cell r="F12">
            <v>15000</v>
          </cell>
          <cell r="G12">
            <v>15000</v>
          </cell>
          <cell r="H12">
            <v>15000</v>
          </cell>
          <cell r="I12">
            <v>45000</v>
          </cell>
          <cell r="J12">
            <v>15000</v>
          </cell>
          <cell r="K12">
            <v>25000</v>
          </cell>
          <cell r="L12">
            <v>15000</v>
          </cell>
          <cell r="M12">
            <v>55000</v>
          </cell>
          <cell r="N12">
            <v>15000</v>
          </cell>
          <cell r="O12">
            <v>15000</v>
          </cell>
          <cell r="P12">
            <v>15000</v>
          </cell>
          <cell r="Q12">
            <v>45000</v>
          </cell>
          <cell r="R12">
            <v>25000</v>
          </cell>
          <cell r="S12">
            <v>15000</v>
          </cell>
          <cell r="T12">
            <v>15000</v>
          </cell>
          <cell r="U12">
            <v>55000</v>
          </cell>
        </row>
        <row r="13">
          <cell r="A13">
            <v>105</v>
          </cell>
          <cell r="B13" t="str">
            <v>DESIGN-I</v>
          </cell>
          <cell r="C13" t="str">
            <v>DESIGN- I (Total of I)</v>
          </cell>
          <cell r="D13">
            <v>0</v>
          </cell>
          <cell r="E13">
            <v>322000</v>
          </cell>
          <cell r="F13">
            <v>26833.333333333332</v>
          </cell>
          <cell r="G13">
            <v>26833.333333333332</v>
          </cell>
          <cell r="H13">
            <v>26833.333333333332</v>
          </cell>
          <cell r="I13">
            <v>80500</v>
          </cell>
          <cell r="J13">
            <v>26833.333333333332</v>
          </cell>
          <cell r="K13">
            <v>26833.333333333332</v>
          </cell>
          <cell r="L13">
            <v>26833.333333333332</v>
          </cell>
          <cell r="M13">
            <v>80500</v>
          </cell>
          <cell r="N13">
            <v>26833.333333333332</v>
          </cell>
          <cell r="O13">
            <v>26833.333333333332</v>
          </cell>
          <cell r="P13">
            <v>26833.333333333332</v>
          </cell>
          <cell r="Q13">
            <v>80500</v>
          </cell>
          <cell r="R13">
            <v>26833.333333333332</v>
          </cell>
          <cell r="S13">
            <v>26833.333333333332</v>
          </cell>
          <cell r="T13">
            <v>26833.333333333332</v>
          </cell>
          <cell r="U13">
            <v>80500</v>
          </cell>
        </row>
        <row r="14">
          <cell r="A14">
            <v>106</v>
          </cell>
          <cell r="B14" t="str">
            <v>DESIGN-I</v>
          </cell>
          <cell r="C14" t="str">
            <v>OTHER EXPENSES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107</v>
          </cell>
          <cell r="B15" t="str">
            <v>DESIGN-I</v>
          </cell>
          <cell r="C15" t="str">
            <v>PRINTING &amp; STATIONARY</v>
          </cell>
          <cell r="D15">
            <v>0</v>
          </cell>
          <cell r="E15">
            <v>249999.99999999997</v>
          </cell>
          <cell r="F15">
            <v>20833.333333333332</v>
          </cell>
          <cell r="G15">
            <v>20833.333333333332</v>
          </cell>
          <cell r="H15">
            <v>20833.333333333332</v>
          </cell>
          <cell r="I15">
            <v>62500</v>
          </cell>
          <cell r="J15">
            <v>20833.333333333332</v>
          </cell>
          <cell r="K15">
            <v>20833.333333333332</v>
          </cell>
          <cell r="L15">
            <v>20833.333333333332</v>
          </cell>
          <cell r="M15">
            <v>62500</v>
          </cell>
          <cell r="N15">
            <v>20833.333333333332</v>
          </cell>
          <cell r="O15">
            <v>20833.333333333332</v>
          </cell>
          <cell r="P15">
            <v>20833.333333333332</v>
          </cell>
          <cell r="Q15">
            <v>62500</v>
          </cell>
          <cell r="R15">
            <v>20833.333333333332</v>
          </cell>
          <cell r="S15">
            <v>20833.333333333332</v>
          </cell>
          <cell r="T15">
            <v>20833.333333333332</v>
          </cell>
          <cell r="U15">
            <v>62500</v>
          </cell>
        </row>
        <row r="16">
          <cell r="A16">
            <v>108</v>
          </cell>
          <cell r="B16" t="str">
            <v>DESIGN-I</v>
          </cell>
          <cell r="C16" t="str">
            <v>PROFESSIONAL FEES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>
            <v>109</v>
          </cell>
          <cell r="B17" t="str">
            <v>DESIGN-I</v>
          </cell>
          <cell r="C17" t="str">
            <v>REPAIRS AND MAINTAINANCE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110</v>
          </cell>
          <cell r="B18" t="str">
            <v>DESIGN-I</v>
          </cell>
          <cell r="C18" t="str">
            <v>SALARY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111</v>
          </cell>
          <cell r="B19" t="str">
            <v>DESIGN-I</v>
          </cell>
          <cell r="C19" t="str">
            <v>STAFF WELFARE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112</v>
          </cell>
          <cell r="B20" t="str">
            <v>DESIGN-I</v>
          </cell>
          <cell r="C20" t="str">
            <v>TRAVELLING</v>
          </cell>
          <cell r="D20">
            <v>0</v>
          </cell>
          <cell r="E20">
            <v>72000</v>
          </cell>
          <cell r="F20">
            <v>6000</v>
          </cell>
          <cell r="G20">
            <v>6000</v>
          </cell>
          <cell r="H20">
            <v>6000</v>
          </cell>
          <cell r="I20">
            <v>18000</v>
          </cell>
          <cell r="J20">
            <v>6000</v>
          </cell>
          <cell r="K20">
            <v>6000</v>
          </cell>
          <cell r="L20">
            <v>6000</v>
          </cell>
          <cell r="M20">
            <v>18000</v>
          </cell>
          <cell r="N20">
            <v>6000</v>
          </cell>
          <cell r="O20">
            <v>6000</v>
          </cell>
          <cell r="P20">
            <v>6000</v>
          </cell>
          <cell r="Q20">
            <v>18000</v>
          </cell>
          <cell r="R20">
            <v>6000</v>
          </cell>
          <cell r="S20">
            <v>6000</v>
          </cell>
          <cell r="T20">
            <v>6000</v>
          </cell>
          <cell r="U20">
            <v>18000</v>
          </cell>
        </row>
        <row r="21">
          <cell r="A21">
            <v>528</v>
          </cell>
          <cell r="B21" t="str">
            <v>DESIGN-R</v>
          </cell>
          <cell r="C21" t="str">
            <v>CAPEX-R</v>
          </cell>
          <cell r="D21">
            <v>0</v>
          </cell>
          <cell r="E21">
            <v>70000</v>
          </cell>
          <cell r="F21">
            <v>0</v>
          </cell>
          <cell r="G21">
            <v>70000</v>
          </cell>
          <cell r="H21">
            <v>0</v>
          </cell>
          <cell r="I21">
            <v>70000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529</v>
          </cell>
          <cell r="B22" t="str">
            <v>DESIGN-R</v>
          </cell>
          <cell r="C22" t="str">
            <v xml:space="preserve">COMPUTER 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530</v>
          </cell>
          <cell r="B23" t="str">
            <v>DESIGN-R</v>
          </cell>
          <cell r="C23" t="str">
            <v xml:space="preserve">FURNITURE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531</v>
          </cell>
          <cell r="B24" t="str">
            <v>DESIGN-R</v>
          </cell>
          <cell r="C24" t="str">
            <v>LAND &amp; BUILDING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532</v>
          </cell>
          <cell r="B25" t="str">
            <v>DESIGN-R</v>
          </cell>
          <cell r="C25" t="str">
            <v xml:space="preserve">OFFICE EQUIPMENT </v>
          </cell>
          <cell r="D25">
            <v>0</v>
          </cell>
          <cell r="E25">
            <v>70000</v>
          </cell>
          <cell r="F25">
            <v>0</v>
          </cell>
          <cell r="G25">
            <v>70000</v>
          </cell>
          <cell r="H25">
            <v>0</v>
          </cell>
          <cell r="I25">
            <v>70000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533</v>
          </cell>
          <cell r="B26" t="str">
            <v>DESIGN-R</v>
          </cell>
          <cell r="C26" t="str">
            <v xml:space="preserve">PLANT &amp; MACHINERY 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534</v>
          </cell>
          <cell r="B27" t="str">
            <v>DESIGN-R</v>
          </cell>
          <cell r="C27" t="str">
            <v xml:space="preserve">VEHICLE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535</v>
          </cell>
          <cell r="B28" t="str">
            <v>DESIGN-I</v>
          </cell>
          <cell r="C28" t="str">
            <v>CAPEX-I</v>
          </cell>
          <cell r="D28">
            <v>0</v>
          </cell>
          <cell r="E28">
            <v>2575000</v>
          </cell>
          <cell r="F28">
            <v>400000</v>
          </cell>
          <cell r="G28">
            <v>455000</v>
          </cell>
          <cell r="H28">
            <v>405000</v>
          </cell>
          <cell r="I28">
            <v>1260000</v>
          </cell>
          <cell r="J28">
            <v>5000</v>
          </cell>
          <cell r="K28">
            <v>5000</v>
          </cell>
          <cell r="L28">
            <v>5000</v>
          </cell>
          <cell r="M28">
            <v>15000</v>
          </cell>
          <cell r="N28">
            <v>400000</v>
          </cell>
          <cell r="O28">
            <v>400000</v>
          </cell>
          <cell r="P28">
            <v>500000</v>
          </cell>
          <cell r="Q28">
            <v>1300000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536</v>
          </cell>
          <cell r="B29" t="str">
            <v>DESIGN-I</v>
          </cell>
          <cell r="C29" t="str">
            <v xml:space="preserve">COMPUTER 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537</v>
          </cell>
          <cell r="B30" t="str">
            <v>DESIGN-I</v>
          </cell>
          <cell r="C30" t="str">
            <v xml:space="preserve">FURNITURE 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538</v>
          </cell>
          <cell r="B31" t="str">
            <v>DESIGN-I</v>
          </cell>
          <cell r="C31" t="str">
            <v>LAND &amp; BUILDING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539</v>
          </cell>
          <cell r="B32" t="str">
            <v>DESIGN-I</v>
          </cell>
          <cell r="C32" t="str">
            <v xml:space="preserve">OFFICE EQUIPMENT </v>
          </cell>
          <cell r="D32">
            <v>0</v>
          </cell>
          <cell r="E32">
            <v>2575000</v>
          </cell>
          <cell r="F32">
            <v>400000</v>
          </cell>
          <cell r="G32">
            <v>455000</v>
          </cell>
          <cell r="H32">
            <v>405000</v>
          </cell>
          <cell r="I32">
            <v>1260000</v>
          </cell>
          <cell r="J32">
            <v>5000</v>
          </cell>
          <cell r="K32">
            <v>5000</v>
          </cell>
          <cell r="L32">
            <v>5000</v>
          </cell>
          <cell r="M32">
            <v>15000</v>
          </cell>
          <cell r="N32">
            <v>400000</v>
          </cell>
          <cell r="O32">
            <v>400000</v>
          </cell>
          <cell r="P32">
            <v>500000</v>
          </cell>
          <cell r="Q32">
            <v>1300000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540</v>
          </cell>
          <cell r="B33" t="str">
            <v>DESIGN-I</v>
          </cell>
          <cell r="C33" t="str">
            <v xml:space="preserve">PLANT &amp; MACHINERY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541</v>
          </cell>
          <cell r="B34" t="str">
            <v>DESIGN-I</v>
          </cell>
          <cell r="C34" t="str">
            <v xml:space="preserve">VEHICLE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</sheetNames>
    <sheetDataSet>
      <sheetData sheetId="0"/>
      <sheetData sheetId="1"/>
      <sheetData sheetId="2">
        <row r="4">
          <cell r="A4">
            <v>196</v>
          </cell>
          <cell r="B4" t="str">
            <v>SCM MRP &amp; FORMING</v>
          </cell>
          <cell r="C4" t="str">
            <v>SCM MRP &amp; FORMING (Total of R + I)</v>
          </cell>
          <cell r="D4">
            <v>0</v>
          </cell>
          <cell r="E4">
            <v>1824140</v>
          </cell>
          <cell r="F4">
            <v>162895</v>
          </cell>
          <cell r="G4">
            <v>16295</v>
          </cell>
          <cell r="H4">
            <v>162895</v>
          </cell>
          <cell r="I4">
            <v>342085</v>
          </cell>
          <cell r="J4">
            <v>162895</v>
          </cell>
          <cell r="K4">
            <v>162895</v>
          </cell>
          <cell r="L4">
            <v>162895</v>
          </cell>
          <cell r="M4">
            <v>488685</v>
          </cell>
          <cell r="N4">
            <v>178895</v>
          </cell>
          <cell r="O4">
            <v>162895</v>
          </cell>
          <cell r="P4">
            <v>162895</v>
          </cell>
          <cell r="Q4">
            <v>504685</v>
          </cell>
          <cell r="R4">
            <v>162895</v>
          </cell>
          <cell r="S4">
            <v>162895</v>
          </cell>
          <cell r="T4">
            <v>162895</v>
          </cell>
          <cell r="U4">
            <v>488685</v>
          </cell>
        </row>
        <row r="5">
          <cell r="A5">
            <v>197</v>
          </cell>
          <cell r="B5" t="str">
            <v>SCM MRP &amp; FORMING-R</v>
          </cell>
          <cell r="C5" t="str">
            <v>SCM MRP &amp; FORMING-R (Total of R)</v>
          </cell>
          <cell r="D5">
            <v>1525360.54</v>
          </cell>
          <cell r="E5">
            <v>1824140</v>
          </cell>
          <cell r="F5">
            <v>162895</v>
          </cell>
          <cell r="G5">
            <v>16295</v>
          </cell>
          <cell r="H5">
            <v>162895</v>
          </cell>
          <cell r="I5">
            <v>342085</v>
          </cell>
          <cell r="J5">
            <v>162895</v>
          </cell>
          <cell r="K5">
            <v>162895</v>
          </cell>
          <cell r="L5">
            <v>162895</v>
          </cell>
          <cell r="M5">
            <v>488685</v>
          </cell>
          <cell r="N5">
            <v>178895</v>
          </cell>
          <cell r="O5">
            <v>162895</v>
          </cell>
          <cell r="P5">
            <v>162895</v>
          </cell>
          <cell r="Q5">
            <v>504685</v>
          </cell>
          <cell r="R5">
            <v>162895</v>
          </cell>
          <cell r="S5">
            <v>162895</v>
          </cell>
          <cell r="T5">
            <v>162895</v>
          </cell>
          <cell r="U5">
            <v>488685</v>
          </cell>
        </row>
        <row r="6">
          <cell r="A6">
            <v>198</v>
          </cell>
          <cell r="B6" t="str">
            <v>SCM MRP &amp; FORMING-R</v>
          </cell>
          <cell r="C6" t="str">
            <v>INDIRECT INCOME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199</v>
          </cell>
          <cell r="B7" t="str">
            <v>SCM MRP &amp; FORMING-R</v>
          </cell>
          <cell r="C7" t="str">
            <v>LOGISTICS</v>
          </cell>
          <cell r="D7">
            <v>231136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>
            <v>200</v>
          </cell>
          <cell r="B8" t="str">
            <v>SCM MRP &amp; FORMING-R</v>
          </cell>
          <cell r="C8" t="str">
            <v>OFFICE EXPENSES</v>
          </cell>
          <cell r="D8">
            <v>10770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201</v>
          </cell>
          <cell r="B9" t="str">
            <v>SCM MRP &amp; FORMING-R</v>
          </cell>
          <cell r="C9" t="str">
            <v>D EXPENSES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202</v>
          </cell>
          <cell r="B10" t="str">
            <v>SCM MRP &amp; FORMING-R</v>
          </cell>
          <cell r="C10" t="str">
            <v>OTHER EXPENSES</v>
          </cell>
          <cell r="D10">
            <v>49915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203</v>
          </cell>
          <cell r="B11" t="str">
            <v>SCM MRP &amp; FORMING-R</v>
          </cell>
          <cell r="C11" t="str">
            <v>POSTAGE</v>
          </cell>
          <cell r="D11">
            <v>500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204</v>
          </cell>
          <cell r="B12" t="str">
            <v>SCM MRP &amp; FORMING-R</v>
          </cell>
          <cell r="C12" t="str">
            <v>PRINTING &amp; STATIONARY</v>
          </cell>
          <cell r="D12">
            <v>2400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205</v>
          </cell>
          <cell r="B13" t="str">
            <v>SCM MRP &amp; FORMING-R</v>
          </cell>
          <cell r="C13" t="str">
            <v>REPAIRS AND MAINTAINANCE</v>
          </cell>
          <cell r="D13">
            <v>7212.54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206</v>
          </cell>
          <cell r="B14" t="str">
            <v>SCM MRP &amp; FORMING-R</v>
          </cell>
          <cell r="C14" t="str">
            <v>SALARY</v>
          </cell>
          <cell r="D14">
            <v>1071256</v>
          </cell>
          <cell r="E14">
            <v>1824140</v>
          </cell>
          <cell r="F14">
            <v>162895</v>
          </cell>
          <cell r="G14">
            <v>16295</v>
          </cell>
          <cell r="H14">
            <v>162895</v>
          </cell>
          <cell r="I14">
            <v>342085</v>
          </cell>
          <cell r="J14">
            <v>162895</v>
          </cell>
          <cell r="K14">
            <v>162895</v>
          </cell>
          <cell r="L14">
            <v>162895</v>
          </cell>
          <cell r="M14">
            <v>488685</v>
          </cell>
          <cell r="N14">
            <v>178895</v>
          </cell>
          <cell r="O14">
            <v>162895</v>
          </cell>
          <cell r="P14">
            <v>162895</v>
          </cell>
          <cell r="Q14">
            <v>504685</v>
          </cell>
          <cell r="R14">
            <v>162895</v>
          </cell>
          <cell r="S14">
            <v>162895</v>
          </cell>
          <cell r="T14">
            <v>162895</v>
          </cell>
          <cell r="U14">
            <v>488685</v>
          </cell>
        </row>
        <row r="15">
          <cell r="A15">
            <v>207</v>
          </cell>
          <cell r="B15" t="str">
            <v>SCM MRP &amp; FORMING-R</v>
          </cell>
          <cell r="C15" t="str">
            <v>STAFF WELFARE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208</v>
          </cell>
          <cell r="B16" t="str">
            <v>SCM MRP &amp; FORMING-R</v>
          </cell>
          <cell r="C16" t="str">
            <v>TRAVELLING</v>
          </cell>
          <cell r="D16">
            <v>152171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>
            <v>209</v>
          </cell>
          <cell r="B17" t="str">
            <v>SCM MRP &amp; FORMING-I</v>
          </cell>
          <cell r="C17" t="str">
            <v>SCM MRP &amp; FORMING-I (Total of I)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210</v>
          </cell>
          <cell r="B18" t="str">
            <v>SCM MRP &amp; FORMING-I</v>
          </cell>
          <cell r="C18" t="str">
            <v>INDIRECT INCOME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211</v>
          </cell>
          <cell r="B19" t="str">
            <v>SCM MRP &amp; FORMING-I</v>
          </cell>
          <cell r="C19" t="str">
            <v>LOGISTICS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212</v>
          </cell>
          <cell r="B20" t="str">
            <v>SCM MRP &amp; FORMING-I</v>
          </cell>
          <cell r="C20" t="str">
            <v>OFFICE EXPENSES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213</v>
          </cell>
          <cell r="B21" t="str">
            <v>SCM MRP &amp; FORMING-I</v>
          </cell>
          <cell r="C21" t="str">
            <v>D EXPENSES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214</v>
          </cell>
          <cell r="B22" t="str">
            <v>SCM MRP &amp; FORMING-I</v>
          </cell>
          <cell r="C22" t="str">
            <v>OTHER EXPENSES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215</v>
          </cell>
          <cell r="B23" t="str">
            <v>SCM MRP &amp; FORMING-I</v>
          </cell>
          <cell r="C23" t="str">
            <v>POSTAGE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216</v>
          </cell>
          <cell r="B24" t="str">
            <v>SCM MRP &amp; FORMING-I</v>
          </cell>
          <cell r="C24" t="str">
            <v>PRINTING &amp; STATIONARY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217</v>
          </cell>
          <cell r="B25" t="str">
            <v>SCM MRP &amp; FORMING-I</v>
          </cell>
          <cell r="C25" t="str">
            <v>REPAIRS AND MAINTAINANCE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218</v>
          </cell>
          <cell r="B26" t="str">
            <v>SCM MRP &amp; FORMING-I</v>
          </cell>
          <cell r="C26" t="str">
            <v>SALARY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219</v>
          </cell>
          <cell r="B27" t="str">
            <v>SCM MRP &amp; FORMING-I</v>
          </cell>
          <cell r="C27" t="str">
            <v>STAFF WELFARE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220</v>
          </cell>
          <cell r="B28" t="str">
            <v>SCM MRP &amp; FORMING-I</v>
          </cell>
          <cell r="C28" t="str">
            <v>TRAVELLING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654</v>
          </cell>
          <cell r="B29" t="str">
            <v>SCM MRP &amp; FORMING-R</v>
          </cell>
          <cell r="C29" t="str">
            <v>CAPEX-R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655</v>
          </cell>
          <cell r="B30" t="str">
            <v>SCM MRP &amp; FORMING-R</v>
          </cell>
          <cell r="C30" t="str">
            <v xml:space="preserve">COMPUTER 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656</v>
          </cell>
          <cell r="B31" t="str">
            <v>SCM MRP &amp; FORMING-R</v>
          </cell>
          <cell r="C31" t="str">
            <v xml:space="preserve">FURNITURE 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657</v>
          </cell>
          <cell r="B32" t="str">
            <v>SCM MRP &amp; FORMING-R</v>
          </cell>
          <cell r="C32" t="str">
            <v>LAND &amp; BUILDING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658</v>
          </cell>
          <cell r="B33" t="str">
            <v>SCM MRP &amp; FORMING-R</v>
          </cell>
          <cell r="C33" t="str">
            <v xml:space="preserve">OFFICE EQUIPMENT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659</v>
          </cell>
          <cell r="B34" t="str">
            <v>SCM MRP &amp; FORMING-R</v>
          </cell>
          <cell r="C34" t="str">
            <v xml:space="preserve">PLANT &amp; MACHINERY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660</v>
          </cell>
          <cell r="B35" t="str">
            <v>SCM MRP &amp; FORMING-R</v>
          </cell>
          <cell r="C35" t="str">
            <v xml:space="preserve">VEHICLE 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661</v>
          </cell>
          <cell r="B36" t="str">
            <v>SCM MRP &amp; FORMING-I</v>
          </cell>
          <cell r="C36" t="str">
            <v>CAPEX-I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662</v>
          </cell>
          <cell r="B37" t="str">
            <v>SCM MRP &amp; FORMING-I</v>
          </cell>
          <cell r="C37" t="str">
            <v xml:space="preserve">COMPUTER 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663</v>
          </cell>
          <cell r="B38" t="str">
            <v>SCM MRP &amp; FORMING-I</v>
          </cell>
          <cell r="C38" t="str">
            <v xml:space="preserve">FURNITURE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664</v>
          </cell>
          <cell r="B39" t="str">
            <v>SCM MRP &amp; FORMING-I</v>
          </cell>
          <cell r="C39" t="str">
            <v>LAND &amp; BUILDING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665</v>
          </cell>
          <cell r="B40" t="str">
            <v>SCM MRP &amp; FORMING-I</v>
          </cell>
          <cell r="C40" t="str">
            <v xml:space="preserve">OFFICE EQUIPMENT 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666</v>
          </cell>
          <cell r="B41" t="str">
            <v>SCM MRP &amp; FORMING-I</v>
          </cell>
          <cell r="C41" t="str">
            <v xml:space="preserve">PLANT &amp; MACHINERY 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667</v>
          </cell>
          <cell r="B42" t="str">
            <v>SCM MRP &amp; FORMING-I</v>
          </cell>
          <cell r="C42" t="str">
            <v xml:space="preserve">VEHICLE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</sheetData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BARAMATI"/>
      <sheetName val="MIDC BARAMATI"/>
      <sheetName val="PUNE"/>
      <sheetName val="CHINCHWAD"/>
      <sheetName val="CHANDANNAGAR"/>
      <sheetName val="HADAPSAR"/>
      <sheetName val="BHOSARI"/>
      <sheetName val="PUNESATARA ROAD"/>
      <sheetName val="KOTHRUD"/>
      <sheetName val="AKLUJ"/>
      <sheetName val="SATARA "/>
      <sheetName val="KARAD"/>
      <sheetName val="SANGLI"/>
      <sheetName val="Dept Planning"/>
      <sheetName val="Initiative Planning"/>
    </sheetNames>
    <sheetDataSet>
      <sheetData sheetId="0"/>
      <sheetData sheetId="1"/>
      <sheetData sheetId="2"/>
      <sheetData sheetId="3">
        <row r="8">
          <cell r="F8">
            <v>66238</v>
          </cell>
        </row>
      </sheetData>
      <sheetData sheetId="4">
        <row r="8">
          <cell r="F8">
            <v>66238</v>
          </cell>
        </row>
      </sheetData>
      <sheetData sheetId="5">
        <row r="5">
          <cell r="F5">
            <v>74587</v>
          </cell>
        </row>
      </sheetData>
      <sheetData sheetId="6">
        <row r="5">
          <cell r="F5">
            <v>64651</v>
          </cell>
        </row>
      </sheetData>
      <sheetData sheetId="7">
        <row r="5">
          <cell r="F5">
            <v>64651</v>
          </cell>
        </row>
      </sheetData>
      <sheetData sheetId="8">
        <row r="6">
          <cell r="F6">
            <v>64651</v>
          </cell>
        </row>
      </sheetData>
      <sheetData sheetId="9">
        <row r="7">
          <cell r="F7">
            <v>64651</v>
          </cell>
        </row>
      </sheetData>
      <sheetData sheetId="10">
        <row r="5">
          <cell r="F5">
            <v>64651</v>
          </cell>
        </row>
      </sheetData>
      <sheetData sheetId="11">
        <row r="5">
          <cell r="F5">
            <v>64651</v>
          </cell>
        </row>
      </sheetData>
      <sheetData sheetId="12">
        <row r="5">
          <cell r="F5">
            <v>66238</v>
          </cell>
        </row>
      </sheetData>
      <sheetData sheetId="13">
        <row r="5">
          <cell r="F5">
            <v>66238</v>
          </cell>
        </row>
      </sheetData>
      <sheetData sheetId="14">
        <row r="5">
          <cell r="F5">
            <v>66238</v>
          </cell>
        </row>
      </sheetData>
      <sheetData sheetId="15">
        <row r="5">
          <cell r="F5">
            <v>66238</v>
          </cell>
          <cell r="G5">
            <v>66238</v>
          </cell>
          <cell r="H5">
            <v>136238</v>
          </cell>
          <cell r="J5">
            <v>136238</v>
          </cell>
          <cell r="K5">
            <v>207988</v>
          </cell>
          <cell r="L5">
            <v>136238</v>
          </cell>
          <cell r="N5">
            <v>207988</v>
          </cell>
          <cell r="O5">
            <v>136238</v>
          </cell>
          <cell r="P5">
            <v>207988</v>
          </cell>
          <cell r="R5">
            <v>136238</v>
          </cell>
          <cell r="S5">
            <v>136238</v>
          </cell>
          <cell r="T5">
            <v>136238</v>
          </cell>
        </row>
        <row r="6">
          <cell r="F6">
            <v>667524</v>
          </cell>
          <cell r="G6">
            <v>705700</v>
          </cell>
          <cell r="H6">
            <v>858452</v>
          </cell>
          <cell r="J6">
            <v>932521</v>
          </cell>
          <cell r="K6">
            <v>627225</v>
          </cell>
          <cell r="L6">
            <v>1130448</v>
          </cell>
          <cell r="N6">
            <v>840687</v>
          </cell>
          <cell r="O6">
            <v>604102</v>
          </cell>
          <cell r="P6">
            <v>508061</v>
          </cell>
          <cell r="R6">
            <v>695041</v>
          </cell>
          <cell r="S6">
            <v>765544</v>
          </cell>
          <cell r="T6">
            <v>843249</v>
          </cell>
        </row>
      </sheetData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  <sheetName val="Marketing AOP 19-20"/>
    </sheetNames>
    <sheetDataSet>
      <sheetData sheetId="0"/>
      <sheetData sheetId="1"/>
      <sheetData sheetId="2">
        <row r="5">
          <cell r="A5">
            <v>683</v>
          </cell>
          <cell r="B5" t="str">
            <v>MARKETING-R</v>
          </cell>
          <cell r="C5" t="str">
            <v>MARKETING-R (Total of R)</v>
          </cell>
          <cell r="D5">
            <v>4100056.0000000005</v>
          </cell>
          <cell r="E5">
            <v>304171.66666666663</v>
          </cell>
          <cell r="F5">
            <v>317807.66666666663</v>
          </cell>
          <cell r="G5">
            <v>347807.66666666663</v>
          </cell>
          <cell r="H5">
            <v>969786.99999999988</v>
          </cell>
          <cell r="I5">
            <v>347807.66666666663</v>
          </cell>
          <cell r="J5">
            <v>347807.66666666663</v>
          </cell>
          <cell r="K5">
            <v>347807.66666666663</v>
          </cell>
          <cell r="L5">
            <v>1043422.9999999999</v>
          </cell>
          <cell r="M5">
            <v>347807.66666666663</v>
          </cell>
          <cell r="N5">
            <v>347807.66666666663</v>
          </cell>
          <cell r="O5">
            <v>347807.66666666663</v>
          </cell>
          <cell r="P5">
            <v>1043422.9999999999</v>
          </cell>
          <cell r="Q5">
            <v>347807.66666666663</v>
          </cell>
          <cell r="R5">
            <v>347807.66666666663</v>
          </cell>
          <cell r="S5">
            <v>347807.66666666663</v>
          </cell>
          <cell r="T5">
            <v>1043422.9999999999</v>
          </cell>
        </row>
        <row r="6">
          <cell r="A6">
            <v>684</v>
          </cell>
          <cell r="B6" t="str">
            <v>MARKETING-R</v>
          </cell>
          <cell r="C6" t="str">
            <v>LOGISTICS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>
            <v>685</v>
          </cell>
          <cell r="B7" t="str">
            <v>MARKETING-R</v>
          </cell>
          <cell r="C7" t="str">
            <v>D EXPENSES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>
            <v>686</v>
          </cell>
          <cell r="B8" t="str">
            <v>MARKETING-R</v>
          </cell>
          <cell r="C8" t="str">
            <v>OTHER EXPENSES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>
            <v>687</v>
          </cell>
          <cell r="B9" t="str">
            <v>MARKETING-R</v>
          </cell>
          <cell r="C9" t="str">
            <v>OFFICE EXPENSES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>
            <v>688</v>
          </cell>
          <cell r="B10" t="str">
            <v>MARKETING-R</v>
          </cell>
          <cell r="C10" t="str">
            <v>POSTAGE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>
            <v>689</v>
          </cell>
          <cell r="B11" t="str">
            <v>MARKETING-R</v>
          </cell>
          <cell r="C11" t="str">
            <v>PRINTING &amp; STATIONARY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>
            <v>690</v>
          </cell>
          <cell r="B12" t="str">
            <v>MARKETING-R</v>
          </cell>
          <cell r="C12" t="str">
            <v>PROFESSIONAL FEES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>
            <v>691</v>
          </cell>
          <cell r="B13" t="str">
            <v>MARKETING-R</v>
          </cell>
          <cell r="C13" t="str">
            <v>REPAIRS AND MAINTAINANCE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692</v>
          </cell>
          <cell r="B14" t="str">
            <v>MARKETING-R</v>
          </cell>
          <cell r="C14" t="str">
            <v>SALARY</v>
          </cell>
          <cell r="D14">
            <v>3200080</v>
          </cell>
          <cell r="E14">
            <v>229173.66666666666</v>
          </cell>
          <cell r="F14">
            <v>242809.66666666666</v>
          </cell>
          <cell r="G14">
            <v>272809.66666666663</v>
          </cell>
          <cell r="H14">
            <v>744793</v>
          </cell>
          <cell r="I14">
            <v>272809.66666666663</v>
          </cell>
          <cell r="J14">
            <v>272809.66666666663</v>
          </cell>
          <cell r="K14">
            <v>272809.66666666663</v>
          </cell>
          <cell r="L14">
            <v>818428.99999999988</v>
          </cell>
          <cell r="M14">
            <v>272809.66666666663</v>
          </cell>
          <cell r="N14">
            <v>272809.66666666663</v>
          </cell>
          <cell r="O14">
            <v>272809.66666666663</v>
          </cell>
          <cell r="P14">
            <v>818428.99999999988</v>
          </cell>
          <cell r="Q14">
            <v>272809.66666666663</v>
          </cell>
          <cell r="R14">
            <v>272809.66666666663</v>
          </cell>
          <cell r="S14">
            <v>272809.66666666663</v>
          </cell>
          <cell r="T14">
            <v>818428.99999999988</v>
          </cell>
        </row>
        <row r="15">
          <cell r="A15">
            <v>693</v>
          </cell>
          <cell r="B15" t="str">
            <v>MARKETING-R</v>
          </cell>
          <cell r="C15" t="str">
            <v>STAFF WELFARE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694</v>
          </cell>
          <cell r="B16" t="str">
            <v>MARKETING-R</v>
          </cell>
          <cell r="C16" t="str">
            <v>TRAVELLING</v>
          </cell>
          <cell r="D16">
            <v>899976</v>
          </cell>
          <cell r="E16">
            <v>74998</v>
          </cell>
          <cell r="F16">
            <v>74998</v>
          </cell>
          <cell r="G16">
            <v>74998</v>
          </cell>
          <cell r="H16">
            <v>224994</v>
          </cell>
          <cell r="I16">
            <v>74998</v>
          </cell>
          <cell r="J16">
            <v>74998</v>
          </cell>
          <cell r="K16">
            <v>74998</v>
          </cell>
          <cell r="L16">
            <v>224994</v>
          </cell>
          <cell r="M16">
            <v>74998</v>
          </cell>
          <cell r="N16">
            <v>74998</v>
          </cell>
          <cell r="O16">
            <v>74998</v>
          </cell>
          <cell r="P16">
            <v>224994</v>
          </cell>
          <cell r="Q16">
            <v>74998</v>
          </cell>
          <cell r="R16">
            <v>74998</v>
          </cell>
          <cell r="S16">
            <v>74998</v>
          </cell>
          <cell r="T16">
            <v>224994</v>
          </cell>
        </row>
        <row r="17">
          <cell r="A17">
            <v>695</v>
          </cell>
          <cell r="B17" t="str">
            <v>MARKETING-I</v>
          </cell>
          <cell r="C17" t="str">
            <v>MARKETING-I (Total of I)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>
            <v>696</v>
          </cell>
          <cell r="B18" t="str">
            <v>MARKETING-I</v>
          </cell>
          <cell r="C18" t="str">
            <v>LOGISTICS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>
            <v>697</v>
          </cell>
          <cell r="B19" t="str">
            <v>MARKETING-I</v>
          </cell>
          <cell r="C19" t="str">
            <v>D EXPENSES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698</v>
          </cell>
          <cell r="B20" t="str">
            <v>MARKETING-I</v>
          </cell>
          <cell r="C20" t="str">
            <v>OTHER EXPENSES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699</v>
          </cell>
          <cell r="B21" t="str">
            <v>MARKETING-I</v>
          </cell>
          <cell r="C21" t="str">
            <v>OFFICE EXPENSES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700</v>
          </cell>
          <cell r="B22" t="str">
            <v>MARKETING-I</v>
          </cell>
          <cell r="C22" t="str">
            <v>POSTAGE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701</v>
          </cell>
          <cell r="B23" t="str">
            <v>MARKETING-I</v>
          </cell>
          <cell r="C23" t="str">
            <v>PRINTING &amp; STATIONARY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>
            <v>702</v>
          </cell>
          <cell r="B24" t="str">
            <v>MARKETING-I</v>
          </cell>
          <cell r="C24" t="str">
            <v>PROFESSIONAL FEES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703</v>
          </cell>
          <cell r="B25" t="str">
            <v>MARKETING-I</v>
          </cell>
          <cell r="C25" t="str">
            <v>REPAIRS AND MAINTAINANCE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>
            <v>704</v>
          </cell>
          <cell r="B26" t="str">
            <v>MARKETING-I</v>
          </cell>
          <cell r="C26" t="str">
            <v>SALARY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705</v>
          </cell>
          <cell r="B27" t="str">
            <v>MARKETING-I</v>
          </cell>
          <cell r="C27" t="str">
            <v>STAFF WELFARE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706</v>
          </cell>
          <cell r="B28" t="str">
            <v>MARKETING-I</v>
          </cell>
          <cell r="C28" t="str">
            <v>TRAVELLING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707</v>
          </cell>
          <cell r="B29" t="str">
            <v>MARKETING-R</v>
          </cell>
          <cell r="C29" t="str">
            <v>CAPEX-R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708</v>
          </cell>
          <cell r="B30" t="str">
            <v>MARKETING-R</v>
          </cell>
          <cell r="C30" t="str">
            <v xml:space="preserve">COMPUTER 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709</v>
          </cell>
          <cell r="B31" t="str">
            <v>MARKETING-R</v>
          </cell>
          <cell r="C31" t="str">
            <v xml:space="preserve">FURNITURE 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710</v>
          </cell>
          <cell r="B32" t="str">
            <v>MARKETING-R</v>
          </cell>
          <cell r="C32" t="str">
            <v>LAND &amp; BUILDING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711</v>
          </cell>
          <cell r="B33" t="str">
            <v>MARKETING-R</v>
          </cell>
          <cell r="C33" t="str">
            <v xml:space="preserve">OFFICE EQUIPMENT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712</v>
          </cell>
          <cell r="B34" t="str">
            <v>MARKETING-R</v>
          </cell>
          <cell r="C34" t="str">
            <v xml:space="preserve">PLANT &amp; MACHINERY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713</v>
          </cell>
          <cell r="B35" t="str">
            <v>MARKETING-R</v>
          </cell>
          <cell r="C35" t="str">
            <v xml:space="preserve">VEHICLE 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714</v>
          </cell>
          <cell r="B36" t="str">
            <v>MARKETING-I</v>
          </cell>
          <cell r="C36" t="str">
            <v>CAPEX-I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715</v>
          </cell>
          <cell r="B37" t="str">
            <v>MARKETING-I</v>
          </cell>
          <cell r="C37" t="str">
            <v xml:space="preserve">COMPUTER 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716</v>
          </cell>
          <cell r="B38" t="str">
            <v>MARKETING-I</v>
          </cell>
          <cell r="C38" t="str">
            <v xml:space="preserve">FURNITURE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717</v>
          </cell>
          <cell r="B39" t="str">
            <v>MARKETING-I</v>
          </cell>
          <cell r="C39" t="str">
            <v>LAND &amp; BUILDING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718</v>
          </cell>
          <cell r="B40" t="str">
            <v>MARKETING-I</v>
          </cell>
          <cell r="C40" t="str">
            <v xml:space="preserve">OFFICE EQUIPMENT 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719</v>
          </cell>
          <cell r="B41" t="str">
            <v>MARKETING-I</v>
          </cell>
          <cell r="C41" t="str">
            <v xml:space="preserve">PLANT &amp; MACHINERY 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720</v>
          </cell>
          <cell r="B42" t="str">
            <v>MARKETING-I</v>
          </cell>
          <cell r="C42" t="str">
            <v xml:space="preserve">VEHICLE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  <sheetName val="L&amp;D exp."/>
    </sheetNames>
    <sheetDataSet>
      <sheetData sheetId="0"/>
      <sheetData sheetId="1"/>
      <sheetData sheetId="2">
        <row r="5">
          <cell r="A5">
            <v>722</v>
          </cell>
          <cell r="B5" t="str">
            <v>LEARNING &amp; DEVELOPMENT-R</v>
          </cell>
          <cell r="C5" t="str">
            <v>LEARNING &amp; DEVELOPMENT-R (Total of R)</v>
          </cell>
          <cell r="D5">
            <v>3975019.9600000004</v>
          </cell>
          <cell r="E5">
            <v>285417.33</v>
          </cell>
          <cell r="F5">
            <v>285417.33</v>
          </cell>
          <cell r="G5">
            <v>422923.33</v>
          </cell>
          <cell r="H5">
            <v>993757.99</v>
          </cell>
          <cell r="I5">
            <v>285417.33</v>
          </cell>
          <cell r="J5">
            <v>285417.33</v>
          </cell>
          <cell r="K5">
            <v>422917.33</v>
          </cell>
          <cell r="L5">
            <v>993751.99</v>
          </cell>
          <cell r="M5">
            <v>285417.33</v>
          </cell>
          <cell r="N5">
            <v>285417.33</v>
          </cell>
          <cell r="O5">
            <v>422917.33</v>
          </cell>
          <cell r="P5">
            <v>993751.99</v>
          </cell>
          <cell r="Q5">
            <v>285417.33</v>
          </cell>
          <cell r="R5">
            <v>285417.33</v>
          </cell>
          <cell r="S5">
            <v>422923.33</v>
          </cell>
          <cell r="T5">
            <v>993757.99</v>
          </cell>
        </row>
        <row r="6">
          <cell r="A6">
            <v>723</v>
          </cell>
          <cell r="B6" t="str">
            <v>LEARNING &amp; DEVELOPMENT-R</v>
          </cell>
          <cell r="C6" t="str">
            <v>INDIRECT INCOME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>
            <v>724</v>
          </cell>
          <cell r="B7" t="str">
            <v>LEARNING &amp; DEVELOPMENT-R</v>
          </cell>
          <cell r="C7" t="str">
            <v>OFFICE EXPENSES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>
            <v>725</v>
          </cell>
          <cell r="B8" t="str">
            <v>LEARNING &amp; DEVELOPMENT-R</v>
          </cell>
          <cell r="C8" t="str">
            <v>OTHER EXPENSES</v>
          </cell>
          <cell r="D8">
            <v>99999.959999999977</v>
          </cell>
          <cell r="E8">
            <v>8333.33</v>
          </cell>
          <cell r="F8">
            <v>8333.33</v>
          </cell>
          <cell r="G8">
            <v>8333.33</v>
          </cell>
          <cell r="H8">
            <v>24999.989999999998</v>
          </cell>
          <cell r="I8">
            <v>8333.33</v>
          </cell>
          <cell r="J8">
            <v>8333.33</v>
          </cell>
          <cell r="K8">
            <v>8333.33</v>
          </cell>
          <cell r="L8">
            <v>24999.989999999998</v>
          </cell>
          <cell r="M8">
            <v>8333.33</v>
          </cell>
          <cell r="N8">
            <v>8333.33</v>
          </cell>
          <cell r="O8">
            <v>8333.33</v>
          </cell>
          <cell r="P8">
            <v>24999.989999999998</v>
          </cell>
          <cell r="Q8">
            <v>8333.33</v>
          </cell>
          <cell r="R8">
            <v>8333.33</v>
          </cell>
          <cell r="S8">
            <v>8333.33</v>
          </cell>
          <cell r="T8">
            <v>24999.989999999998</v>
          </cell>
        </row>
        <row r="9">
          <cell r="A9">
            <v>726</v>
          </cell>
          <cell r="B9" t="str">
            <v>LEARNING &amp; DEVELOPMENT-R</v>
          </cell>
          <cell r="C9" t="str">
            <v>PRINTING &amp; STATIONARY</v>
          </cell>
          <cell r="D9">
            <v>13000</v>
          </cell>
          <cell r="E9">
            <v>1083</v>
          </cell>
          <cell r="F9">
            <v>1083</v>
          </cell>
          <cell r="G9">
            <v>1085</v>
          </cell>
          <cell r="H9">
            <v>3251</v>
          </cell>
          <cell r="I9">
            <v>1083</v>
          </cell>
          <cell r="J9">
            <v>1083</v>
          </cell>
          <cell r="K9">
            <v>1083</v>
          </cell>
          <cell r="L9">
            <v>3249</v>
          </cell>
          <cell r="M9">
            <v>1083</v>
          </cell>
          <cell r="N9">
            <v>1083</v>
          </cell>
          <cell r="O9">
            <v>1083</v>
          </cell>
          <cell r="P9">
            <v>3249</v>
          </cell>
          <cell r="Q9">
            <v>1083</v>
          </cell>
          <cell r="R9">
            <v>1083</v>
          </cell>
          <cell r="S9">
            <v>1085</v>
          </cell>
          <cell r="T9">
            <v>3251</v>
          </cell>
        </row>
        <row r="10">
          <cell r="A10">
            <v>727</v>
          </cell>
          <cell r="B10" t="str">
            <v>LEARNING &amp; DEVELOPMENT-R</v>
          </cell>
          <cell r="C10" t="str">
            <v>PROFESSIONAL FEES</v>
          </cell>
          <cell r="D10">
            <v>1190000</v>
          </cell>
          <cell r="E10">
            <v>99166</v>
          </cell>
          <cell r="F10">
            <v>99166</v>
          </cell>
          <cell r="G10">
            <v>99170</v>
          </cell>
          <cell r="H10">
            <v>297502</v>
          </cell>
          <cell r="I10">
            <v>99166</v>
          </cell>
          <cell r="J10">
            <v>99166</v>
          </cell>
          <cell r="K10">
            <v>99166</v>
          </cell>
          <cell r="L10">
            <v>297498</v>
          </cell>
          <cell r="M10">
            <v>99166</v>
          </cell>
          <cell r="N10">
            <v>99166</v>
          </cell>
          <cell r="O10">
            <v>99166</v>
          </cell>
          <cell r="P10">
            <v>297498</v>
          </cell>
          <cell r="Q10">
            <v>99166</v>
          </cell>
          <cell r="R10">
            <v>99166</v>
          </cell>
          <cell r="S10">
            <v>99170</v>
          </cell>
          <cell r="T10">
            <v>297502</v>
          </cell>
        </row>
        <row r="11">
          <cell r="A11">
            <v>728</v>
          </cell>
          <cell r="B11" t="str">
            <v>LEARNING &amp; DEVELOPMENT-R</v>
          </cell>
          <cell r="C11" t="str">
            <v>REPAIRS AND MAINTAINANCE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>
            <v>729</v>
          </cell>
          <cell r="B12" t="str">
            <v>LEARNING &amp; DEVELOPMENT-R</v>
          </cell>
          <cell r="C12" t="str">
            <v>SALARY</v>
          </cell>
          <cell r="D12">
            <v>2122020</v>
          </cell>
          <cell r="E12">
            <v>176835</v>
          </cell>
          <cell r="F12">
            <v>176835</v>
          </cell>
          <cell r="G12">
            <v>176835</v>
          </cell>
          <cell r="H12">
            <v>530505</v>
          </cell>
          <cell r="I12">
            <v>176835</v>
          </cell>
          <cell r="J12">
            <v>176835</v>
          </cell>
          <cell r="K12">
            <v>176835</v>
          </cell>
          <cell r="L12">
            <v>530505</v>
          </cell>
          <cell r="M12">
            <v>176835</v>
          </cell>
          <cell r="N12">
            <v>176835</v>
          </cell>
          <cell r="O12">
            <v>176835</v>
          </cell>
          <cell r="P12">
            <v>530505</v>
          </cell>
          <cell r="Q12">
            <v>176835</v>
          </cell>
          <cell r="R12">
            <v>176835</v>
          </cell>
          <cell r="S12">
            <v>176835</v>
          </cell>
          <cell r="T12">
            <v>530505</v>
          </cell>
        </row>
        <row r="13">
          <cell r="A13">
            <v>730</v>
          </cell>
          <cell r="B13" t="str">
            <v>LEARNING &amp; DEVELOPMENT-R</v>
          </cell>
          <cell r="C13" t="str">
            <v>STAFF WELFARE</v>
          </cell>
          <cell r="D13">
            <v>250000</v>
          </cell>
          <cell r="E13">
            <v>0</v>
          </cell>
          <cell r="F13">
            <v>0</v>
          </cell>
          <cell r="G13">
            <v>62500</v>
          </cell>
          <cell r="H13">
            <v>62500</v>
          </cell>
          <cell r="I13">
            <v>0</v>
          </cell>
          <cell r="J13">
            <v>0</v>
          </cell>
          <cell r="K13">
            <v>62500</v>
          </cell>
          <cell r="L13">
            <v>62500</v>
          </cell>
          <cell r="M13">
            <v>0</v>
          </cell>
          <cell r="N13">
            <v>0</v>
          </cell>
          <cell r="O13">
            <v>62500</v>
          </cell>
          <cell r="P13">
            <v>62500</v>
          </cell>
          <cell r="Q13">
            <v>0</v>
          </cell>
          <cell r="R13">
            <v>0</v>
          </cell>
          <cell r="S13">
            <v>62500</v>
          </cell>
          <cell r="T13">
            <v>62500</v>
          </cell>
        </row>
        <row r="14">
          <cell r="A14">
            <v>731</v>
          </cell>
          <cell r="B14" t="str">
            <v>LEARNING &amp; DEVELOPMENT-R</v>
          </cell>
          <cell r="C14" t="str">
            <v>TRAVELLING</v>
          </cell>
          <cell r="D14">
            <v>300000</v>
          </cell>
          <cell r="E14">
            <v>0</v>
          </cell>
          <cell r="F14">
            <v>0</v>
          </cell>
          <cell r="G14">
            <v>75000</v>
          </cell>
          <cell r="H14">
            <v>75000</v>
          </cell>
          <cell r="I14">
            <v>0</v>
          </cell>
          <cell r="J14">
            <v>0</v>
          </cell>
          <cell r="K14">
            <v>75000</v>
          </cell>
          <cell r="L14">
            <v>75000</v>
          </cell>
          <cell r="M14">
            <v>0</v>
          </cell>
          <cell r="N14">
            <v>0</v>
          </cell>
          <cell r="O14">
            <v>75000</v>
          </cell>
          <cell r="P14">
            <v>75000</v>
          </cell>
          <cell r="Q14">
            <v>0</v>
          </cell>
          <cell r="R14">
            <v>0</v>
          </cell>
          <cell r="S14">
            <v>75000</v>
          </cell>
          <cell r="T14">
            <v>75000</v>
          </cell>
        </row>
        <row r="15">
          <cell r="A15">
            <v>732</v>
          </cell>
          <cell r="B15" t="str">
            <v>LEARNING &amp; DEVELOPMENT-I</v>
          </cell>
          <cell r="C15" t="str">
            <v>LEARNING &amp; DEVELOPMENT-I (Total of I)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733</v>
          </cell>
          <cell r="B16" t="str">
            <v>LEARNING &amp; DEVELOPMENT-I</v>
          </cell>
          <cell r="C16" t="str">
            <v>INDIRECT INCOME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>
            <v>734</v>
          </cell>
          <cell r="B17" t="str">
            <v>LEARNING &amp; DEVELOPMENT-I</v>
          </cell>
          <cell r="C17" t="str">
            <v>OFFICE EXPENSES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>
            <v>735</v>
          </cell>
          <cell r="B18" t="str">
            <v>LEARNING &amp; DEVELOPMENT-I</v>
          </cell>
          <cell r="C18" t="str">
            <v>OTHER EXPENSES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>
            <v>736</v>
          </cell>
          <cell r="B19" t="str">
            <v>LEARNING &amp; DEVELOPMENT-I</v>
          </cell>
          <cell r="C19" t="str">
            <v>PRINTING &amp; STATIONARY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737</v>
          </cell>
          <cell r="B20" t="str">
            <v>LEARNING &amp; DEVELOPMENT-I</v>
          </cell>
          <cell r="C20" t="str">
            <v>PROFESSIONAL FEES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738</v>
          </cell>
          <cell r="B21" t="str">
            <v>LEARNING &amp; DEVELOPMENT-I</v>
          </cell>
          <cell r="C21" t="str">
            <v>REPAIRS AND MAINTAINANCE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739</v>
          </cell>
          <cell r="B22" t="str">
            <v>LEARNING &amp; DEVELOPMENT-I</v>
          </cell>
          <cell r="C22" t="str">
            <v>SALARY</v>
          </cell>
          <cell r="D22">
            <v>0</v>
          </cell>
          <cell r="H22">
            <v>0</v>
          </cell>
          <cell r="L22">
            <v>0</v>
          </cell>
          <cell r="P22">
            <v>0</v>
          </cell>
          <cell r="T22">
            <v>0</v>
          </cell>
        </row>
        <row r="23">
          <cell r="A23">
            <v>740</v>
          </cell>
          <cell r="B23" t="str">
            <v>LEARNING &amp; DEVELOPMENT-I</v>
          </cell>
          <cell r="C23" t="str">
            <v>STAFF WELFARE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>
            <v>741</v>
          </cell>
          <cell r="B24" t="str">
            <v>LEARNING &amp; DEVELOPMENT-I</v>
          </cell>
          <cell r="C24" t="str">
            <v>TRAVELLING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742</v>
          </cell>
          <cell r="B25" t="str">
            <v>LEARNING &amp; DEVELOPMENT-R</v>
          </cell>
          <cell r="C25" t="str">
            <v>CAPEX-R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>
            <v>743</v>
          </cell>
          <cell r="B26" t="str">
            <v>LEARNING &amp; DEVELOPMENT-R</v>
          </cell>
          <cell r="C26" t="str">
            <v xml:space="preserve">COMPUTER 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744</v>
          </cell>
          <cell r="B27" t="str">
            <v>LEARNING &amp; DEVELOPMENT-R</v>
          </cell>
          <cell r="C27" t="str">
            <v xml:space="preserve">FURNITURE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745</v>
          </cell>
          <cell r="B28" t="str">
            <v>LEARNING &amp; DEVELOPMENT-R</v>
          </cell>
          <cell r="C28" t="str">
            <v>LAND &amp; BUILDING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746</v>
          </cell>
          <cell r="B29" t="str">
            <v>LEARNING &amp; DEVELOPMENT-R</v>
          </cell>
          <cell r="C29" t="str">
            <v xml:space="preserve">OFFICE EQUIPMENT 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747</v>
          </cell>
          <cell r="B30" t="str">
            <v>LEARNING &amp; DEVELOPMENT-R</v>
          </cell>
          <cell r="C30" t="str">
            <v xml:space="preserve">PLANT &amp; MACHINERY 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748</v>
          </cell>
          <cell r="B31" t="str">
            <v>LEARNING &amp; DEVELOPMENT-R</v>
          </cell>
          <cell r="C31" t="str">
            <v xml:space="preserve">VEHICLE 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749</v>
          </cell>
          <cell r="B32" t="str">
            <v>LEARNING &amp; DEVELOPMENT-I</v>
          </cell>
          <cell r="C32" t="str">
            <v>CAPEX-I</v>
          </cell>
          <cell r="D32">
            <v>1000000</v>
          </cell>
          <cell r="E32">
            <v>0</v>
          </cell>
          <cell r="F32">
            <v>0</v>
          </cell>
          <cell r="G32">
            <v>1000000</v>
          </cell>
          <cell r="H32">
            <v>1000000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750</v>
          </cell>
          <cell r="B33" t="str">
            <v>LEARNING &amp; DEVELOPMENT-I</v>
          </cell>
          <cell r="C33" t="str">
            <v>COMPUTER  &amp; E-learning platform</v>
          </cell>
          <cell r="D33">
            <v>1000000</v>
          </cell>
          <cell r="E33">
            <v>0</v>
          </cell>
          <cell r="F33">
            <v>0</v>
          </cell>
          <cell r="G33">
            <v>1000000</v>
          </cell>
          <cell r="H33">
            <v>1000000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751</v>
          </cell>
          <cell r="B34" t="str">
            <v>LEARNING &amp; DEVELOPMENT-I</v>
          </cell>
          <cell r="C34" t="str">
            <v xml:space="preserve">FURNITURE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752</v>
          </cell>
          <cell r="B35" t="str">
            <v>LEARNING &amp; DEVELOPMENT-I</v>
          </cell>
          <cell r="C35" t="str">
            <v>LAND &amp; BUILDING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753</v>
          </cell>
          <cell r="B36" t="str">
            <v>LEARNING &amp; DEVELOPMENT-I</v>
          </cell>
          <cell r="C36" t="str">
            <v xml:space="preserve">OFFICE EQUIPMENT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754</v>
          </cell>
          <cell r="B37" t="str">
            <v>LEARNING &amp; DEVELOPMENT-I</v>
          </cell>
          <cell r="C37" t="str">
            <v xml:space="preserve">PLANT &amp; MACHINERY 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755</v>
          </cell>
          <cell r="B38" t="str">
            <v>LEARNING &amp; DEVELOPMENT-I</v>
          </cell>
          <cell r="C38" t="str">
            <v xml:space="preserve">VEHICLE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Sheet4"/>
      <sheetName val="Dept"/>
      <sheetName val="Dept Planning"/>
      <sheetName val="Initiative Planning"/>
    </sheetNames>
    <sheetDataSet>
      <sheetData sheetId="0"/>
      <sheetData sheetId="1"/>
      <sheetData sheetId="2"/>
      <sheetData sheetId="3">
        <row r="4">
          <cell r="A4">
            <v>382</v>
          </cell>
          <cell r="B4" t="str">
            <v>IT</v>
          </cell>
          <cell r="C4" t="str">
            <v>IT (Total of R + I)</v>
          </cell>
          <cell r="D4">
            <v>28595651</v>
          </cell>
          <cell r="E4">
            <v>3914837.5</v>
          </cell>
          <cell r="F4">
            <v>2848965</v>
          </cell>
          <cell r="G4">
            <v>4073165</v>
          </cell>
          <cell r="H4">
            <v>10836967.5</v>
          </cell>
          <cell r="I4">
            <v>3194986.5</v>
          </cell>
          <cell r="J4">
            <v>1252115</v>
          </cell>
          <cell r="K4">
            <v>2483165</v>
          </cell>
          <cell r="L4">
            <v>6930266.5</v>
          </cell>
          <cell r="M4">
            <v>2383670.5</v>
          </cell>
          <cell r="N4">
            <v>1827115</v>
          </cell>
          <cell r="O4">
            <v>2013165</v>
          </cell>
          <cell r="P4">
            <v>6223950.5</v>
          </cell>
          <cell r="Q4">
            <v>1359186.5</v>
          </cell>
          <cell r="R4">
            <v>1252115</v>
          </cell>
          <cell r="S4">
            <v>1993165</v>
          </cell>
          <cell r="T4">
            <v>4604466.5</v>
          </cell>
        </row>
        <row r="5">
          <cell r="A5">
            <v>383</v>
          </cell>
          <cell r="B5" t="str">
            <v>IT-R</v>
          </cell>
          <cell r="C5" t="str">
            <v>IT-R (Total of R)</v>
          </cell>
          <cell r="D5">
            <v>16218851</v>
          </cell>
          <cell r="E5">
            <v>2444837.5</v>
          </cell>
          <cell r="F5">
            <v>1436465</v>
          </cell>
          <cell r="G5">
            <v>1314665</v>
          </cell>
          <cell r="H5">
            <v>5195967.5</v>
          </cell>
          <cell r="I5">
            <v>1181686.5</v>
          </cell>
          <cell r="J5">
            <v>1074615</v>
          </cell>
          <cell r="K5">
            <v>1385665</v>
          </cell>
          <cell r="L5">
            <v>3641966.5</v>
          </cell>
          <cell r="M5">
            <v>1263670.5</v>
          </cell>
          <cell r="N5">
            <v>1649615</v>
          </cell>
          <cell r="O5">
            <v>1115665</v>
          </cell>
          <cell r="P5">
            <v>4028950.5</v>
          </cell>
          <cell r="Q5">
            <v>1181686.5</v>
          </cell>
          <cell r="R5">
            <v>1074615</v>
          </cell>
          <cell r="S5">
            <v>1095665</v>
          </cell>
          <cell r="T5">
            <v>3351966.5</v>
          </cell>
        </row>
        <row r="6">
          <cell r="A6">
            <v>384</v>
          </cell>
          <cell r="B6" t="str">
            <v>IT-R</v>
          </cell>
          <cell r="C6" t="str">
            <v>LOGISTICS</v>
          </cell>
          <cell r="D6">
            <v>986846</v>
          </cell>
          <cell r="E6">
            <v>61196</v>
          </cell>
          <cell r="F6">
            <v>269300</v>
          </cell>
          <cell r="G6">
            <v>194000</v>
          </cell>
          <cell r="H6">
            <v>524496</v>
          </cell>
          <cell r="I6">
            <v>35000</v>
          </cell>
          <cell r="J6">
            <v>67450</v>
          </cell>
          <cell r="K6">
            <v>85000</v>
          </cell>
          <cell r="L6">
            <v>187450</v>
          </cell>
          <cell r="M6">
            <v>35000</v>
          </cell>
          <cell r="N6">
            <v>67450</v>
          </cell>
          <cell r="O6">
            <v>35000</v>
          </cell>
          <cell r="P6">
            <v>137450</v>
          </cell>
          <cell r="Q6">
            <v>35000</v>
          </cell>
          <cell r="R6">
            <v>67450</v>
          </cell>
          <cell r="S6">
            <v>35000</v>
          </cell>
          <cell r="T6">
            <v>137450</v>
          </cell>
        </row>
        <row r="7">
          <cell r="A7">
            <v>385</v>
          </cell>
          <cell r="B7" t="str">
            <v>IT-R</v>
          </cell>
          <cell r="C7" t="str">
            <v>OFFICE EXPENSES</v>
          </cell>
          <cell r="D7">
            <v>50000</v>
          </cell>
          <cell r="E7">
            <v>25000</v>
          </cell>
          <cell r="F7">
            <v>0</v>
          </cell>
          <cell r="G7">
            <v>0</v>
          </cell>
          <cell r="H7">
            <v>25000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25000</v>
          </cell>
          <cell r="N7">
            <v>0</v>
          </cell>
          <cell r="O7">
            <v>0</v>
          </cell>
          <cell r="P7">
            <v>25000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>
            <v>386</v>
          </cell>
          <cell r="B8" t="str">
            <v>IT-R</v>
          </cell>
          <cell r="C8" t="str">
            <v>OTHER EXPENSES</v>
          </cell>
          <cell r="D8">
            <v>1060759</v>
          </cell>
          <cell r="E8">
            <v>320971</v>
          </cell>
          <cell r="F8">
            <v>0</v>
          </cell>
          <cell r="G8">
            <v>40000</v>
          </cell>
          <cell r="H8">
            <v>360971</v>
          </cell>
          <cell r="I8">
            <v>1596</v>
          </cell>
          <cell r="J8">
            <v>0</v>
          </cell>
          <cell r="K8">
            <v>40000</v>
          </cell>
          <cell r="L8">
            <v>41596</v>
          </cell>
          <cell r="M8">
            <v>1596</v>
          </cell>
          <cell r="N8">
            <v>575000</v>
          </cell>
          <cell r="O8">
            <v>40000</v>
          </cell>
          <cell r="P8">
            <v>616596</v>
          </cell>
          <cell r="Q8">
            <v>1596</v>
          </cell>
          <cell r="R8">
            <v>0</v>
          </cell>
          <cell r="S8">
            <v>40000</v>
          </cell>
          <cell r="T8">
            <v>41596</v>
          </cell>
        </row>
        <row r="9">
          <cell r="A9">
            <v>387</v>
          </cell>
          <cell r="B9" t="str">
            <v>IT-R</v>
          </cell>
          <cell r="C9" t="str">
            <v>PRINTING &amp; STATIONARY</v>
          </cell>
          <cell r="D9">
            <v>644102</v>
          </cell>
          <cell r="E9">
            <v>161025.5</v>
          </cell>
          <cell r="F9">
            <v>0</v>
          </cell>
          <cell r="G9">
            <v>0</v>
          </cell>
          <cell r="H9">
            <v>161025.5</v>
          </cell>
          <cell r="I9">
            <v>161025.5</v>
          </cell>
          <cell r="J9">
            <v>0</v>
          </cell>
          <cell r="K9">
            <v>0</v>
          </cell>
          <cell r="L9">
            <v>161025.5</v>
          </cell>
          <cell r="M9">
            <v>161025.5</v>
          </cell>
          <cell r="N9">
            <v>0</v>
          </cell>
          <cell r="O9">
            <v>0</v>
          </cell>
          <cell r="P9">
            <v>161025.5</v>
          </cell>
          <cell r="Q9">
            <v>161025.5</v>
          </cell>
          <cell r="R9">
            <v>0</v>
          </cell>
          <cell r="S9">
            <v>0</v>
          </cell>
          <cell r="T9">
            <v>161025.5</v>
          </cell>
        </row>
        <row r="10">
          <cell r="A10">
            <v>388</v>
          </cell>
          <cell r="B10" t="str">
            <v>IT-R</v>
          </cell>
          <cell r="C10" t="str">
            <v>PROFESSIONAL FEES</v>
          </cell>
          <cell r="D10">
            <v>602500</v>
          </cell>
          <cell r="E10">
            <v>112500</v>
          </cell>
          <cell r="F10">
            <v>50000</v>
          </cell>
          <cell r="G10">
            <v>90000</v>
          </cell>
          <cell r="H10">
            <v>252500</v>
          </cell>
          <cell r="I10">
            <v>0</v>
          </cell>
          <cell r="J10">
            <v>0</v>
          </cell>
          <cell r="K10">
            <v>270000</v>
          </cell>
          <cell r="L10">
            <v>270000</v>
          </cell>
          <cell r="M10">
            <v>0</v>
          </cell>
          <cell r="N10">
            <v>0</v>
          </cell>
          <cell r="O10">
            <v>50000</v>
          </cell>
          <cell r="P10">
            <v>50000</v>
          </cell>
          <cell r="Q10">
            <v>0</v>
          </cell>
          <cell r="R10">
            <v>0</v>
          </cell>
          <cell r="S10">
            <v>30000</v>
          </cell>
          <cell r="T10">
            <v>30000</v>
          </cell>
        </row>
        <row r="11">
          <cell r="A11">
            <v>389</v>
          </cell>
          <cell r="B11" t="str">
            <v>IT-R</v>
          </cell>
          <cell r="C11" t="str">
            <v>REPAIRS AND MAINTAINANCE</v>
          </cell>
          <cell r="D11">
            <v>1295780</v>
          </cell>
          <cell r="E11">
            <v>809780</v>
          </cell>
          <cell r="F11">
            <v>131300</v>
          </cell>
          <cell r="G11">
            <v>36300</v>
          </cell>
          <cell r="H11">
            <v>977380</v>
          </cell>
          <cell r="I11">
            <v>29700</v>
          </cell>
          <cell r="J11">
            <v>21300</v>
          </cell>
          <cell r="K11">
            <v>36300</v>
          </cell>
          <cell r="L11">
            <v>87300</v>
          </cell>
          <cell r="M11">
            <v>86200</v>
          </cell>
          <cell r="N11">
            <v>21300</v>
          </cell>
          <cell r="O11">
            <v>36300</v>
          </cell>
          <cell r="P11">
            <v>143800</v>
          </cell>
          <cell r="Q11">
            <v>29700</v>
          </cell>
          <cell r="R11">
            <v>21300</v>
          </cell>
          <cell r="S11">
            <v>36300</v>
          </cell>
          <cell r="T11">
            <v>87300</v>
          </cell>
        </row>
        <row r="12">
          <cell r="A12">
            <v>390</v>
          </cell>
          <cell r="B12" t="str">
            <v>IT-R</v>
          </cell>
          <cell r="C12" t="str">
            <v>SALARY</v>
          </cell>
          <cell r="D12">
            <v>11375316</v>
          </cell>
          <cell r="E12">
            <v>947943</v>
          </cell>
          <cell r="F12">
            <v>947943</v>
          </cell>
          <cell r="G12">
            <v>947943</v>
          </cell>
          <cell r="H12">
            <v>2843829</v>
          </cell>
          <cell r="I12">
            <v>947943</v>
          </cell>
          <cell r="J12">
            <v>947943</v>
          </cell>
          <cell r="K12">
            <v>947943</v>
          </cell>
          <cell r="L12">
            <v>2843829</v>
          </cell>
          <cell r="M12">
            <v>947943</v>
          </cell>
          <cell r="N12">
            <v>947943</v>
          </cell>
          <cell r="O12">
            <v>947943</v>
          </cell>
          <cell r="P12">
            <v>2843829</v>
          </cell>
          <cell r="Q12">
            <v>947943</v>
          </cell>
          <cell r="R12">
            <v>947943</v>
          </cell>
          <cell r="S12">
            <v>947943</v>
          </cell>
          <cell r="T12">
            <v>2843829</v>
          </cell>
        </row>
        <row r="13">
          <cell r="A13">
            <v>391</v>
          </cell>
          <cell r="B13" t="str">
            <v>IT-R</v>
          </cell>
          <cell r="C13" t="str">
            <v>TRAVELLING</v>
          </cell>
          <cell r="D13">
            <v>203548</v>
          </cell>
          <cell r="E13">
            <v>6422</v>
          </cell>
          <cell r="F13">
            <v>37922</v>
          </cell>
          <cell r="G13">
            <v>6422</v>
          </cell>
          <cell r="H13">
            <v>50766</v>
          </cell>
          <cell r="I13">
            <v>6422</v>
          </cell>
          <cell r="J13">
            <v>37922</v>
          </cell>
          <cell r="K13">
            <v>6422</v>
          </cell>
          <cell r="L13">
            <v>50766</v>
          </cell>
          <cell r="M13">
            <v>6906</v>
          </cell>
          <cell r="N13">
            <v>37922</v>
          </cell>
          <cell r="O13">
            <v>6422</v>
          </cell>
          <cell r="P13">
            <v>51250</v>
          </cell>
          <cell r="Q13">
            <v>6422</v>
          </cell>
          <cell r="R13">
            <v>37922</v>
          </cell>
          <cell r="S13">
            <v>6422</v>
          </cell>
          <cell r="T13">
            <v>50766</v>
          </cell>
        </row>
        <row r="14">
          <cell r="A14">
            <v>392</v>
          </cell>
          <cell r="B14" t="str">
            <v>IT-I</v>
          </cell>
          <cell r="C14" t="str">
            <v>IT-I (Total of I)</v>
          </cell>
          <cell r="D14">
            <v>2628300</v>
          </cell>
          <cell r="E14">
            <v>0</v>
          </cell>
          <cell r="F14">
            <v>12500</v>
          </cell>
          <cell r="G14">
            <v>412500</v>
          </cell>
          <cell r="H14">
            <v>425000</v>
          </cell>
          <cell r="I14">
            <v>483300</v>
          </cell>
          <cell r="J14">
            <v>177500</v>
          </cell>
          <cell r="K14">
            <v>377500</v>
          </cell>
          <cell r="L14">
            <v>1038300</v>
          </cell>
          <cell r="M14">
            <v>277500</v>
          </cell>
          <cell r="N14">
            <v>177500</v>
          </cell>
          <cell r="O14">
            <v>177500</v>
          </cell>
          <cell r="P14">
            <v>632500</v>
          </cell>
          <cell r="Q14">
            <v>177500</v>
          </cell>
          <cell r="R14">
            <v>177500</v>
          </cell>
          <cell r="S14">
            <v>177500</v>
          </cell>
          <cell r="T14">
            <v>532500</v>
          </cell>
        </row>
        <row r="15">
          <cell r="A15">
            <v>393</v>
          </cell>
          <cell r="B15" t="str">
            <v>IT-I</v>
          </cell>
          <cell r="C15" t="str">
            <v>LOGISTICS</v>
          </cell>
          <cell r="D15">
            <v>1990800</v>
          </cell>
          <cell r="E15">
            <v>0</v>
          </cell>
          <cell r="F15">
            <v>0</v>
          </cell>
          <cell r="G15">
            <v>150000</v>
          </cell>
          <cell r="H15">
            <v>150000</v>
          </cell>
          <cell r="I15">
            <v>370800</v>
          </cell>
          <cell r="J15">
            <v>165000</v>
          </cell>
          <cell r="K15">
            <v>215000</v>
          </cell>
          <cell r="L15">
            <v>750800</v>
          </cell>
          <cell r="M15">
            <v>265000</v>
          </cell>
          <cell r="N15">
            <v>165000</v>
          </cell>
          <cell r="O15">
            <v>165000</v>
          </cell>
          <cell r="P15">
            <v>595000</v>
          </cell>
          <cell r="Q15">
            <v>165000</v>
          </cell>
          <cell r="R15">
            <v>165000</v>
          </cell>
          <cell r="S15">
            <v>165000</v>
          </cell>
          <cell r="T15">
            <v>495000</v>
          </cell>
        </row>
        <row r="16">
          <cell r="A16">
            <v>394</v>
          </cell>
          <cell r="B16" t="str">
            <v>IT-I</v>
          </cell>
          <cell r="C16" t="str">
            <v>OFFICE 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>
            <v>395</v>
          </cell>
          <cell r="B17" t="str">
            <v>IT-I</v>
          </cell>
          <cell r="C17" t="str">
            <v>OTHER EXPENSES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>
            <v>396</v>
          </cell>
          <cell r="B18" t="str">
            <v>IT-I</v>
          </cell>
          <cell r="C18" t="str">
            <v>PRINTING &amp; STATIONARY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>
            <v>397</v>
          </cell>
          <cell r="B19" t="str">
            <v>IT-I</v>
          </cell>
          <cell r="C19" t="str">
            <v>PROFESSIONAL FEES</v>
          </cell>
          <cell r="D19">
            <v>637500</v>
          </cell>
          <cell r="E19">
            <v>0</v>
          </cell>
          <cell r="F19">
            <v>12500</v>
          </cell>
          <cell r="G19">
            <v>262500</v>
          </cell>
          <cell r="H19">
            <v>275000</v>
          </cell>
          <cell r="I19">
            <v>112500</v>
          </cell>
          <cell r="J19">
            <v>12500</v>
          </cell>
          <cell r="K19">
            <v>162500</v>
          </cell>
          <cell r="L19">
            <v>287500</v>
          </cell>
          <cell r="M19">
            <v>12500</v>
          </cell>
          <cell r="N19">
            <v>12500</v>
          </cell>
          <cell r="O19">
            <v>12500</v>
          </cell>
          <cell r="P19">
            <v>37500</v>
          </cell>
          <cell r="Q19">
            <v>12500</v>
          </cell>
          <cell r="R19">
            <v>12500</v>
          </cell>
          <cell r="S19">
            <v>12500</v>
          </cell>
          <cell r="T19">
            <v>37500</v>
          </cell>
        </row>
        <row r="20">
          <cell r="A20">
            <v>398</v>
          </cell>
          <cell r="B20" t="str">
            <v>IT-I</v>
          </cell>
          <cell r="C20" t="str">
            <v>REPAIRS AND MAINTAINANCE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399</v>
          </cell>
          <cell r="B21" t="str">
            <v>IT-I</v>
          </cell>
          <cell r="C21" t="str">
            <v>SALARY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400</v>
          </cell>
          <cell r="B22" t="str">
            <v>IT-I</v>
          </cell>
          <cell r="C22" t="str">
            <v>TRAVELLING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570</v>
          </cell>
          <cell r="B23" t="str">
            <v>IT-R</v>
          </cell>
          <cell r="C23" t="str">
            <v>CAPEX-R</v>
          </cell>
          <cell r="D23">
            <v>9748500</v>
          </cell>
          <cell r="E23">
            <v>1470000</v>
          </cell>
          <cell r="F23">
            <v>1400000</v>
          </cell>
          <cell r="G23">
            <v>2346000</v>
          </cell>
          <cell r="H23">
            <v>5216000</v>
          </cell>
          <cell r="I23">
            <v>1530000</v>
          </cell>
          <cell r="J23">
            <v>0</v>
          </cell>
          <cell r="K23">
            <v>720000</v>
          </cell>
          <cell r="L23">
            <v>2250000</v>
          </cell>
          <cell r="M23">
            <v>842500</v>
          </cell>
          <cell r="N23">
            <v>0</v>
          </cell>
          <cell r="O23">
            <v>720000</v>
          </cell>
          <cell r="P23">
            <v>1562500</v>
          </cell>
          <cell r="Q23">
            <v>0</v>
          </cell>
          <cell r="R23">
            <v>0</v>
          </cell>
          <cell r="S23">
            <v>720000</v>
          </cell>
          <cell r="T23">
            <v>720000</v>
          </cell>
        </row>
        <row r="24">
          <cell r="A24">
            <v>571</v>
          </cell>
          <cell r="B24" t="str">
            <v>IT-R</v>
          </cell>
          <cell r="C24" t="str">
            <v xml:space="preserve">COMPUTER </v>
          </cell>
          <cell r="D24">
            <v>9748500</v>
          </cell>
          <cell r="E24">
            <v>1470000</v>
          </cell>
          <cell r="F24">
            <v>1400000</v>
          </cell>
          <cell r="G24">
            <v>2346000</v>
          </cell>
          <cell r="H24">
            <v>5216000</v>
          </cell>
          <cell r="I24">
            <v>1530000</v>
          </cell>
          <cell r="J24">
            <v>0</v>
          </cell>
          <cell r="K24">
            <v>720000</v>
          </cell>
          <cell r="L24">
            <v>2250000</v>
          </cell>
          <cell r="M24">
            <v>842500</v>
          </cell>
          <cell r="N24">
            <v>0</v>
          </cell>
          <cell r="O24">
            <v>720000</v>
          </cell>
          <cell r="P24">
            <v>1562500</v>
          </cell>
          <cell r="Q24">
            <v>0</v>
          </cell>
          <cell r="R24">
            <v>0</v>
          </cell>
          <cell r="S24">
            <v>720000</v>
          </cell>
          <cell r="T24">
            <v>720000</v>
          </cell>
        </row>
        <row r="25">
          <cell r="A25">
            <v>572</v>
          </cell>
          <cell r="B25" t="str">
            <v>IT-R</v>
          </cell>
          <cell r="C25" t="str">
            <v xml:space="preserve">FURNITURE 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>
            <v>573</v>
          </cell>
          <cell r="B26" t="str">
            <v>IT-R</v>
          </cell>
          <cell r="C26" t="str">
            <v>LAND &amp; BUILDING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574</v>
          </cell>
          <cell r="B27" t="str">
            <v>IT-R</v>
          </cell>
          <cell r="C27" t="str">
            <v xml:space="preserve">OFFICE EQUIPMENT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575</v>
          </cell>
          <cell r="B28" t="str">
            <v>IT-R</v>
          </cell>
          <cell r="C28" t="str">
            <v xml:space="preserve">PLANT &amp; MACHINERY 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576</v>
          </cell>
          <cell r="B29" t="str">
            <v>IT-R</v>
          </cell>
          <cell r="C29" t="str">
            <v xml:space="preserve">VEHICLE 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577</v>
          </cell>
          <cell r="B30" t="str">
            <v>IT-I</v>
          </cell>
          <cell r="C30" t="str">
            <v>CAPEX-I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578</v>
          </cell>
          <cell r="B31" t="str">
            <v>IT-I</v>
          </cell>
          <cell r="C31" t="str">
            <v xml:space="preserve">COMPUTER 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579</v>
          </cell>
          <cell r="B32" t="str">
            <v>IT-I</v>
          </cell>
          <cell r="C32" t="str">
            <v xml:space="preserve">FURNITURE 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580</v>
          </cell>
          <cell r="B33" t="str">
            <v>IT-I</v>
          </cell>
          <cell r="C33" t="str">
            <v>LAND &amp; BUILDING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581</v>
          </cell>
          <cell r="B34" t="str">
            <v>IT-I</v>
          </cell>
          <cell r="C34" t="str">
            <v xml:space="preserve">OFFICE EQUIPMENT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582</v>
          </cell>
          <cell r="B35" t="str">
            <v>IT-I</v>
          </cell>
          <cell r="C35" t="str">
            <v xml:space="preserve">PLANT &amp; MACHINERY 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583</v>
          </cell>
          <cell r="B36" t="str">
            <v>IT-I</v>
          </cell>
          <cell r="C36" t="str">
            <v xml:space="preserve">VEHICLE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</sheetData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</sheetNames>
    <sheetDataSet>
      <sheetData sheetId="0"/>
      <sheetData sheetId="1"/>
      <sheetData sheetId="2">
        <row r="5">
          <cell r="A5">
            <v>407</v>
          </cell>
          <cell r="B5" t="str">
            <v>AUDIT-R</v>
          </cell>
          <cell r="C5" t="str">
            <v>AUDIT-R (Total of R)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>
            <v>408</v>
          </cell>
          <cell r="B6" t="str">
            <v>AUDIT-R</v>
          </cell>
          <cell r="C6" t="str">
            <v>OFFICE EXPENSES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>
            <v>409</v>
          </cell>
          <cell r="B7" t="str">
            <v>AUDIT-R</v>
          </cell>
          <cell r="C7" t="str">
            <v>OTHER EXPENSES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>
            <v>410</v>
          </cell>
          <cell r="B8" t="str">
            <v>AUDIT-R</v>
          </cell>
          <cell r="C8" t="str">
            <v>PROFESSIONAL FEES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>
            <v>411</v>
          </cell>
          <cell r="B9" t="str">
            <v>AUDIT-R</v>
          </cell>
          <cell r="C9" t="str">
            <v>REPAIRS AND MAINTAINANCE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>
            <v>412</v>
          </cell>
          <cell r="B10" t="str">
            <v>AUDIT-R</v>
          </cell>
          <cell r="C10" t="str">
            <v>SALARY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>
            <v>413</v>
          </cell>
          <cell r="B11" t="str">
            <v>AUDIT-R</v>
          </cell>
          <cell r="C11" t="str">
            <v>STAFF WELFARE</v>
          </cell>
          <cell r="D11">
            <v>20000</v>
          </cell>
          <cell r="E11">
            <v>0</v>
          </cell>
          <cell r="F11">
            <v>0</v>
          </cell>
          <cell r="G11">
            <v>5000</v>
          </cell>
          <cell r="H11">
            <v>5000</v>
          </cell>
          <cell r="I11">
            <v>0</v>
          </cell>
          <cell r="J11">
            <v>0</v>
          </cell>
          <cell r="K11">
            <v>5000</v>
          </cell>
          <cell r="L11">
            <v>5000</v>
          </cell>
          <cell r="M11">
            <v>0</v>
          </cell>
          <cell r="N11">
            <v>0</v>
          </cell>
          <cell r="O11">
            <v>5000</v>
          </cell>
          <cell r="P11">
            <v>5000</v>
          </cell>
          <cell r="Q11">
            <v>0</v>
          </cell>
          <cell r="R11">
            <v>0</v>
          </cell>
          <cell r="S11">
            <v>5000</v>
          </cell>
          <cell r="T11">
            <v>5000</v>
          </cell>
        </row>
        <row r="12">
          <cell r="A12">
            <v>414</v>
          </cell>
          <cell r="B12" t="str">
            <v>AUDIT-R</v>
          </cell>
          <cell r="C12" t="str">
            <v>TRAVELLING</v>
          </cell>
          <cell r="D12">
            <v>615000</v>
          </cell>
          <cell r="E12">
            <v>42000</v>
          </cell>
          <cell r="F12">
            <v>42000</v>
          </cell>
          <cell r="G12">
            <v>42000</v>
          </cell>
          <cell r="H12">
            <v>126000</v>
          </cell>
          <cell r="I12">
            <v>48000</v>
          </cell>
          <cell r="J12">
            <v>48000</v>
          </cell>
          <cell r="K12">
            <v>48000</v>
          </cell>
          <cell r="L12">
            <v>144000</v>
          </cell>
          <cell r="M12">
            <v>55000</v>
          </cell>
          <cell r="N12">
            <v>55000</v>
          </cell>
          <cell r="O12">
            <v>55000</v>
          </cell>
          <cell r="P12">
            <v>165000</v>
          </cell>
          <cell r="Q12">
            <v>55000</v>
          </cell>
          <cell r="R12">
            <v>55000</v>
          </cell>
          <cell r="S12">
            <v>70000</v>
          </cell>
          <cell r="T12">
            <v>180000</v>
          </cell>
        </row>
        <row r="13">
          <cell r="A13">
            <v>415</v>
          </cell>
          <cell r="B13" t="str">
            <v>AUDIT-I</v>
          </cell>
          <cell r="C13" t="str">
            <v>AUDIT-I (Total of I)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416</v>
          </cell>
          <cell r="B14" t="str">
            <v>AUDIT-I</v>
          </cell>
          <cell r="C14" t="str">
            <v>OFFICE EXPENSES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>
            <v>417</v>
          </cell>
          <cell r="B15" t="str">
            <v>AUDIT-I</v>
          </cell>
          <cell r="C15" t="str">
            <v>OTHER EXPENSES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418</v>
          </cell>
          <cell r="B16" t="str">
            <v>AUDIT-I</v>
          </cell>
          <cell r="C16" t="str">
            <v>PROFESSIONAL FEES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>
            <v>419</v>
          </cell>
          <cell r="B17" t="str">
            <v>AUDIT-I</v>
          </cell>
          <cell r="C17" t="str">
            <v>REPAIRS AND MAINTAINANCE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>
            <v>420</v>
          </cell>
          <cell r="B18" t="str">
            <v>AUDIT-I</v>
          </cell>
          <cell r="C18" t="str">
            <v>SALARY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>
            <v>421</v>
          </cell>
          <cell r="B19" t="str">
            <v>AUDIT-I</v>
          </cell>
          <cell r="C19" t="str">
            <v>STAFF WELFARE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422</v>
          </cell>
          <cell r="B20" t="str">
            <v>AUDIT-I</v>
          </cell>
          <cell r="C20" t="str">
            <v>TRAVELLING</v>
          </cell>
          <cell r="D20">
            <v>80000</v>
          </cell>
          <cell r="E20">
            <v>0</v>
          </cell>
          <cell r="F20">
            <v>0</v>
          </cell>
          <cell r="G20">
            <v>20000</v>
          </cell>
          <cell r="H20">
            <v>20000</v>
          </cell>
          <cell r="I20">
            <v>0</v>
          </cell>
          <cell r="J20">
            <v>0</v>
          </cell>
          <cell r="K20">
            <v>20000</v>
          </cell>
          <cell r="L20">
            <v>20000</v>
          </cell>
          <cell r="M20">
            <v>0</v>
          </cell>
          <cell r="N20">
            <v>0</v>
          </cell>
          <cell r="O20">
            <v>20000</v>
          </cell>
          <cell r="P20">
            <v>20000</v>
          </cell>
          <cell r="Q20">
            <v>0</v>
          </cell>
          <cell r="R20">
            <v>0</v>
          </cell>
          <cell r="S20">
            <v>20000</v>
          </cell>
          <cell r="T20">
            <v>20000</v>
          </cell>
        </row>
        <row r="21">
          <cell r="A21">
            <v>514</v>
          </cell>
          <cell r="B21" t="str">
            <v xml:space="preserve">AUDIT-R </v>
          </cell>
          <cell r="C21" t="str">
            <v>CAPEX-R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515</v>
          </cell>
          <cell r="B22" t="str">
            <v xml:space="preserve">AUDIT-R </v>
          </cell>
          <cell r="C22" t="str">
            <v xml:space="preserve">COMPUTER 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516</v>
          </cell>
          <cell r="B23" t="str">
            <v xml:space="preserve">AUDIT-R </v>
          </cell>
          <cell r="C23" t="str">
            <v xml:space="preserve">FURNITURE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>
            <v>517</v>
          </cell>
          <cell r="B24" t="str">
            <v xml:space="preserve">AUDIT-R </v>
          </cell>
          <cell r="C24" t="str">
            <v>LAND &amp; BUILDING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518</v>
          </cell>
          <cell r="B25" t="str">
            <v xml:space="preserve">AUDIT-R </v>
          </cell>
          <cell r="C25" t="str">
            <v xml:space="preserve">OFFICE EQUIPMENT 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>
            <v>519</v>
          </cell>
          <cell r="B26" t="str">
            <v xml:space="preserve">AUDIT-R </v>
          </cell>
          <cell r="C26" t="str">
            <v xml:space="preserve">PLANT &amp; MACHINERY 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520</v>
          </cell>
          <cell r="B27" t="str">
            <v xml:space="preserve">AUDIT-R </v>
          </cell>
          <cell r="C27" t="str">
            <v xml:space="preserve">VEHICLE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521</v>
          </cell>
          <cell r="B28" t="str">
            <v xml:space="preserve">AUDIT-I </v>
          </cell>
          <cell r="C28" t="str">
            <v>CAPEX-I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522</v>
          </cell>
          <cell r="B29" t="str">
            <v xml:space="preserve">AUDIT-I </v>
          </cell>
          <cell r="C29" t="str">
            <v xml:space="preserve">COMPUTER </v>
          </cell>
          <cell r="D29">
            <v>170000</v>
          </cell>
          <cell r="E29">
            <v>85000</v>
          </cell>
          <cell r="F29">
            <v>0</v>
          </cell>
          <cell r="G29">
            <v>0</v>
          </cell>
          <cell r="H29">
            <v>85000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85000</v>
          </cell>
          <cell r="N29">
            <v>0</v>
          </cell>
          <cell r="O29">
            <v>0</v>
          </cell>
          <cell r="P29">
            <v>85000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523</v>
          </cell>
          <cell r="B30" t="str">
            <v xml:space="preserve">AUDIT-I </v>
          </cell>
          <cell r="C30" t="str">
            <v xml:space="preserve">FURNITURE 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524</v>
          </cell>
          <cell r="B31" t="str">
            <v xml:space="preserve">AUDIT-I </v>
          </cell>
          <cell r="C31" t="str">
            <v>LAND &amp; BUILDING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525</v>
          </cell>
          <cell r="B32" t="str">
            <v xml:space="preserve">AUDIT-I </v>
          </cell>
          <cell r="C32" t="str">
            <v xml:space="preserve">OFFICE EQUIPMENT 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526</v>
          </cell>
          <cell r="B33" t="str">
            <v xml:space="preserve">AUDIT-I </v>
          </cell>
          <cell r="C33" t="str">
            <v xml:space="preserve">PLANT &amp; MACHINERY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527</v>
          </cell>
          <cell r="B34" t="str">
            <v xml:space="preserve">AUDIT-I </v>
          </cell>
          <cell r="C34" t="str">
            <v xml:space="preserve">VEHICLE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</sheetData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  <sheetName val="Salary"/>
      <sheetName val="Professional Fees"/>
      <sheetName val="CSR Exps."/>
      <sheetName val="Other Income"/>
    </sheetNames>
    <sheetDataSet>
      <sheetData sheetId="0"/>
      <sheetData sheetId="1"/>
      <sheetData sheetId="2">
        <row r="4">
          <cell r="A4">
            <v>423</v>
          </cell>
          <cell r="B4" t="str">
            <v>IND OTHER</v>
          </cell>
          <cell r="C4" t="str">
            <v>IND OTHER (Total of R + I)</v>
          </cell>
          <cell r="D4">
            <v>3553501.2500000014</v>
          </cell>
          <cell r="E4">
            <v>296125.10416666674</v>
          </cell>
          <cell r="F4">
            <v>296125.10416666674</v>
          </cell>
          <cell r="G4">
            <v>296125.10416666674</v>
          </cell>
          <cell r="H4">
            <v>888375.31250000023</v>
          </cell>
          <cell r="I4">
            <v>296125.10416666674</v>
          </cell>
          <cell r="J4">
            <v>296125.10416666674</v>
          </cell>
          <cell r="K4">
            <v>296125.10416666674</v>
          </cell>
          <cell r="L4">
            <v>888375.31250000023</v>
          </cell>
          <cell r="M4">
            <v>296125.10416666674</v>
          </cell>
          <cell r="N4">
            <v>296125.10416666674</v>
          </cell>
          <cell r="O4">
            <v>296125.10416666674</v>
          </cell>
          <cell r="P4">
            <v>888375.31250000023</v>
          </cell>
          <cell r="Q4">
            <v>296125.10416666674</v>
          </cell>
          <cell r="R4">
            <v>296125.10416666674</v>
          </cell>
          <cell r="S4">
            <v>296125.10416666674</v>
          </cell>
        </row>
        <row r="5">
          <cell r="A5">
            <v>424</v>
          </cell>
          <cell r="B5" t="str">
            <v>IND OTHER-R</v>
          </cell>
          <cell r="C5" t="str">
            <v>IND OTHER-R (Total of R)</v>
          </cell>
          <cell r="D5">
            <v>3553501.2500000014</v>
          </cell>
          <cell r="E5">
            <v>296125.10416666674</v>
          </cell>
          <cell r="F5">
            <v>296125.10416666674</v>
          </cell>
          <cell r="G5">
            <v>296125.10416666674</v>
          </cell>
          <cell r="H5">
            <v>888375.31250000023</v>
          </cell>
          <cell r="I5">
            <v>296125.10416666674</v>
          </cell>
          <cell r="J5">
            <v>296125.10416666674</v>
          </cell>
          <cell r="K5">
            <v>296125.10416666674</v>
          </cell>
          <cell r="L5">
            <v>888375.31250000023</v>
          </cell>
          <cell r="M5">
            <v>296125.10416666674</v>
          </cell>
          <cell r="N5">
            <v>296125.10416666674</v>
          </cell>
          <cell r="O5">
            <v>296125.10416666674</v>
          </cell>
          <cell r="P5">
            <v>888375.31250000023</v>
          </cell>
          <cell r="Q5">
            <v>296125.10416666674</v>
          </cell>
          <cell r="R5">
            <v>296125.10416666674</v>
          </cell>
          <cell r="S5">
            <v>296125.10416666674</v>
          </cell>
        </row>
        <row r="6">
          <cell r="A6">
            <v>425</v>
          </cell>
          <cell r="B6" t="str">
            <v>IND OTHER-R</v>
          </cell>
          <cell r="C6" t="str">
            <v>INDIRECT INCOME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426</v>
          </cell>
          <cell r="B7" t="str">
            <v>IND OTHER-R</v>
          </cell>
          <cell r="C7" t="str">
            <v>LOGISTICS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>
            <v>427</v>
          </cell>
          <cell r="B8" t="str">
            <v>IND OTHER-R</v>
          </cell>
          <cell r="C8" t="str">
            <v>OFFICE EXPENSES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428</v>
          </cell>
          <cell r="B9" t="str">
            <v>IND OTHER-R</v>
          </cell>
          <cell r="C9" t="str">
            <v>OTHER EXPENSES</v>
          </cell>
          <cell r="D9">
            <v>2019204</v>
          </cell>
          <cell r="E9">
            <v>168267</v>
          </cell>
          <cell r="F9">
            <v>168267</v>
          </cell>
          <cell r="G9">
            <v>168267</v>
          </cell>
          <cell r="H9">
            <v>504801</v>
          </cell>
          <cell r="I9">
            <v>168267</v>
          </cell>
          <cell r="J9">
            <v>168267</v>
          </cell>
          <cell r="K9">
            <v>168267</v>
          </cell>
          <cell r="L9">
            <v>504801</v>
          </cell>
          <cell r="M9">
            <v>168267</v>
          </cell>
          <cell r="N9">
            <v>168267</v>
          </cell>
          <cell r="O9">
            <v>168267</v>
          </cell>
          <cell r="P9">
            <v>504801</v>
          </cell>
          <cell r="Q9">
            <v>168267</v>
          </cell>
          <cell r="R9">
            <v>168267</v>
          </cell>
          <cell r="S9">
            <v>168267</v>
          </cell>
        </row>
        <row r="10">
          <cell r="A10">
            <v>429</v>
          </cell>
          <cell r="B10" t="str">
            <v>IND OTHER-R</v>
          </cell>
          <cell r="C10" t="str">
            <v>OTHER INCOME</v>
          </cell>
          <cell r="D10">
            <v>-1823737.95</v>
          </cell>
          <cell r="E10">
            <v>-151978.16249999998</v>
          </cell>
          <cell r="F10">
            <v>-151978.16249999998</v>
          </cell>
          <cell r="G10">
            <v>-151978.16249999998</v>
          </cell>
          <cell r="H10">
            <v>-455934.48749999993</v>
          </cell>
          <cell r="I10">
            <v>-151978.16249999998</v>
          </cell>
          <cell r="J10">
            <v>-151978.16249999998</v>
          </cell>
          <cell r="K10">
            <v>-151978.16249999998</v>
          </cell>
          <cell r="L10">
            <v>-455934.48749999993</v>
          </cell>
          <cell r="M10">
            <v>-151978.16249999998</v>
          </cell>
          <cell r="N10">
            <v>-151978.16249999998</v>
          </cell>
          <cell r="O10">
            <v>-151978.16249999998</v>
          </cell>
          <cell r="P10">
            <v>-455934.48749999993</v>
          </cell>
          <cell r="Q10">
            <v>-151978.16249999998</v>
          </cell>
          <cell r="R10">
            <v>-151978.16249999998</v>
          </cell>
          <cell r="S10">
            <v>-151978.16249999998</v>
          </cell>
        </row>
        <row r="11">
          <cell r="A11">
            <v>430</v>
          </cell>
          <cell r="B11" t="str">
            <v>IND OTHER-R</v>
          </cell>
          <cell r="C11" t="str">
            <v>PRINTING &amp; STATIONARY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A12">
            <v>431</v>
          </cell>
          <cell r="B12" t="str">
            <v>IND OTHER-R</v>
          </cell>
          <cell r="C12" t="str">
            <v>PROFESSIONAL FEES</v>
          </cell>
          <cell r="D12">
            <v>1449499.9999999998</v>
          </cell>
          <cell r="E12">
            <v>120791.66666666667</v>
          </cell>
          <cell r="F12">
            <v>120791.66666666667</v>
          </cell>
          <cell r="G12">
            <v>120791.66666666667</v>
          </cell>
          <cell r="H12">
            <v>362375</v>
          </cell>
          <cell r="I12">
            <v>120791.66666666667</v>
          </cell>
          <cell r="J12">
            <v>120791.66666666667</v>
          </cell>
          <cell r="K12">
            <v>120791.66666666667</v>
          </cell>
          <cell r="L12">
            <v>362375</v>
          </cell>
          <cell r="M12">
            <v>120791.66666666667</v>
          </cell>
          <cell r="N12">
            <v>120791.66666666667</v>
          </cell>
          <cell r="O12">
            <v>120791.66666666667</v>
          </cell>
          <cell r="P12">
            <v>362375</v>
          </cell>
          <cell r="Q12">
            <v>120791.66666666667</v>
          </cell>
          <cell r="R12">
            <v>120791.66666666667</v>
          </cell>
          <cell r="S12">
            <v>120791.66666666667</v>
          </cell>
        </row>
        <row r="13">
          <cell r="A13">
            <v>432</v>
          </cell>
          <cell r="B13" t="str">
            <v>IND OTHER-R</v>
          </cell>
          <cell r="C13" t="str">
            <v>REPAIRS AND MAINTAINANCE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433</v>
          </cell>
          <cell r="B14" t="str">
            <v>IND OTHER-R</v>
          </cell>
          <cell r="C14" t="str">
            <v>SALARY</v>
          </cell>
          <cell r="D14">
            <v>1908535.2000000007</v>
          </cell>
          <cell r="E14">
            <v>159044.6</v>
          </cell>
          <cell r="F14">
            <v>159044.6</v>
          </cell>
          <cell r="G14">
            <v>159044.6</v>
          </cell>
          <cell r="H14">
            <v>477133.80000000005</v>
          </cell>
          <cell r="I14">
            <v>159044.6</v>
          </cell>
          <cell r="J14">
            <v>159044.6</v>
          </cell>
          <cell r="K14">
            <v>159044.6</v>
          </cell>
          <cell r="L14">
            <v>477133.80000000005</v>
          </cell>
          <cell r="M14">
            <v>159044.6</v>
          </cell>
          <cell r="N14">
            <v>159044.6</v>
          </cell>
          <cell r="O14">
            <v>159044.6</v>
          </cell>
          <cell r="P14">
            <v>477133.80000000005</v>
          </cell>
          <cell r="Q14">
            <v>159044.6</v>
          </cell>
          <cell r="R14">
            <v>159044.6</v>
          </cell>
          <cell r="S14">
            <v>159044.6</v>
          </cell>
        </row>
        <row r="15">
          <cell r="A15">
            <v>434</v>
          </cell>
          <cell r="B15" t="str">
            <v>IND OTHER-R</v>
          </cell>
          <cell r="C15" t="str">
            <v>STAFF WELFARE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435</v>
          </cell>
          <cell r="B16" t="str">
            <v>IND OTHER-R</v>
          </cell>
          <cell r="C16" t="str">
            <v>TRAVELLING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436</v>
          </cell>
          <cell r="B17" t="str">
            <v>IND OTHER-I</v>
          </cell>
          <cell r="C17" t="str">
            <v>IND OTHER-I (Total of I)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>
            <v>437</v>
          </cell>
          <cell r="B18" t="str">
            <v>IND OTHER-I</v>
          </cell>
          <cell r="C18" t="str">
            <v>INDIRECT INCOME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438</v>
          </cell>
          <cell r="B19" t="str">
            <v>IND OTHER-I</v>
          </cell>
          <cell r="C19" t="str">
            <v>LOGISTICS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A20">
            <v>439</v>
          </cell>
          <cell r="B20" t="str">
            <v>IND OTHER-I</v>
          </cell>
          <cell r="C20" t="str">
            <v>OFFICE EXPENSES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440</v>
          </cell>
          <cell r="B21" t="str">
            <v>IND OTHER-I</v>
          </cell>
          <cell r="C21" t="str">
            <v>OTHER EXPENSES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441</v>
          </cell>
          <cell r="B22" t="str">
            <v>IND OTHER-I</v>
          </cell>
          <cell r="C22" t="str">
            <v>OTHER INCOME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A23">
            <v>442</v>
          </cell>
          <cell r="B23" t="str">
            <v>IND OTHER-I</v>
          </cell>
          <cell r="C23" t="str">
            <v>PRINTING &amp; STATIONARY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>
            <v>443</v>
          </cell>
          <cell r="B24" t="str">
            <v>IND OTHER-I</v>
          </cell>
          <cell r="C24" t="str">
            <v>PROFESSIONAL FEES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444</v>
          </cell>
          <cell r="B25" t="str">
            <v>IND OTHER-I</v>
          </cell>
          <cell r="C25" t="str">
            <v>REPAIRS AND MAINTAINANCE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>
            <v>445</v>
          </cell>
          <cell r="B26" t="str">
            <v>IND OTHER-I</v>
          </cell>
          <cell r="C26" t="str">
            <v>SALARY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A27">
            <v>446</v>
          </cell>
          <cell r="B27" t="str">
            <v>IND OTHER-I</v>
          </cell>
          <cell r="C27" t="str">
            <v>STAFF WELFARE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A28">
            <v>447</v>
          </cell>
          <cell r="B28" t="str">
            <v>IND OTHER-I</v>
          </cell>
          <cell r="C28" t="str">
            <v>TRAVELLING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556</v>
          </cell>
          <cell r="B29" t="str">
            <v>IND OTHER-R</v>
          </cell>
          <cell r="C29" t="str">
            <v>CAPEX-R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557</v>
          </cell>
          <cell r="B30" t="str">
            <v>IND OTHER-R</v>
          </cell>
          <cell r="C30" t="str">
            <v xml:space="preserve">COMPUTER 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558</v>
          </cell>
          <cell r="B31" t="str">
            <v>IND OTHER-R</v>
          </cell>
          <cell r="C31" t="str">
            <v xml:space="preserve">FURNITURE 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A32">
            <v>559</v>
          </cell>
          <cell r="B32" t="str">
            <v>IND OTHER-R</v>
          </cell>
          <cell r="C32" t="str">
            <v>LAND &amp; BUILDING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560</v>
          </cell>
          <cell r="B33" t="str">
            <v>IND OTHER-R</v>
          </cell>
          <cell r="C33" t="str">
            <v xml:space="preserve">OFFICE EQUIPMENT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561</v>
          </cell>
          <cell r="B34" t="str">
            <v>IND OTHER-R</v>
          </cell>
          <cell r="C34" t="str">
            <v xml:space="preserve">PLANT &amp; MACHINERY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A35">
            <v>562</v>
          </cell>
          <cell r="B35" t="str">
            <v>IND OTHER-R</v>
          </cell>
          <cell r="C35" t="str">
            <v xml:space="preserve">VEHICLE 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A36">
            <v>563</v>
          </cell>
          <cell r="B36" t="str">
            <v xml:space="preserve">IND OTHER-I </v>
          </cell>
          <cell r="C36" t="str">
            <v>CAPEX-I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564</v>
          </cell>
          <cell r="B37" t="str">
            <v xml:space="preserve">IND OTHER-I </v>
          </cell>
          <cell r="C37" t="str">
            <v xml:space="preserve">COMPUTER 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565</v>
          </cell>
          <cell r="B38" t="str">
            <v xml:space="preserve">IND OTHER-I </v>
          </cell>
          <cell r="C38" t="str">
            <v xml:space="preserve">FURNITURE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A39">
            <v>566</v>
          </cell>
          <cell r="B39" t="str">
            <v xml:space="preserve">IND OTHER-I </v>
          </cell>
          <cell r="C39" t="str">
            <v>LAND &amp; BUILDING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A40">
            <v>567</v>
          </cell>
          <cell r="B40" t="str">
            <v xml:space="preserve">IND OTHER-I </v>
          </cell>
          <cell r="C40" t="str">
            <v xml:space="preserve">OFFICE EQUIPMENT 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>
            <v>568</v>
          </cell>
          <cell r="B41" t="str">
            <v xml:space="preserve">IND OTHER-I </v>
          </cell>
          <cell r="C41" t="str">
            <v xml:space="preserve">PLANT &amp; MACHINERY 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569</v>
          </cell>
          <cell r="B42" t="str">
            <v xml:space="preserve">IND OTHER-I </v>
          </cell>
          <cell r="C42" t="str">
            <v xml:space="preserve">VEHICLE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</sheetNames>
    <sheetDataSet>
      <sheetData sheetId="0"/>
      <sheetData sheetId="1"/>
      <sheetData sheetId="2">
        <row r="5">
          <cell r="E5">
            <v>1751500</v>
          </cell>
          <cell r="F5">
            <v>1751500</v>
          </cell>
          <cell r="G5">
            <v>1751500</v>
          </cell>
          <cell r="I5">
            <v>1751500</v>
          </cell>
          <cell r="J5">
            <v>1751500</v>
          </cell>
          <cell r="K5">
            <v>1751500</v>
          </cell>
          <cell r="M5">
            <v>1751500</v>
          </cell>
          <cell r="N5">
            <v>1751500</v>
          </cell>
          <cell r="O5">
            <v>1751500</v>
          </cell>
          <cell r="Q5">
            <v>1751500</v>
          </cell>
          <cell r="R5">
            <v>1751500</v>
          </cell>
          <cell r="S5">
            <v>1751500</v>
          </cell>
        </row>
      </sheetData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>
        <row r="5">
          <cell r="P5">
            <v>1604603.0000000002</v>
          </cell>
        </row>
        <row r="8">
          <cell r="P8">
            <v>7114261.0000000009</v>
          </cell>
        </row>
        <row r="19">
          <cell r="P19">
            <v>5340720.0000000009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</sheetNames>
    <sheetDataSet>
      <sheetData sheetId="0"/>
      <sheetData sheetId="1"/>
      <sheetData sheetId="2">
        <row r="4">
          <cell r="A4">
            <v>113</v>
          </cell>
          <cell r="B4" t="str">
            <v>SCM GOLD</v>
          </cell>
          <cell r="C4" t="str">
            <v>SCM GOLD (Total of R + I)</v>
          </cell>
          <cell r="D4">
            <v>41685202.539999992</v>
          </cell>
          <cell r="E4">
            <v>141241341.33333334</v>
          </cell>
          <cell r="F4">
            <v>12068485.333333336</v>
          </cell>
          <cell r="G4">
            <v>11323885.333333336</v>
          </cell>
          <cell r="H4">
            <v>11505833.333333336</v>
          </cell>
          <cell r="I4">
            <v>34898204.000000007</v>
          </cell>
          <cell r="J4">
            <v>11270852</v>
          </cell>
          <cell r="K4">
            <v>11257552</v>
          </cell>
          <cell r="L4">
            <v>13003800</v>
          </cell>
          <cell r="M4">
            <v>35532204</v>
          </cell>
          <cell r="N4">
            <v>12636133.333333334</v>
          </cell>
          <cell r="O4">
            <v>12982166.666666668</v>
          </cell>
          <cell r="P4">
            <v>11519533.333333336</v>
          </cell>
          <cell r="Q4">
            <v>37137833.333333336</v>
          </cell>
          <cell r="R4">
            <v>11282500</v>
          </cell>
          <cell r="S4">
            <v>11212300</v>
          </cell>
          <cell r="T4">
            <v>11178300</v>
          </cell>
          <cell r="U4">
            <v>33673100</v>
          </cell>
        </row>
        <row r="5">
          <cell r="A5">
            <v>114</v>
          </cell>
          <cell r="B5" t="str">
            <v>SCM GOLD-R</v>
          </cell>
          <cell r="C5" t="str">
            <v>SCM GOLD-R (Total of R)</v>
          </cell>
          <cell r="D5">
            <v>41685202.539999992</v>
          </cell>
          <cell r="E5">
            <v>141241341.33333334</v>
          </cell>
          <cell r="F5">
            <v>12068485.333333336</v>
          </cell>
          <cell r="G5">
            <v>11323885.333333336</v>
          </cell>
          <cell r="H5">
            <v>11505833.333333336</v>
          </cell>
          <cell r="I5">
            <v>34898204.000000007</v>
          </cell>
          <cell r="J5">
            <v>11270852</v>
          </cell>
          <cell r="K5">
            <v>11257552</v>
          </cell>
          <cell r="L5">
            <v>13003800</v>
          </cell>
          <cell r="M5">
            <v>35532204</v>
          </cell>
          <cell r="N5">
            <v>12636133.333333334</v>
          </cell>
          <cell r="O5">
            <v>12982166.666666668</v>
          </cell>
          <cell r="P5">
            <v>11519533.333333336</v>
          </cell>
          <cell r="Q5">
            <v>37137833.333333336</v>
          </cell>
          <cell r="R5">
            <v>11282500</v>
          </cell>
          <cell r="S5">
            <v>11212300</v>
          </cell>
          <cell r="T5">
            <v>11178300</v>
          </cell>
          <cell r="U5">
            <v>33673100</v>
          </cell>
        </row>
        <row r="6">
          <cell r="A6">
            <v>115</v>
          </cell>
          <cell r="B6" t="str">
            <v>SCM GOLD-R</v>
          </cell>
          <cell r="C6" t="str">
            <v>D EXPENSES</v>
          </cell>
          <cell r="D6">
            <v>5115923</v>
          </cell>
          <cell r="E6">
            <v>4922000</v>
          </cell>
          <cell r="F6">
            <v>410000</v>
          </cell>
          <cell r="G6">
            <v>410000</v>
          </cell>
          <cell r="H6">
            <v>406000</v>
          </cell>
          <cell r="I6">
            <v>1226000</v>
          </cell>
          <cell r="J6">
            <v>406000</v>
          </cell>
          <cell r="K6">
            <v>406000</v>
          </cell>
          <cell r="L6">
            <v>406000</v>
          </cell>
          <cell r="M6">
            <v>1218000</v>
          </cell>
          <cell r="N6">
            <v>430000</v>
          </cell>
          <cell r="O6">
            <v>420000</v>
          </cell>
          <cell r="P6">
            <v>410000</v>
          </cell>
          <cell r="Q6">
            <v>1260000</v>
          </cell>
          <cell r="R6">
            <v>406000</v>
          </cell>
          <cell r="S6">
            <v>406000</v>
          </cell>
          <cell r="T6">
            <v>406000</v>
          </cell>
          <cell r="U6">
            <v>1218000</v>
          </cell>
        </row>
        <row r="7">
          <cell r="A7">
            <v>116</v>
          </cell>
          <cell r="B7" t="str">
            <v>SCM GOLD-R</v>
          </cell>
          <cell r="C7" t="str">
            <v>HALLMARKING</v>
          </cell>
          <cell r="D7">
            <v>12866613.249999996</v>
          </cell>
          <cell r="E7">
            <v>13875000</v>
          </cell>
          <cell r="F7">
            <v>1200000</v>
          </cell>
          <cell r="G7">
            <v>1000000</v>
          </cell>
          <cell r="H7">
            <v>1075000</v>
          </cell>
          <cell r="I7">
            <v>3275000</v>
          </cell>
          <cell r="J7">
            <v>1075000</v>
          </cell>
          <cell r="K7">
            <v>1075000</v>
          </cell>
          <cell r="L7">
            <v>1300000</v>
          </cell>
          <cell r="M7">
            <v>3450000</v>
          </cell>
          <cell r="N7">
            <v>1600000</v>
          </cell>
          <cell r="O7">
            <v>1250000</v>
          </cell>
          <cell r="P7">
            <v>1100000</v>
          </cell>
          <cell r="Q7">
            <v>3950000</v>
          </cell>
          <cell r="R7">
            <v>1100000</v>
          </cell>
          <cell r="S7">
            <v>1100000</v>
          </cell>
          <cell r="T7">
            <v>1000000</v>
          </cell>
          <cell r="U7">
            <v>3200000</v>
          </cell>
        </row>
        <row r="8">
          <cell r="A8">
            <v>117</v>
          </cell>
          <cell r="B8" t="str">
            <v>SCM GOLD-R</v>
          </cell>
          <cell r="C8" t="str">
            <v>INDIRECT INCOME</v>
          </cell>
          <cell r="D8">
            <v>-117736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118</v>
          </cell>
          <cell r="B9" t="str">
            <v>SCM GOLD-R</v>
          </cell>
          <cell r="C9" t="str">
            <v>OFFICE EXPENSES</v>
          </cell>
          <cell r="D9">
            <v>46450</v>
          </cell>
          <cell r="E9">
            <v>50800</v>
          </cell>
          <cell r="F9">
            <v>4500</v>
          </cell>
          <cell r="G9">
            <v>4000</v>
          </cell>
          <cell r="H9">
            <v>3500</v>
          </cell>
          <cell r="I9">
            <v>12000</v>
          </cell>
          <cell r="J9">
            <v>4000</v>
          </cell>
          <cell r="K9">
            <v>5300</v>
          </cell>
          <cell r="L9">
            <v>6500</v>
          </cell>
          <cell r="M9">
            <v>15800</v>
          </cell>
          <cell r="N9">
            <v>6000</v>
          </cell>
          <cell r="O9">
            <v>4000</v>
          </cell>
          <cell r="P9">
            <v>3000</v>
          </cell>
          <cell r="Q9">
            <v>13000</v>
          </cell>
          <cell r="R9">
            <v>3000</v>
          </cell>
          <cell r="S9">
            <v>3000</v>
          </cell>
          <cell r="T9">
            <v>4000</v>
          </cell>
          <cell r="U9">
            <v>10000</v>
          </cell>
        </row>
        <row r="10">
          <cell r="A10">
            <v>119</v>
          </cell>
          <cell r="B10" t="str">
            <v>SCM GOLD-R</v>
          </cell>
          <cell r="C10" t="str">
            <v>LOGISTICS</v>
          </cell>
          <cell r="D10">
            <v>1081746.54</v>
          </cell>
          <cell r="E10">
            <v>1630000</v>
          </cell>
          <cell r="F10">
            <v>120000</v>
          </cell>
          <cell r="G10">
            <v>120000</v>
          </cell>
          <cell r="H10">
            <v>115000</v>
          </cell>
          <cell r="I10">
            <v>355000</v>
          </cell>
          <cell r="J10">
            <v>120000</v>
          </cell>
          <cell r="K10">
            <v>115000</v>
          </cell>
          <cell r="L10">
            <v>225000</v>
          </cell>
          <cell r="M10">
            <v>460000</v>
          </cell>
          <cell r="N10">
            <v>195000</v>
          </cell>
          <cell r="O10">
            <v>130000</v>
          </cell>
          <cell r="P10">
            <v>120000</v>
          </cell>
          <cell r="Q10">
            <v>445000</v>
          </cell>
          <cell r="R10">
            <v>125000</v>
          </cell>
          <cell r="S10">
            <v>120000</v>
          </cell>
          <cell r="T10">
            <v>125000</v>
          </cell>
          <cell r="U10">
            <v>370000</v>
          </cell>
        </row>
        <row r="11">
          <cell r="A11">
            <v>120</v>
          </cell>
          <cell r="B11" t="str">
            <v>SCM GOLD-R</v>
          </cell>
          <cell r="C11" t="str">
            <v>OTHER EXPENSES</v>
          </cell>
          <cell r="D11">
            <v>287692.87</v>
          </cell>
          <cell r="E11">
            <v>298000</v>
          </cell>
          <cell r="F11">
            <v>25000</v>
          </cell>
          <cell r="G11">
            <v>28000</v>
          </cell>
          <cell r="H11">
            <v>25000</v>
          </cell>
          <cell r="I11">
            <v>78000</v>
          </cell>
          <cell r="J11">
            <v>25000</v>
          </cell>
          <cell r="K11">
            <v>30000</v>
          </cell>
          <cell r="L11">
            <v>36000</v>
          </cell>
          <cell r="M11">
            <v>91000</v>
          </cell>
          <cell r="N11">
            <v>25000</v>
          </cell>
          <cell r="O11">
            <v>25000</v>
          </cell>
          <cell r="P11">
            <v>20000</v>
          </cell>
          <cell r="Q11">
            <v>70000</v>
          </cell>
          <cell r="R11">
            <v>23000</v>
          </cell>
          <cell r="S11">
            <v>18000</v>
          </cell>
          <cell r="T11">
            <v>18000</v>
          </cell>
          <cell r="U11">
            <v>59000</v>
          </cell>
        </row>
        <row r="12">
          <cell r="A12">
            <v>121</v>
          </cell>
          <cell r="B12" t="str">
            <v>SCM GOLD-R</v>
          </cell>
          <cell r="C12" t="str">
            <v>POSTAGE</v>
          </cell>
          <cell r="D12">
            <v>4970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122</v>
          </cell>
          <cell r="B13" t="str">
            <v>SCM GOLD-R</v>
          </cell>
          <cell r="C13" t="str">
            <v>PRINTING &amp; STATIONARY</v>
          </cell>
          <cell r="D13">
            <v>10935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123</v>
          </cell>
          <cell r="B14" t="str">
            <v>SCM GOLD-R</v>
          </cell>
          <cell r="C14" t="str">
            <v>REPAIRS AND MAINTAINANCE</v>
          </cell>
          <cell r="D14">
            <v>36984.880000000005</v>
          </cell>
          <cell r="E14">
            <v>38500</v>
          </cell>
          <cell r="F14">
            <v>3600</v>
          </cell>
          <cell r="G14">
            <v>3000</v>
          </cell>
          <cell r="H14">
            <v>3000</v>
          </cell>
          <cell r="I14">
            <v>9600</v>
          </cell>
          <cell r="J14">
            <v>2800</v>
          </cell>
          <cell r="K14">
            <v>3200</v>
          </cell>
          <cell r="L14">
            <v>2800</v>
          </cell>
          <cell r="M14">
            <v>8800</v>
          </cell>
          <cell r="N14">
            <v>4300</v>
          </cell>
          <cell r="O14">
            <v>4000</v>
          </cell>
          <cell r="P14">
            <v>3200</v>
          </cell>
          <cell r="Q14">
            <v>11500</v>
          </cell>
          <cell r="R14">
            <v>3000</v>
          </cell>
          <cell r="S14">
            <v>2800</v>
          </cell>
          <cell r="T14">
            <v>2800</v>
          </cell>
          <cell r="U14">
            <v>8600</v>
          </cell>
        </row>
        <row r="15">
          <cell r="A15">
            <v>124</v>
          </cell>
          <cell r="B15" t="str">
            <v>SCM GOLD-R</v>
          </cell>
          <cell r="C15" t="str">
            <v>SALARY</v>
          </cell>
          <cell r="D15">
            <v>21686439</v>
          </cell>
          <cell r="E15">
            <v>28382208</v>
          </cell>
          <cell r="F15">
            <v>2510552</v>
          </cell>
          <cell r="G15">
            <v>2510552</v>
          </cell>
          <cell r="H15">
            <v>2510000</v>
          </cell>
          <cell r="I15">
            <v>7531104</v>
          </cell>
          <cell r="J15">
            <v>2510552</v>
          </cell>
          <cell r="K15">
            <v>2510552</v>
          </cell>
          <cell r="L15">
            <v>2750000</v>
          </cell>
          <cell r="M15">
            <v>7771104</v>
          </cell>
          <cell r="N15">
            <v>340000</v>
          </cell>
          <cell r="O15">
            <v>2570000</v>
          </cell>
          <cell r="P15">
            <v>2570000</v>
          </cell>
          <cell r="Q15">
            <v>5480000</v>
          </cell>
          <cell r="R15">
            <v>2570000</v>
          </cell>
          <cell r="S15">
            <v>2460000</v>
          </cell>
          <cell r="T15">
            <v>2570000</v>
          </cell>
          <cell r="U15">
            <v>7600000</v>
          </cell>
        </row>
        <row r="16">
          <cell r="A16">
            <v>125</v>
          </cell>
          <cell r="B16" t="str">
            <v>SCM GOLD-R</v>
          </cell>
          <cell r="C16" t="str">
            <v>STAFF WELFARE</v>
          </cell>
          <cell r="D16">
            <v>30100</v>
          </cell>
          <cell r="E16">
            <v>200000</v>
          </cell>
          <cell r="F16">
            <v>0</v>
          </cell>
          <cell r="G16">
            <v>0</v>
          </cell>
          <cell r="H16">
            <v>80000</v>
          </cell>
          <cell r="I16">
            <v>80000</v>
          </cell>
          <cell r="J16">
            <v>0</v>
          </cell>
          <cell r="K16">
            <v>0</v>
          </cell>
          <cell r="L16">
            <v>70000</v>
          </cell>
          <cell r="M16">
            <v>70000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50000</v>
          </cell>
          <cell r="T16">
            <v>0</v>
          </cell>
          <cell r="U16">
            <v>50000</v>
          </cell>
        </row>
        <row r="17">
          <cell r="A17">
            <v>126</v>
          </cell>
          <cell r="B17" t="str">
            <v>SCM GOLD-R</v>
          </cell>
          <cell r="C17" t="str">
            <v>TRAVELLING</v>
          </cell>
          <cell r="D17">
            <v>635084</v>
          </cell>
          <cell r="E17">
            <v>524000</v>
          </cell>
          <cell r="F17">
            <v>19000</v>
          </cell>
          <cell r="G17">
            <v>15000</v>
          </cell>
          <cell r="H17">
            <v>55000</v>
          </cell>
          <cell r="I17">
            <v>89000</v>
          </cell>
          <cell r="J17">
            <v>75000</v>
          </cell>
          <cell r="K17">
            <v>60000</v>
          </cell>
          <cell r="L17">
            <v>70000</v>
          </cell>
          <cell r="M17">
            <v>205000</v>
          </cell>
          <cell r="N17">
            <v>90000</v>
          </cell>
          <cell r="O17">
            <v>80000</v>
          </cell>
          <cell r="P17">
            <v>60000</v>
          </cell>
          <cell r="Q17">
            <v>230000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127</v>
          </cell>
          <cell r="B18" t="str">
            <v>SCM GOLD-R</v>
          </cell>
          <cell r="C18" t="str">
            <v>INVENTORY CARRYING COST HO</v>
          </cell>
          <cell r="D18">
            <v>0</v>
          </cell>
          <cell r="E18">
            <v>91320833.333333343</v>
          </cell>
          <cell r="F18">
            <v>7775833.3333333349</v>
          </cell>
          <cell r="G18">
            <v>7233333.3333333349</v>
          </cell>
          <cell r="H18">
            <v>7233333.3333333349</v>
          </cell>
          <cell r="I18">
            <v>22242500.000000004</v>
          </cell>
          <cell r="J18">
            <v>7052500.0000000009</v>
          </cell>
          <cell r="K18">
            <v>7052500.0000000009</v>
          </cell>
          <cell r="L18">
            <v>8137500.0000000009</v>
          </cell>
          <cell r="M18">
            <v>22242500.000000004</v>
          </cell>
          <cell r="N18">
            <v>9945833.333333334</v>
          </cell>
          <cell r="O18">
            <v>8499166.6666666679</v>
          </cell>
          <cell r="P18">
            <v>7233333.3333333349</v>
          </cell>
          <cell r="Q18">
            <v>25678333.333333336</v>
          </cell>
          <cell r="R18">
            <v>7052500.0000000009</v>
          </cell>
          <cell r="S18">
            <v>7052500.0000000009</v>
          </cell>
          <cell r="T18">
            <v>7052500.0000000009</v>
          </cell>
          <cell r="U18">
            <v>21157500.000000004</v>
          </cell>
        </row>
        <row r="19">
          <cell r="A19">
            <v>128</v>
          </cell>
          <cell r="B19" t="str">
            <v>SCM GOLD-R</v>
          </cell>
          <cell r="C19" t="str">
            <v>GOLD</v>
          </cell>
          <cell r="D19">
            <v>0</v>
          </cell>
          <cell r="E19">
            <v>91320833.333333343</v>
          </cell>
          <cell r="F19">
            <v>7775833.3333333349</v>
          </cell>
          <cell r="G19">
            <v>7233333.3333333349</v>
          </cell>
          <cell r="H19">
            <v>7233333.3333333349</v>
          </cell>
          <cell r="I19">
            <v>22242500.000000004</v>
          </cell>
          <cell r="J19">
            <v>7052500.0000000009</v>
          </cell>
          <cell r="K19">
            <v>7052500.0000000009</v>
          </cell>
          <cell r="L19">
            <v>8137500.0000000009</v>
          </cell>
          <cell r="M19">
            <v>22242500.000000004</v>
          </cell>
          <cell r="N19">
            <v>9945833.333333334</v>
          </cell>
          <cell r="O19">
            <v>8499166.6666666679</v>
          </cell>
          <cell r="P19">
            <v>7233333.3333333349</v>
          </cell>
          <cell r="Q19">
            <v>25678333.333333336</v>
          </cell>
          <cell r="R19">
            <v>7052500.0000000009</v>
          </cell>
          <cell r="S19">
            <v>7052500.0000000009</v>
          </cell>
          <cell r="T19">
            <v>7052500.0000000009</v>
          </cell>
          <cell r="U19">
            <v>21157500.000000004</v>
          </cell>
        </row>
        <row r="20">
          <cell r="A20">
            <v>129</v>
          </cell>
          <cell r="B20" t="str">
            <v>SCM GOLD-I</v>
          </cell>
          <cell r="C20" t="str">
            <v>SCM GOLD- I (Total of I)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130</v>
          </cell>
          <cell r="B21" t="str">
            <v>SCM GOLD-I</v>
          </cell>
          <cell r="C21" t="str">
            <v>D EXPENSES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131</v>
          </cell>
          <cell r="B22" t="str">
            <v>SCM GOLD-I</v>
          </cell>
          <cell r="C22" t="str">
            <v>HALLMARKING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132</v>
          </cell>
          <cell r="B23" t="str">
            <v>SCM GOLD-I</v>
          </cell>
          <cell r="C23" t="str">
            <v>INDIRECT INCOME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133</v>
          </cell>
          <cell r="B24" t="str">
            <v>SCM GOLD-I</v>
          </cell>
          <cell r="C24" t="str">
            <v>OFFICE EXPENSES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134</v>
          </cell>
          <cell r="B25" t="str">
            <v>SCM GOLD-I</v>
          </cell>
          <cell r="C25" t="str">
            <v>LOGISTICS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135</v>
          </cell>
          <cell r="B26" t="str">
            <v>SCM GOLD-I</v>
          </cell>
          <cell r="C26" t="str">
            <v>OTHER EXPENSES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136</v>
          </cell>
          <cell r="B27" t="str">
            <v>SCM GOLD-I</v>
          </cell>
          <cell r="C27" t="str">
            <v>POSTAGE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137</v>
          </cell>
          <cell r="B28" t="str">
            <v>SCM GOLD-I</v>
          </cell>
          <cell r="C28" t="str">
            <v>PRINTING &amp; STATIONARY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138</v>
          </cell>
          <cell r="B29" t="str">
            <v>SCM GOLD-I</v>
          </cell>
          <cell r="C29" t="str">
            <v>REPAIRS AND MAINTAINANCE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139</v>
          </cell>
          <cell r="B30" t="str">
            <v>SCM GOLD-I</v>
          </cell>
          <cell r="C30" t="str">
            <v>SALARY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140</v>
          </cell>
          <cell r="B31" t="str">
            <v>SCM GOLD-I</v>
          </cell>
          <cell r="C31" t="str">
            <v>STAFF WELFARE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141</v>
          </cell>
          <cell r="B32" t="str">
            <v>SCM GOLD-I</v>
          </cell>
          <cell r="C32" t="str">
            <v>TRAVELLING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640</v>
          </cell>
          <cell r="B33" t="str">
            <v>SCM GOLD-R</v>
          </cell>
          <cell r="C33" t="str">
            <v>CAPEX-R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641</v>
          </cell>
          <cell r="B34" t="str">
            <v>SCM GOLD-R</v>
          </cell>
          <cell r="C34" t="str">
            <v xml:space="preserve">COMPUTER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642</v>
          </cell>
          <cell r="B35" t="str">
            <v>SCM GOLD-R</v>
          </cell>
          <cell r="C35" t="str">
            <v xml:space="preserve">FURNITURE 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643</v>
          </cell>
          <cell r="B36" t="str">
            <v>SCM GOLD-R</v>
          </cell>
          <cell r="C36" t="str">
            <v>LAND &amp; BUILDING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644</v>
          </cell>
          <cell r="B37" t="str">
            <v>SCM GOLD-R</v>
          </cell>
          <cell r="C37" t="str">
            <v xml:space="preserve">OFFICE EQUIPMENT 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645</v>
          </cell>
          <cell r="B38" t="str">
            <v>SCM GOLD-R</v>
          </cell>
          <cell r="C38" t="str">
            <v xml:space="preserve">PLANT &amp; MACHINERY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646</v>
          </cell>
          <cell r="B39" t="str">
            <v>SCM GOLD-R</v>
          </cell>
          <cell r="C39" t="str">
            <v xml:space="preserve">VEHICLE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647</v>
          </cell>
          <cell r="B40" t="str">
            <v>SCM GOLD-I</v>
          </cell>
          <cell r="C40" t="str">
            <v>CAPEX-I</v>
          </cell>
          <cell r="D40">
            <v>0</v>
          </cell>
          <cell r="E40">
            <v>150000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150000</v>
          </cell>
          <cell r="O40">
            <v>0</v>
          </cell>
          <cell r="P40">
            <v>0</v>
          </cell>
          <cell r="Q40">
            <v>150000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648</v>
          </cell>
          <cell r="B41" t="str">
            <v>SCM GOLD-I</v>
          </cell>
          <cell r="C41" t="str">
            <v xml:space="preserve">COMPUTER </v>
          </cell>
          <cell r="D41">
            <v>0</v>
          </cell>
          <cell r="E41">
            <v>120000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120000</v>
          </cell>
          <cell r="O41">
            <v>0</v>
          </cell>
          <cell r="P41">
            <v>0</v>
          </cell>
          <cell r="Q41">
            <v>120000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649</v>
          </cell>
          <cell r="B42" t="str">
            <v>SCM GOLD-I</v>
          </cell>
          <cell r="C42" t="str">
            <v xml:space="preserve">FURNITURE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650</v>
          </cell>
          <cell r="B43" t="str">
            <v>SCM GOLD-I</v>
          </cell>
          <cell r="C43" t="str">
            <v>LAND &amp; BUILDING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651</v>
          </cell>
          <cell r="B44" t="str">
            <v>SCM GOLD-I</v>
          </cell>
          <cell r="C44" t="str">
            <v xml:space="preserve">OFFICE EQUIPMENT 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652</v>
          </cell>
          <cell r="B45" t="str">
            <v>SCM GOLD-I</v>
          </cell>
          <cell r="C45" t="str">
            <v xml:space="preserve">PLANT &amp; MACHINERY </v>
          </cell>
          <cell r="D45">
            <v>0</v>
          </cell>
          <cell r="E45">
            <v>30000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30000</v>
          </cell>
          <cell r="O45">
            <v>0</v>
          </cell>
          <cell r="P45">
            <v>0</v>
          </cell>
          <cell r="Q45">
            <v>30000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653</v>
          </cell>
          <cell r="B46" t="str">
            <v>SCM GOLD-I</v>
          </cell>
          <cell r="C46" t="str">
            <v xml:space="preserve">VEHICLE 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</sheetNames>
    <sheetDataSet>
      <sheetData sheetId="0"/>
      <sheetData sheetId="1"/>
      <sheetData sheetId="2">
        <row r="6">
          <cell r="A6">
            <v>288</v>
          </cell>
          <cell r="B6" t="str">
            <v>ADVERTISE-R</v>
          </cell>
          <cell r="C6" t="str">
            <v>LOGISTICS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>
            <v>289</v>
          </cell>
          <cell r="B7" t="str">
            <v>ADVERTISE-R</v>
          </cell>
          <cell r="C7" t="str">
            <v>D EXPENSES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>
            <v>290</v>
          </cell>
          <cell r="B8" t="str">
            <v>ADVERTISE-R</v>
          </cell>
          <cell r="C8" t="str">
            <v>OTHER EXPENSES</v>
          </cell>
          <cell r="D8">
            <v>129600</v>
          </cell>
          <cell r="E8">
            <v>10800</v>
          </cell>
          <cell r="F8">
            <v>10800</v>
          </cell>
          <cell r="G8">
            <v>10800</v>
          </cell>
          <cell r="H8">
            <v>32400</v>
          </cell>
          <cell r="I8">
            <v>10800</v>
          </cell>
          <cell r="J8">
            <v>10800</v>
          </cell>
          <cell r="K8">
            <v>10800</v>
          </cell>
          <cell r="L8">
            <v>32400</v>
          </cell>
          <cell r="M8">
            <v>10800</v>
          </cell>
          <cell r="N8">
            <v>10800</v>
          </cell>
          <cell r="O8">
            <v>10800</v>
          </cell>
          <cell r="P8">
            <v>32400</v>
          </cell>
          <cell r="Q8">
            <v>10800</v>
          </cell>
          <cell r="R8">
            <v>10800</v>
          </cell>
          <cell r="S8">
            <v>10800</v>
          </cell>
          <cell r="T8">
            <v>32400</v>
          </cell>
        </row>
        <row r="9">
          <cell r="A9">
            <v>291</v>
          </cell>
          <cell r="B9" t="str">
            <v>ADVERTISE-R</v>
          </cell>
          <cell r="C9" t="str">
            <v>OFFICE EXPENSES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>
            <v>292</v>
          </cell>
          <cell r="B10" t="str">
            <v>ADVERTISE-R</v>
          </cell>
          <cell r="C10" t="str">
            <v>POSTAGE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>
            <v>293</v>
          </cell>
          <cell r="B11" t="str">
            <v>ADVERTISE-R</v>
          </cell>
          <cell r="C11" t="str">
            <v>PRINTING &amp; STATIONARY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>
            <v>294</v>
          </cell>
          <cell r="B12" t="str">
            <v>ADVERTISE-R</v>
          </cell>
          <cell r="C12" t="str">
            <v>PROFESSIONAL FEES</v>
          </cell>
          <cell r="D12">
            <v>2980800</v>
          </cell>
          <cell r="E12">
            <v>248400</v>
          </cell>
          <cell r="F12">
            <v>248400</v>
          </cell>
          <cell r="G12">
            <v>248400</v>
          </cell>
          <cell r="H12">
            <v>745200</v>
          </cell>
          <cell r="I12">
            <v>248400</v>
          </cell>
          <cell r="J12">
            <v>248400</v>
          </cell>
          <cell r="K12">
            <v>248400</v>
          </cell>
          <cell r="L12">
            <v>745200</v>
          </cell>
          <cell r="M12">
            <v>248400</v>
          </cell>
          <cell r="N12">
            <v>248400</v>
          </cell>
          <cell r="O12">
            <v>248400</v>
          </cell>
          <cell r="P12">
            <v>745200</v>
          </cell>
          <cell r="Q12">
            <v>248400</v>
          </cell>
          <cell r="R12">
            <v>248400</v>
          </cell>
          <cell r="S12">
            <v>248400</v>
          </cell>
          <cell r="T12">
            <v>745200</v>
          </cell>
        </row>
        <row r="13">
          <cell r="A13">
            <v>295</v>
          </cell>
          <cell r="B13" t="str">
            <v>ADVERTISE-R</v>
          </cell>
          <cell r="C13" t="str">
            <v>REPAIRS AND MAINTAINANCE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296</v>
          </cell>
          <cell r="B14" t="str">
            <v>ADVERTISE-R</v>
          </cell>
          <cell r="C14" t="str">
            <v>SALARY</v>
          </cell>
          <cell r="D14">
            <v>1332780</v>
          </cell>
          <cell r="E14">
            <v>111065</v>
          </cell>
          <cell r="F14">
            <v>111065</v>
          </cell>
          <cell r="G14">
            <v>111065</v>
          </cell>
          <cell r="H14">
            <v>333195</v>
          </cell>
          <cell r="I14">
            <v>111065</v>
          </cell>
          <cell r="J14">
            <v>111065</v>
          </cell>
          <cell r="K14">
            <v>111065</v>
          </cell>
          <cell r="L14">
            <v>333195</v>
          </cell>
          <cell r="M14">
            <v>111065</v>
          </cell>
          <cell r="N14">
            <v>111065</v>
          </cell>
          <cell r="O14">
            <v>111065</v>
          </cell>
          <cell r="P14">
            <v>333195</v>
          </cell>
          <cell r="Q14">
            <v>111065</v>
          </cell>
          <cell r="R14">
            <v>111065</v>
          </cell>
          <cell r="S14">
            <v>111065</v>
          </cell>
          <cell r="T14">
            <v>333195</v>
          </cell>
        </row>
        <row r="15">
          <cell r="A15">
            <v>297</v>
          </cell>
          <cell r="B15" t="str">
            <v>ADVERTISE-R</v>
          </cell>
          <cell r="C15" t="str">
            <v>STAFF WELFARE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298</v>
          </cell>
          <cell r="B16" t="str">
            <v>ADVERTISE-R</v>
          </cell>
          <cell r="C16" t="str">
            <v>TRAVELLING</v>
          </cell>
          <cell r="D16">
            <v>499992</v>
          </cell>
          <cell r="E16">
            <v>41666</v>
          </cell>
          <cell r="F16">
            <v>41666</v>
          </cell>
          <cell r="G16">
            <v>41666</v>
          </cell>
          <cell r="H16">
            <v>124998</v>
          </cell>
          <cell r="I16">
            <v>41666</v>
          </cell>
          <cell r="J16">
            <v>41666</v>
          </cell>
          <cell r="K16">
            <v>41666</v>
          </cell>
          <cell r="L16">
            <v>124998</v>
          </cell>
          <cell r="M16">
            <v>41666</v>
          </cell>
          <cell r="N16">
            <v>41666</v>
          </cell>
          <cell r="O16">
            <v>41666</v>
          </cell>
          <cell r="P16">
            <v>124998</v>
          </cell>
          <cell r="Q16">
            <v>41666</v>
          </cell>
          <cell r="R16">
            <v>41666</v>
          </cell>
          <cell r="S16">
            <v>41666</v>
          </cell>
          <cell r="T16">
            <v>124998</v>
          </cell>
        </row>
        <row r="17">
          <cell r="A17">
            <v>299</v>
          </cell>
          <cell r="B17" t="str">
            <v>ADVERTISE-I</v>
          </cell>
          <cell r="C17" t="str">
            <v>ADVERTISE-I (Total of I)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>
            <v>300</v>
          </cell>
          <cell r="B18" t="str">
            <v>ADVERTISE-I</v>
          </cell>
          <cell r="C18" t="str">
            <v>LOGISTICS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>
            <v>301</v>
          </cell>
          <cell r="B19" t="str">
            <v>ADVERTISE-I</v>
          </cell>
          <cell r="C19" t="str">
            <v>D EXPENSES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302</v>
          </cell>
          <cell r="B20" t="str">
            <v>ADVERTISE-I</v>
          </cell>
          <cell r="C20" t="str">
            <v>OTHER EXPENSES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303</v>
          </cell>
          <cell r="B21" t="str">
            <v>ADVERTISE-I</v>
          </cell>
          <cell r="C21" t="str">
            <v>OFFICE EXPENSES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304</v>
          </cell>
          <cell r="B22" t="str">
            <v>ADVERTISE-I</v>
          </cell>
          <cell r="C22" t="str">
            <v>POSTAGE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305</v>
          </cell>
          <cell r="B23" t="str">
            <v>ADVERTISE-I</v>
          </cell>
          <cell r="C23" t="str">
            <v>PRINTING &amp; STATIONARY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>
            <v>306</v>
          </cell>
          <cell r="B24" t="str">
            <v>ADVERTISE-I</v>
          </cell>
          <cell r="C24" t="str">
            <v>PROFESSIONAL FEES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307</v>
          </cell>
          <cell r="B25" t="str">
            <v>ADVERTISE-I</v>
          </cell>
          <cell r="C25" t="str">
            <v>REPAIRS AND MAINTAINANCE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>
            <v>308</v>
          </cell>
          <cell r="B26" t="str">
            <v>ADVERTISE-I</v>
          </cell>
          <cell r="C26" t="str">
            <v>SALARY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309</v>
          </cell>
          <cell r="B27" t="str">
            <v>ADVERTISE-I</v>
          </cell>
          <cell r="C27" t="str">
            <v>STAFF WELFARE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310</v>
          </cell>
          <cell r="B28" t="str">
            <v>ADVERTISE-I</v>
          </cell>
          <cell r="C28" t="str">
            <v>TRAVELLING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500</v>
          </cell>
          <cell r="B29" t="str">
            <v>ADVERTISE-R</v>
          </cell>
          <cell r="C29" t="str">
            <v>CAPEX-R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501</v>
          </cell>
          <cell r="B30" t="str">
            <v>ADVERTISE-R</v>
          </cell>
          <cell r="C30" t="str">
            <v xml:space="preserve">COMPUTER 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502</v>
          </cell>
          <cell r="B31" t="str">
            <v>ADVERTISE-R</v>
          </cell>
          <cell r="C31" t="str">
            <v xml:space="preserve">FURNITURE 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503</v>
          </cell>
          <cell r="B32" t="str">
            <v>ADVERTISE-R</v>
          </cell>
          <cell r="C32" t="str">
            <v>LAND &amp; BUILDING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504</v>
          </cell>
          <cell r="B33" t="str">
            <v>ADVERTISE-R</v>
          </cell>
          <cell r="C33" t="str">
            <v xml:space="preserve">OFFICE EQUIPMENT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505</v>
          </cell>
          <cell r="B34" t="str">
            <v>ADVERTISE-R</v>
          </cell>
          <cell r="C34" t="str">
            <v xml:space="preserve">PLANT &amp; MACHINERY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506</v>
          </cell>
          <cell r="B35" t="str">
            <v>ADVERTISE-R</v>
          </cell>
          <cell r="C35" t="str">
            <v xml:space="preserve">VEHICLE 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507</v>
          </cell>
          <cell r="B36" t="str">
            <v>ADVERTISE-I</v>
          </cell>
          <cell r="C36" t="str">
            <v>CAPEX-I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508</v>
          </cell>
          <cell r="B37" t="str">
            <v>ADVERTISE-I</v>
          </cell>
          <cell r="C37" t="str">
            <v xml:space="preserve">COMPUTER 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509</v>
          </cell>
          <cell r="B38" t="str">
            <v>ADVERTISE-I</v>
          </cell>
          <cell r="C38" t="str">
            <v xml:space="preserve">FURNITURE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510</v>
          </cell>
          <cell r="B39" t="str">
            <v>ADVERTISE-I</v>
          </cell>
          <cell r="C39" t="str">
            <v>LAND &amp; BUILDING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511</v>
          </cell>
          <cell r="B40" t="str">
            <v>ADVERTISE-I</v>
          </cell>
          <cell r="C40" t="str">
            <v xml:space="preserve">OFFICE EQUIPMENT 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512</v>
          </cell>
          <cell r="B41" t="str">
            <v>ADVERTISE-I</v>
          </cell>
          <cell r="C41" t="str">
            <v xml:space="preserve">PLANT &amp; MACHINERY 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513</v>
          </cell>
          <cell r="B42" t="str">
            <v>ADVERTISE-I</v>
          </cell>
          <cell r="C42" t="str">
            <v xml:space="preserve">VEHICLE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  <sheetName val="Expenses Details"/>
      <sheetName val="Current Year Exp"/>
      <sheetName val="Sheet1"/>
      <sheetName val="Estimated Salary"/>
    </sheetNames>
    <sheetDataSet>
      <sheetData sheetId="0"/>
      <sheetData sheetId="1"/>
      <sheetData sheetId="2">
        <row r="4">
          <cell r="A4">
            <v>317</v>
          </cell>
          <cell r="B4" t="str">
            <v>ACCOUNTS &amp; FINANCE</v>
          </cell>
          <cell r="C4" t="str">
            <v>ACCOUNTS &amp; FINANCE (Total of R + I)</v>
          </cell>
          <cell r="D4">
            <v>0</v>
          </cell>
          <cell r="E4">
            <v>94510058</v>
          </cell>
          <cell r="F4">
            <v>6321671</v>
          </cell>
          <cell r="G4">
            <v>3622217</v>
          </cell>
          <cell r="H4">
            <v>3920717</v>
          </cell>
          <cell r="I4">
            <v>13864605</v>
          </cell>
          <cell r="J4">
            <v>3837217</v>
          </cell>
          <cell r="K4">
            <v>3607217</v>
          </cell>
          <cell r="L4">
            <v>4925717</v>
          </cell>
          <cell r="M4">
            <v>12370151</v>
          </cell>
          <cell r="N4">
            <v>3622217</v>
          </cell>
          <cell r="O4">
            <v>3892217</v>
          </cell>
          <cell r="P4">
            <v>4560717</v>
          </cell>
          <cell r="Q4">
            <v>12075151</v>
          </cell>
          <cell r="R4">
            <v>3607217</v>
          </cell>
          <cell r="S4">
            <v>3577217</v>
          </cell>
          <cell r="T4">
            <v>49015717</v>
          </cell>
          <cell r="U4">
            <v>56200151</v>
          </cell>
        </row>
        <row r="5">
          <cell r="A5">
            <v>318</v>
          </cell>
          <cell r="B5" t="str">
            <v>ACCOUNTS &amp; FINANCE-R</v>
          </cell>
          <cell r="C5" t="str">
            <v>ACCOUNTS &amp; FINANCE-R (Total of R)</v>
          </cell>
          <cell r="D5">
            <v>91523391.639999986</v>
          </cell>
          <cell r="E5">
            <v>94425058</v>
          </cell>
          <cell r="F5">
            <v>6321671</v>
          </cell>
          <cell r="G5">
            <v>3622217</v>
          </cell>
          <cell r="H5">
            <v>3905717</v>
          </cell>
          <cell r="I5">
            <v>13849605</v>
          </cell>
          <cell r="J5">
            <v>3837217</v>
          </cell>
          <cell r="K5">
            <v>3607217</v>
          </cell>
          <cell r="L5">
            <v>4890717</v>
          </cell>
          <cell r="M5">
            <v>12335151</v>
          </cell>
          <cell r="N5">
            <v>3622217</v>
          </cell>
          <cell r="O5">
            <v>3892217</v>
          </cell>
          <cell r="P5">
            <v>4525717</v>
          </cell>
          <cell r="Q5">
            <v>12040151</v>
          </cell>
          <cell r="R5">
            <v>3607217</v>
          </cell>
          <cell r="S5">
            <v>3577217</v>
          </cell>
          <cell r="T5">
            <v>49015717</v>
          </cell>
          <cell r="U5">
            <v>56200151</v>
          </cell>
        </row>
        <row r="6">
          <cell r="A6">
            <v>319</v>
          </cell>
          <cell r="B6" t="str">
            <v>ACCOUNTS &amp; FINANCE-R</v>
          </cell>
          <cell r="C6" t="str">
            <v>CREDIT CARD CHARGES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320</v>
          </cell>
          <cell r="B7" t="str">
            <v>ACCOUNTS &amp; FINANCE-R</v>
          </cell>
          <cell r="C7" t="str">
            <v>FINANCE COST</v>
          </cell>
          <cell r="D7">
            <v>90828987.879999995</v>
          </cell>
          <cell r="E7">
            <v>112940000</v>
          </cell>
          <cell r="F7">
            <v>2950000</v>
          </cell>
          <cell r="G7">
            <v>2945000</v>
          </cell>
          <cell r="H7">
            <v>3050000</v>
          </cell>
          <cell r="I7">
            <v>8945000</v>
          </cell>
          <cell r="J7">
            <v>3135000</v>
          </cell>
          <cell r="K7">
            <v>2930000</v>
          </cell>
          <cell r="L7">
            <v>3335000</v>
          </cell>
          <cell r="M7">
            <v>9400000</v>
          </cell>
          <cell r="N7">
            <v>2920000</v>
          </cell>
          <cell r="O7">
            <v>3215000</v>
          </cell>
          <cell r="P7">
            <v>3170000</v>
          </cell>
          <cell r="Q7">
            <v>9305000</v>
          </cell>
          <cell r="R7">
            <v>2905000</v>
          </cell>
          <cell r="S7">
            <v>2900000</v>
          </cell>
          <cell r="T7">
            <v>79485000</v>
          </cell>
          <cell r="U7">
            <v>85290000</v>
          </cell>
        </row>
        <row r="8">
          <cell r="A8">
            <v>321</v>
          </cell>
          <cell r="B8" t="str">
            <v>ACCOUNTS &amp; FINANCE-R</v>
          </cell>
          <cell r="C8" t="str">
            <v>GOVERNMENT PENALTIES</v>
          </cell>
          <cell r="D8">
            <v>0</v>
          </cell>
          <cell r="E8">
            <v>12000</v>
          </cell>
          <cell r="F8">
            <v>0</v>
          </cell>
          <cell r="G8">
            <v>0</v>
          </cell>
          <cell r="H8">
            <v>3000</v>
          </cell>
          <cell r="I8">
            <v>3000</v>
          </cell>
          <cell r="J8">
            <v>0</v>
          </cell>
          <cell r="K8">
            <v>0</v>
          </cell>
          <cell r="L8">
            <v>3000</v>
          </cell>
          <cell r="M8">
            <v>3000</v>
          </cell>
          <cell r="N8">
            <v>0</v>
          </cell>
          <cell r="O8">
            <v>0</v>
          </cell>
          <cell r="P8">
            <v>3000</v>
          </cell>
          <cell r="Q8">
            <v>3000</v>
          </cell>
          <cell r="R8">
            <v>0</v>
          </cell>
          <cell r="S8">
            <v>0</v>
          </cell>
          <cell r="T8">
            <v>3000</v>
          </cell>
          <cell r="U8">
            <v>3000</v>
          </cell>
        </row>
        <row r="9">
          <cell r="A9">
            <v>322</v>
          </cell>
          <cell r="B9" t="str">
            <v>ACCOUNTS &amp; FINANCE-R</v>
          </cell>
          <cell r="C9" t="str">
            <v>INDIRECT INCOME</v>
          </cell>
          <cell r="D9">
            <v>-11744804</v>
          </cell>
          <cell r="E9">
            <v>-32500000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-32500000</v>
          </cell>
          <cell r="U9">
            <v>-32500000</v>
          </cell>
        </row>
        <row r="10">
          <cell r="A10">
            <v>323</v>
          </cell>
          <cell r="B10" t="str">
            <v>ACCOUNTS &amp; FINANCE-R</v>
          </cell>
          <cell r="C10" t="str">
            <v>INSURANCE</v>
          </cell>
          <cell r="D10">
            <v>2955198</v>
          </cell>
          <cell r="E10">
            <v>2694454</v>
          </cell>
          <cell r="F10">
            <v>2694454</v>
          </cell>
          <cell r="G10">
            <v>0</v>
          </cell>
          <cell r="H10">
            <v>0</v>
          </cell>
          <cell r="I10">
            <v>2694454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324</v>
          </cell>
          <cell r="B11" t="str">
            <v>ACCOUNTS &amp; FINANCE-R</v>
          </cell>
          <cell r="C11" t="str">
            <v>OFFICE EXPENSES</v>
          </cell>
          <cell r="D11">
            <v>7429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325</v>
          </cell>
          <cell r="B12" t="str">
            <v>ACCOUNTS &amp; FINANCE-R</v>
          </cell>
          <cell r="C12" t="str">
            <v>OTHER EXPENSES</v>
          </cell>
          <cell r="D12">
            <v>199413.85</v>
          </cell>
          <cell r="E12">
            <v>72000</v>
          </cell>
          <cell r="F12">
            <v>0</v>
          </cell>
          <cell r="G12">
            <v>0</v>
          </cell>
          <cell r="H12">
            <v>18000</v>
          </cell>
          <cell r="I12">
            <v>18000</v>
          </cell>
          <cell r="J12">
            <v>0</v>
          </cell>
          <cell r="K12">
            <v>0</v>
          </cell>
          <cell r="L12">
            <v>18000</v>
          </cell>
          <cell r="M12">
            <v>18000</v>
          </cell>
          <cell r="N12">
            <v>0</v>
          </cell>
          <cell r="O12">
            <v>0</v>
          </cell>
          <cell r="P12">
            <v>18000</v>
          </cell>
          <cell r="Q12">
            <v>18000</v>
          </cell>
          <cell r="R12">
            <v>0</v>
          </cell>
          <cell r="S12">
            <v>0</v>
          </cell>
          <cell r="T12">
            <v>18000</v>
          </cell>
          <cell r="U12">
            <v>18000</v>
          </cell>
        </row>
        <row r="13">
          <cell r="A13">
            <v>326</v>
          </cell>
          <cell r="B13" t="str">
            <v>ACCOUNTS &amp; FINANCE-R</v>
          </cell>
          <cell r="C13" t="str">
            <v>OTHER INCOME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327</v>
          </cell>
          <cell r="B14" t="str">
            <v>ACCOUNTS &amp; FINANCE-R</v>
          </cell>
          <cell r="C14" t="str">
            <v>PRINTING &amp; STATIONARY</v>
          </cell>
          <cell r="D14">
            <v>2887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328</v>
          </cell>
          <cell r="B15" t="str">
            <v>ACCOUNTS &amp; FINANCE-R</v>
          </cell>
          <cell r="C15" t="str">
            <v>PROFESSIONAL FEES</v>
          </cell>
          <cell r="D15">
            <v>4072408</v>
          </cell>
          <cell r="E15">
            <v>5218004</v>
          </cell>
          <cell r="F15">
            <v>180667</v>
          </cell>
          <cell r="G15">
            <v>180667</v>
          </cell>
          <cell r="H15">
            <v>330667</v>
          </cell>
          <cell r="I15">
            <v>692001</v>
          </cell>
          <cell r="J15">
            <v>205667</v>
          </cell>
          <cell r="K15">
            <v>180667</v>
          </cell>
          <cell r="L15">
            <v>1030667</v>
          </cell>
          <cell r="M15">
            <v>1417001</v>
          </cell>
          <cell r="N15">
            <v>205667</v>
          </cell>
          <cell r="O15">
            <v>180667</v>
          </cell>
          <cell r="P15">
            <v>830667</v>
          </cell>
          <cell r="Q15">
            <v>1217001</v>
          </cell>
          <cell r="R15">
            <v>205667</v>
          </cell>
          <cell r="S15">
            <v>180667</v>
          </cell>
          <cell r="T15">
            <v>1505667</v>
          </cell>
          <cell r="U15">
            <v>1892001</v>
          </cell>
        </row>
        <row r="16">
          <cell r="A16">
            <v>329</v>
          </cell>
          <cell r="B16" t="str">
            <v>ACCOUNTS &amp; FINANCE-R</v>
          </cell>
          <cell r="C16" t="str">
            <v>REPAIRS AND MAINTAINANCE</v>
          </cell>
          <cell r="D16">
            <v>4533.91</v>
          </cell>
          <cell r="E16">
            <v>30000</v>
          </cell>
          <cell r="F16">
            <v>0</v>
          </cell>
          <cell r="G16">
            <v>0</v>
          </cell>
          <cell r="H16">
            <v>7500</v>
          </cell>
          <cell r="I16">
            <v>7500</v>
          </cell>
          <cell r="J16">
            <v>0</v>
          </cell>
          <cell r="K16">
            <v>0</v>
          </cell>
          <cell r="L16">
            <v>7500</v>
          </cell>
          <cell r="M16">
            <v>7500</v>
          </cell>
          <cell r="N16">
            <v>0</v>
          </cell>
          <cell r="O16">
            <v>0</v>
          </cell>
          <cell r="P16">
            <v>7500</v>
          </cell>
          <cell r="Q16">
            <v>7500</v>
          </cell>
          <cell r="R16">
            <v>0</v>
          </cell>
          <cell r="S16">
            <v>0</v>
          </cell>
          <cell r="T16">
            <v>7500</v>
          </cell>
          <cell r="U16">
            <v>7500</v>
          </cell>
        </row>
        <row r="17">
          <cell r="A17">
            <v>330</v>
          </cell>
          <cell r="B17" t="str">
            <v>ACCOUNTS &amp; FINANCE-R</v>
          </cell>
          <cell r="C17" t="str">
            <v>SALARY</v>
          </cell>
          <cell r="D17">
            <v>5141642</v>
          </cell>
          <cell r="E17">
            <v>5850599.9999999991</v>
          </cell>
          <cell r="F17">
            <v>487549.99999999994</v>
          </cell>
          <cell r="G17">
            <v>487549.99999999994</v>
          </cell>
          <cell r="H17">
            <v>487549.99999999994</v>
          </cell>
          <cell r="I17">
            <v>1462649.9999999998</v>
          </cell>
          <cell r="J17">
            <v>487549.99999999994</v>
          </cell>
          <cell r="K17">
            <v>487549.99999999994</v>
          </cell>
          <cell r="L17">
            <v>487549.99999999994</v>
          </cell>
          <cell r="M17">
            <v>1462649.9999999998</v>
          </cell>
          <cell r="N17">
            <v>487549.99999999994</v>
          </cell>
          <cell r="O17">
            <v>487549.99999999994</v>
          </cell>
          <cell r="P17">
            <v>487549.99999999994</v>
          </cell>
          <cell r="Q17">
            <v>1462649.9999999998</v>
          </cell>
          <cell r="R17">
            <v>487549.99999999994</v>
          </cell>
          <cell r="S17">
            <v>487549.99999999994</v>
          </cell>
          <cell r="T17">
            <v>487549.99999999994</v>
          </cell>
          <cell r="U17">
            <v>1462649.9999999998</v>
          </cell>
        </row>
        <row r="18">
          <cell r="A18">
            <v>331</v>
          </cell>
          <cell r="B18" t="str">
            <v>ACCOUNTS &amp; FINANCE-R</v>
          </cell>
          <cell r="C18" t="str">
            <v>STAFF WELFARE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332</v>
          </cell>
          <cell r="B19" t="str">
            <v>ACCOUNTS &amp; FINANCE-R</v>
          </cell>
          <cell r="C19" t="str">
            <v>TRAVELLING</v>
          </cell>
          <cell r="D19">
            <v>55696</v>
          </cell>
          <cell r="E19">
            <v>108000</v>
          </cell>
          <cell r="F19">
            <v>9000</v>
          </cell>
          <cell r="G19">
            <v>9000</v>
          </cell>
          <cell r="H19">
            <v>9000</v>
          </cell>
          <cell r="I19">
            <v>27000</v>
          </cell>
          <cell r="J19">
            <v>9000</v>
          </cell>
          <cell r="K19">
            <v>9000</v>
          </cell>
          <cell r="L19">
            <v>9000</v>
          </cell>
          <cell r="M19">
            <v>27000</v>
          </cell>
          <cell r="N19">
            <v>9000</v>
          </cell>
          <cell r="O19">
            <v>9000</v>
          </cell>
          <cell r="P19">
            <v>9000</v>
          </cell>
          <cell r="Q19">
            <v>27000</v>
          </cell>
          <cell r="R19">
            <v>9000</v>
          </cell>
          <cell r="S19">
            <v>9000</v>
          </cell>
          <cell r="T19">
            <v>9000</v>
          </cell>
          <cell r="U19">
            <v>27000</v>
          </cell>
        </row>
        <row r="20">
          <cell r="A20">
            <v>333</v>
          </cell>
          <cell r="B20" t="str">
            <v>ACCOUNTS &amp; FINANCE-I</v>
          </cell>
          <cell r="C20" t="str">
            <v>ACCOUNTS &amp; FINANCE-I (Total of I)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334</v>
          </cell>
          <cell r="B21" t="str">
            <v>ACCOUNTS &amp; FINANCE-I</v>
          </cell>
          <cell r="C21" t="str">
            <v>CREDIT CARD CHARGES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335</v>
          </cell>
          <cell r="B22" t="str">
            <v>ACCOUNTS &amp; FINANCE-I</v>
          </cell>
          <cell r="C22" t="str">
            <v>FINANCE COST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336</v>
          </cell>
          <cell r="B23" t="str">
            <v>ACCOUNTS &amp; FINANCE-I</v>
          </cell>
          <cell r="C23" t="str">
            <v>GOVERNMENT PENALTIES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337</v>
          </cell>
          <cell r="B24" t="str">
            <v>ACCOUNTS &amp; FINANCE-I</v>
          </cell>
          <cell r="C24" t="str">
            <v>INDIRECT INCOME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338</v>
          </cell>
          <cell r="B25" t="str">
            <v>ACCOUNTS &amp; FINANCE-I</v>
          </cell>
          <cell r="C25" t="str">
            <v>INSURANCE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339</v>
          </cell>
          <cell r="B26" t="str">
            <v>ACCOUNTS &amp; FINANCE-I</v>
          </cell>
          <cell r="C26" t="str">
            <v>OFFICE EXPENSES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340</v>
          </cell>
          <cell r="B27" t="str">
            <v>ACCOUNTS &amp; FINANCE-I</v>
          </cell>
          <cell r="C27" t="str">
            <v>OTHER EXPENSES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341</v>
          </cell>
          <cell r="B28" t="str">
            <v>ACCOUNTS &amp; FINANCE-I</v>
          </cell>
          <cell r="C28" t="str">
            <v>OTHER INCOME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342</v>
          </cell>
          <cell r="B29" t="str">
            <v>ACCOUNTS &amp; FINANCE-I</v>
          </cell>
          <cell r="C29" t="str">
            <v>PRINTING &amp; STATIONARY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343</v>
          </cell>
          <cell r="B30" t="str">
            <v>ACCOUNTS &amp; FINANCE-I</v>
          </cell>
          <cell r="C30" t="str">
            <v>PROFESSIONAL FEES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344</v>
          </cell>
          <cell r="B31" t="str">
            <v>ACCOUNTS &amp; FINANCE-I</v>
          </cell>
          <cell r="C31" t="str">
            <v>REPAIRS AND MAINTAINANCE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345</v>
          </cell>
          <cell r="B32" t="str">
            <v>ACCOUNTS &amp; FINANCE-I</v>
          </cell>
          <cell r="C32" t="str">
            <v>SALARY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346</v>
          </cell>
          <cell r="B33" t="str">
            <v>ACCOUNTS &amp; FINANCE-I</v>
          </cell>
          <cell r="C33" t="str">
            <v>STAFF WELFARE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347</v>
          </cell>
          <cell r="B34" t="str">
            <v>ACCOUNTS &amp; FINANCE-I</v>
          </cell>
          <cell r="C34" t="str">
            <v>TRAVELLING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486</v>
          </cell>
          <cell r="B35" t="str">
            <v>ACCOUNTS &amp; FINANCE-R</v>
          </cell>
          <cell r="C35" t="str">
            <v>CAPEX-R</v>
          </cell>
          <cell r="D35">
            <v>0</v>
          </cell>
          <cell r="E35">
            <v>85000</v>
          </cell>
          <cell r="F35">
            <v>0</v>
          </cell>
          <cell r="G35">
            <v>0</v>
          </cell>
          <cell r="H35">
            <v>15000</v>
          </cell>
          <cell r="I35">
            <v>15000</v>
          </cell>
          <cell r="J35">
            <v>0</v>
          </cell>
          <cell r="K35">
            <v>0</v>
          </cell>
          <cell r="L35">
            <v>35000</v>
          </cell>
          <cell r="M35">
            <v>35000</v>
          </cell>
          <cell r="N35">
            <v>0</v>
          </cell>
          <cell r="O35">
            <v>0</v>
          </cell>
          <cell r="P35">
            <v>35000</v>
          </cell>
          <cell r="Q35">
            <v>35000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487</v>
          </cell>
          <cell r="B36" t="str">
            <v xml:space="preserve">ACCOUNTS &amp; FINANCE-R </v>
          </cell>
          <cell r="C36" t="str">
            <v xml:space="preserve">COMPUTER </v>
          </cell>
          <cell r="D36">
            <v>0</v>
          </cell>
          <cell r="E36">
            <v>85000</v>
          </cell>
          <cell r="F36">
            <v>0</v>
          </cell>
          <cell r="G36">
            <v>0</v>
          </cell>
          <cell r="H36">
            <v>15000</v>
          </cell>
          <cell r="I36">
            <v>15000</v>
          </cell>
          <cell r="J36">
            <v>0</v>
          </cell>
          <cell r="K36">
            <v>0</v>
          </cell>
          <cell r="L36">
            <v>35000</v>
          </cell>
          <cell r="M36">
            <v>35000</v>
          </cell>
          <cell r="N36">
            <v>0</v>
          </cell>
          <cell r="O36">
            <v>0</v>
          </cell>
          <cell r="P36">
            <v>35000</v>
          </cell>
          <cell r="Q36">
            <v>35000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488</v>
          </cell>
          <cell r="B37" t="str">
            <v xml:space="preserve">ACCOUNTS &amp; FINANCE-R </v>
          </cell>
          <cell r="C37" t="str">
            <v xml:space="preserve">FURNITURE 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489</v>
          </cell>
          <cell r="B38" t="str">
            <v xml:space="preserve">ACCOUNTS &amp; FINANCE-R </v>
          </cell>
          <cell r="C38" t="str">
            <v>LAND &amp; BUILDING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490</v>
          </cell>
          <cell r="B39" t="str">
            <v xml:space="preserve">ACCOUNTS &amp; FINANCE-R </v>
          </cell>
          <cell r="C39" t="str">
            <v xml:space="preserve">OFFICE EQUIPMENT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491</v>
          </cell>
          <cell r="B40" t="str">
            <v xml:space="preserve">ACCOUNTS &amp; FINANCE-R </v>
          </cell>
          <cell r="C40" t="str">
            <v xml:space="preserve">PLANT &amp; MACHINERY 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492</v>
          </cell>
          <cell r="B41" t="str">
            <v xml:space="preserve">ACCOUNTS &amp; FINANCE-R </v>
          </cell>
          <cell r="C41" t="str">
            <v xml:space="preserve">VEHICLE 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493</v>
          </cell>
          <cell r="B42" t="str">
            <v>ACCOUNTS &amp; FINANCE-I</v>
          </cell>
          <cell r="C42" t="str">
            <v>CAPEX-I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494</v>
          </cell>
          <cell r="B43" t="str">
            <v xml:space="preserve">ACCOUNTS &amp; FINANCE-I </v>
          </cell>
          <cell r="C43" t="str">
            <v xml:space="preserve">COMPUTER 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495</v>
          </cell>
          <cell r="B44" t="str">
            <v xml:space="preserve">ACCOUNTS &amp; FINANCE-I </v>
          </cell>
          <cell r="C44" t="str">
            <v xml:space="preserve">FURNITURE 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496</v>
          </cell>
          <cell r="B45" t="str">
            <v xml:space="preserve">ACCOUNTS &amp; FINANCE-I </v>
          </cell>
          <cell r="C45" t="str">
            <v>LAND &amp; BUILDING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497</v>
          </cell>
          <cell r="B46" t="str">
            <v xml:space="preserve">ACCOUNTS &amp; FINANCE-I </v>
          </cell>
          <cell r="C46" t="str">
            <v xml:space="preserve">OFFICE EQUIPMENT 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498</v>
          </cell>
          <cell r="B47" t="str">
            <v xml:space="preserve">ACCOUNTS &amp; FINANCE-I </v>
          </cell>
          <cell r="C47" t="str">
            <v xml:space="preserve">PLANT &amp; MACHINERY 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499</v>
          </cell>
          <cell r="B48" t="str">
            <v xml:space="preserve">ACCOUNTS &amp; FINANCE-I </v>
          </cell>
          <cell r="C48" t="str">
            <v xml:space="preserve">VEHICLE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format of System"/>
      <sheetName val="Dept"/>
      <sheetName val="Dept Planning"/>
      <sheetName val="Initiative Planning"/>
    </sheetNames>
    <sheetDataSet>
      <sheetData sheetId="0"/>
      <sheetData sheetId="1"/>
      <sheetData sheetId="2">
        <row r="4">
          <cell r="A4">
            <v>348</v>
          </cell>
          <cell r="B4" t="str">
            <v>HR &amp; ADMIN</v>
          </cell>
          <cell r="C4" t="str">
            <v>HR &amp; ADMIN (Total of R + I)</v>
          </cell>
          <cell r="D4">
            <v>0</v>
          </cell>
          <cell r="E4">
            <v>51026404</v>
          </cell>
          <cell r="F4">
            <v>4222617</v>
          </cell>
          <cell r="G4">
            <v>3100117</v>
          </cell>
          <cell r="H4">
            <v>3100117</v>
          </cell>
          <cell r="I4">
            <v>10422851</v>
          </cell>
          <cell r="J4">
            <v>3562617</v>
          </cell>
          <cell r="K4">
            <v>3225117</v>
          </cell>
          <cell r="L4">
            <v>3100117</v>
          </cell>
          <cell r="M4">
            <v>9887851</v>
          </cell>
          <cell r="N4">
            <v>11162617</v>
          </cell>
          <cell r="O4">
            <v>3100117</v>
          </cell>
          <cell r="P4">
            <v>5590117</v>
          </cell>
          <cell r="Q4">
            <v>19852851</v>
          </cell>
          <cell r="R4">
            <v>3162617</v>
          </cell>
          <cell r="S4">
            <v>4600117</v>
          </cell>
          <cell r="T4">
            <v>3100117</v>
          </cell>
          <cell r="U4">
            <v>10862851</v>
          </cell>
        </row>
        <row r="5">
          <cell r="A5">
            <v>349</v>
          </cell>
          <cell r="B5" t="str">
            <v>HR &amp; ADMIN-R</v>
          </cell>
          <cell r="C5" t="str">
            <v>HR &amp; ADMIN-R (Total of R)</v>
          </cell>
          <cell r="D5">
            <v>0</v>
          </cell>
          <cell r="E5">
            <v>47891404</v>
          </cell>
          <cell r="F5">
            <v>4075117</v>
          </cell>
          <cell r="G5">
            <v>3075117</v>
          </cell>
          <cell r="H5">
            <v>3075117</v>
          </cell>
          <cell r="I5">
            <v>10225351</v>
          </cell>
          <cell r="J5">
            <v>3075117</v>
          </cell>
          <cell r="K5">
            <v>3075117</v>
          </cell>
          <cell r="L5">
            <v>3075117</v>
          </cell>
          <cell r="M5">
            <v>9225351</v>
          </cell>
          <cell r="N5">
            <v>11075117</v>
          </cell>
          <cell r="O5">
            <v>3075117</v>
          </cell>
          <cell r="P5">
            <v>5065117</v>
          </cell>
          <cell r="Q5">
            <v>19215351</v>
          </cell>
          <cell r="R5">
            <v>3075117</v>
          </cell>
          <cell r="S5">
            <v>3075117</v>
          </cell>
          <cell r="T5">
            <v>3075117</v>
          </cell>
          <cell r="U5">
            <v>9225351</v>
          </cell>
        </row>
        <row r="6">
          <cell r="A6">
            <v>350</v>
          </cell>
          <cell r="B6" t="str">
            <v>HR &amp; ADMIN-R</v>
          </cell>
          <cell r="C6" t="str">
            <v>INDIRECT INCOME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351</v>
          </cell>
          <cell r="B7" t="str">
            <v>HR &amp; ADMIN-R</v>
          </cell>
          <cell r="C7" t="str">
            <v>INSURANCE - Vehicles &amp; employees</v>
          </cell>
          <cell r="D7">
            <v>0</v>
          </cell>
          <cell r="E7">
            <v>480000</v>
          </cell>
          <cell r="F7">
            <v>40000</v>
          </cell>
          <cell r="G7">
            <v>40000</v>
          </cell>
          <cell r="H7">
            <v>40000</v>
          </cell>
          <cell r="I7">
            <v>120000</v>
          </cell>
          <cell r="J7">
            <v>40000</v>
          </cell>
          <cell r="K7">
            <v>40000</v>
          </cell>
          <cell r="L7">
            <v>40000</v>
          </cell>
          <cell r="M7">
            <v>120000</v>
          </cell>
          <cell r="N7">
            <v>40000</v>
          </cell>
          <cell r="O7">
            <v>40000</v>
          </cell>
          <cell r="P7">
            <v>40000</v>
          </cell>
          <cell r="Q7">
            <v>120000</v>
          </cell>
          <cell r="R7">
            <v>40000</v>
          </cell>
          <cell r="S7">
            <v>40000</v>
          </cell>
          <cell r="T7">
            <v>40000</v>
          </cell>
          <cell r="U7">
            <v>120000</v>
          </cell>
        </row>
        <row r="8">
          <cell r="A8">
            <v>352</v>
          </cell>
          <cell r="B8" t="str">
            <v>HR &amp; ADMIN-R</v>
          </cell>
          <cell r="C8" t="str">
            <v>OFFICE EXPENSES</v>
          </cell>
          <cell r="D8">
            <v>0</v>
          </cell>
          <cell r="E8">
            <v>204000</v>
          </cell>
          <cell r="F8">
            <v>17000</v>
          </cell>
          <cell r="G8">
            <v>17000</v>
          </cell>
          <cell r="H8">
            <v>17000</v>
          </cell>
          <cell r="I8">
            <v>51000</v>
          </cell>
          <cell r="J8">
            <v>17000</v>
          </cell>
          <cell r="K8">
            <v>17000</v>
          </cell>
          <cell r="L8">
            <v>17000</v>
          </cell>
          <cell r="M8">
            <v>51000</v>
          </cell>
          <cell r="N8">
            <v>17000</v>
          </cell>
          <cell r="O8">
            <v>17000</v>
          </cell>
          <cell r="P8">
            <v>17000</v>
          </cell>
          <cell r="Q8">
            <v>51000</v>
          </cell>
          <cell r="R8">
            <v>17000</v>
          </cell>
          <cell r="S8">
            <v>17000</v>
          </cell>
          <cell r="T8">
            <v>17000</v>
          </cell>
          <cell r="U8">
            <v>51000</v>
          </cell>
        </row>
        <row r="9">
          <cell r="A9">
            <v>353</v>
          </cell>
          <cell r="B9" t="str">
            <v>HR &amp; ADMIN-R</v>
          </cell>
          <cell r="C9" t="str">
            <v>OTHER EXPENSES</v>
          </cell>
          <cell r="D9">
            <v>0</v>
          </cell>
          <cell r="E9">
            <v>1620000</v>
          </cell>
          <cell r="F9">
            <v>135000</v>
          </cell>
          <cell r="G9">
            <v>135000</v>
          </cell>
          <cell r="H9">
            <v>135000</v>
          </cell>
          <cell r="I9">
            <v>405000</v>
          </cell>
          <cell r="J9">
            <v>135000</v>
          </cell>
          <cell r="K9">
            <v>135000</v>
          </cell>
          <cell r="L9">
            <v>135000</v>
          </cell>
          <cell r="M9">
            <v>405000</v>
          </cell>
          <cell r="N9">
            <v>135000</v>
          </cell>
          <cell r="O9">
            <v>135000</v>
          </cell>
          <cell r="P9">
            <v>135000</v>
          </cell>
          <cell r="Q9">
            <v>405000</v>
          </cell>
          <cell r="R9">
            <v>135000</v>
          </cell>
          <cell r="S9">
            <v>135000</v>
          </cell>
          <cell r="T9">
            <v>135000</v>
          </cell>
          <cell r="U9">
            <v>405000</v>
          </cell>
        </row>
        <row r="10">
          <cell r="A10">
            <v>354</v>
          </cell>
          <cell r="B10" t="str">
            <v>HR &amp; ADMIN-R</v>
          </cell>
          <cell r="C10" t="str">
            <v>POSTAGE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355</v>
          </cell>
          <cell r="B11" t="str">
            <v>HR &amp; ADMIN-R</v>
          </cell>
          <cell r="C11" t="str">
            <v>POWER AND FUEL</v>
          </cell>
          <cell r="D11">
            <v>0</v>
          </cell>
          <cell r="E11">
            <v>4490004</v>
          </cell>
          <cell r="F11">
            <v>374167</v>
          </cell>
          <cell r="G11">
            <v>374167</v>
          </cell>
          <cell r="H11">
            <v>374167</v>
          </cell>
          <cell r="I11">
            <v>1122501</v>
          </cell>
          <cell r="J11">
            <v>374167</v>
          </cell>
          <cell r="K11">
            <v>374167</v>
          </cell>
          <cell r="L11">
            <v>374167</v>
          </cell>
          <cell r="M11">
            <v>1122501</v>
          </cell>
          <cell r="N11">
            <v>374167</v>
          </cell>
          <cell r="O11">
            <v>374167</v>
          </cell>
          <cell r="P11">
            <v>374167</v>
          </cell>
          <cell r="Q11">
            <v>1122501</v>
          </cell>
          <cell r="R11">
            <v>374167</v>
          </cell>
          <cell r="S11">
            <v>374167</v>
          </cell>
          <cell r="T11">
            <v>374167</v>
          </cell>
          <cell r="U11">
            <v>1122501</v>
          </cell>
        </row>
        <row r="12">
          <cell r="A12">
            <v>356</v>
          </cell>
          <cell r="B12" t="str">
            <v>HR &amp; ADMIN-R</v>
          </cell>
          <cell r="C12" t="str">
            <v>PRINTING &amp; STATIONARY</v>
          </cell>
          <cell r="D12">
            <v>0</v>
          </cell>
          <cell r="E12">
            <v>150000</v>
          </cell>
          <cell r="F12">
            <v>12500</v>
          </cell>
          <cell r="G12">
            <v>12500</v>
          </cell>
          <cell r="H12">
            <v>12500</v>
          </cell>
          <cell r="I12">
            <v>37500</v>
          </cell>
          <cell r="J12">
            <v>12500</v>
          </cell>
          <cell r="K12">
            <v>12500</v>
          </cell>
          <cell r="L12">
            <v>12500</v>
          </cell>
          <cell r="M12">
            <v>37500</v>
          </cell>
          <cell r="N12">
            <v>12500</v>
          </cell>
          <cell r="O12">
            <v>12500</v>
          </cell>
          <cell r="P12">
            <v>12500</v>
          </cell>
          <cell r="Q12">
            <v>37500</v>
          </cell>
          <cell r="R12">
            <v>12500</v>
          </cell>
          <cell r="S12">
            <v>12500</v>
          </cell>
          <cell r="T12">
            <v>12500</v>
          </cell>
          <cell r="U12">
            <v>37500</v>
          </cell>
        </row>
        <row r="13">
          <cell r="A13">
            <v>357</v>
          </cell>
          <cell r="B13" t="str">
            <v>HR &amp; ADMIN-R</v>
          </cell>
          <cell r="C13" t="str">
            <v>PROFESSIONAL FEES</v>
          </cell>
          <cell r="D13">
            <v>0</v>
          </cell>
          <cell r="E13">
            <v>1092004</v>
          </cell>
          <cell r="F13">
            <v>87667</v>
          </cell>
          <cell r="G13">
            <v>87667</v>
          </cell>
          <cell r="H13">
            <v>87667</v>
          </cell>
          <cell r="I13">
            <v>263001</v>
          </cell>
          <cell r="J13">
            <v>87667</v>
          </cell>
          <cell r="K13">
            <v>87667</v>
          </cell>
          <cell r="L13">
            <v>87667</v>
          </cell>
          <cell r="M13">
            <v>263001</v>
          </cell>
          <cell r="N13">
            <v>87667</v>
          </cell>
          <cell r="O13">
            <v>87667</v>
          </cell>
          <cell r="P13">
            <v>127667</v>
          </cell>
          <cell r="Q13">
            <v>303001</v>
          </cell>
          <cell r="R13">
            <v>87667</v>
          </cell>
          <cell r="S13">
            <v>87667</v>
          </cell>
          <cell r="T13">
            <v>87667</v>
          </cell>
          <cell r="U13">
            <v>263001</v>
          </cell>
        </row>
        <row r="14">
          <cell r="A14">
            <v>358</v>
          </cell>
          <cell r="B14" t="str">
            <v>HR &amp; ADMIN-R</v>
          </cell>
          <cell r="C14" t="str">
            <v>RENT</v>
          </cell>
          <cell r="D14">
            <v>0</v>
          </cell>
          <cell r="E14">
            <v>7200000</v>
          </cell>
          <cell r="F14">
            <v>600000</v>
          </cell>
          <cell r="G14">
            <v>600000</v>
          </cell>
          <cell r="H14">
            <v>600000</v>
          </cell>
          <cell r="I14">
            <v>1800000</v>
          </cell>
          <cell r="J14">
            <v>600000</v>
          </cell>
          <cell r="K14">
            <v>600000</v>
          </cell>
          <cell r="L14">
            <v>600000</v>
          </cell>
          <cell r="M14">
            <v>1800000</v>
          </cell>
          <cell r="N14">
            <v>600000</v>
          </cell>
          <cell r="O14">
            <v>600000</v>
          </cell>
          <cell r="P14">
            <v>600000</v>
          </cell>
          <cell r="Q14">
            <v>1800000</v>
          </cell>
          <cell r="R14">
            <v>600000</v>
          </cell>
          <cell r="S14">
            <v>600000</v>
          </cell>
          <cell r="T14">
            <v>600000</v>
          </cell>
          <cell r="U14">
            <v>1800000</v>
          </cell>
        </row>
        <row r="15">
          <cell r="A15">
            <v>359</v>
          </cell>
          <cell r="B15" t="str">
            <v>HR &amp; ADMIN-R</v>
          </cell>
          <cell r="C15" t="str">
            <v>REPAIRS AND MAINTAINANCE</v>
          </cell>
          <cell r="D15">
            <v>0</v>
          </cell>
          <cell r="E15">
            <v>3052008</v>
          </cell>
          <cell r="F15">
            <v>254334</v>
          </cell>
          <cell r="G15">
            <v>254334</v>
          </cell>
          <cell r="H15">
            <v>254334</v>
          </cell>
          <cell r="I15">
            <v>763002</v>
          </cell>
          <cell r="J15">
            <v>254334</v>
          </cell>
          <cell r="K15">
            <v>254334</v>
          </cell>
          <cell r="L15">
            <v>254334</v>
          </cell>
          <cell r="M15">
            <v>763002</v>
          </cell>
          <cell r="N15">
            <v>254334</v>
          </cell>
          <cell r="O15">
            <v>254334</v>
          </cell>
          <cell r="P15">
            <v>254334</v>
          </cell>
          <cell r="Q15">
            <v>763002</v>
          </cell>
          <cell r="R15">
            <v>254334</v>
          </cell>
          <cell r="S15">
            <v>254334</v>
          </cell>
          <cell r="T15">
            <v>254334</v>
          </cell>
          <cell r="U15">
            <v>763002</v>
          </cell>
        </row>
        <row r="16">
          <cell r="A16">
            <v>360</v>
          </cell>
          <cell r="B16" t="str">
            <v>HR &amp; ADMIN-R</v>
          </cell>
          <cell r="C16" t="str">
            <v>SALARY</v>
          </cell>
          <cell r="D16">
            <v>0</v>
          </cell>
          <cell r="E16">
            <v>15813384</v>
          </cell>
          <cell r="F16">
            <v>1317782</v>
          </cell>
          <cell r="G16">
            <v>1317782</v>
          </cell>
          <cell r="H16">
            <v>1317782</v>
          </cell>
          <cell r="I16">
            <v>3953346</v>
          </cell>
          <cell r="J16">
            <v>1317782</v>
          </cell>
          <cell r="K16">
            <v>1317782</v>
          </cell>
          <cell r="L16">
            <v>1317782</v>
          </cell>
          <cell r="M16">
            <v>3953346</v>
          </cell>
          <cell r="N16">
            <v>1317782</v>
          </cell>
          <cell r="O16">
            <v>1317782</v>
          </cell>
          <cell r="P16">
            <v>1317782</v>
          </cell>
          <cell r="Q16">
            <v>3953346</v>
          </cell>
          <cell r="R16">
            <v>1317782</v>
          </cell>
          <cell r="S16">
            <v>1317782</v>
          </cell>
          <cell r="T16">
            <v>1317782</v>
          </cell>
          <cell r="U16">
            <v>3953346</v>
          </cell>
        </row>
        <row r="17">
          <cell r="A17">
            <v>361</v>
          </cell>
          <cell r="B17" t="str">
            <v>HR &amp; ADMIN-R</v>
          </cell>
          <cell r="C17" t="str">
            <v>STAFF WELFARE</v>
          </cell>
          <cell r="D17">
            <v>0</v>
          </cell>
          <cell r="E17">
            <v>10950000</v>
          </cell>
          <cell r="F17">
            <v>1000000</v>
          </cell>
          <cell r="G17">
            <v>0</v>
          </cell>
          <cell r="H17">
            <v>0</v>
          </cell>
          <cell r="I17">
            <v>1000000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8000000</v>
          </cell>
          <cell r="O17">
            <v>0</v>
          </cell>
          <cell r="P17">
            <v>1950000</v>
          </cell>
          <cell r="Q17">
            <v>9950000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362</v>
          </cell>
          <cell r="B18" t="str">
            <v>HR &amp; ADMIN-R</v>
          </cell>
          <cell r="C18" t="str">
            <v>PROPERTY TAX</v>
          </cell>
          <cell r="D18">
            <v>0</v>
          </cell>
          <cell r="E18">
            <v>600000</v>
          </cell>
          <cell r="F18">
            <v>50000</v>
          </cell>
          <cell r="G18">
            <v>50000</v>
          </cell>
          <cell r="H18">
            <v>50000</v>
          </cell>
          <cell r="I18">
            <v>150000</v>
          </cell>
          <cell r="J18">
            <v>50000</v>
          </cell>
          <cell r="K18">
            <v>50000</v>
          </cell>
          <cell r="L18">
            <v>50000</v>
          </cell>
          <cell r="M18">
            <v>150000</v>
          </cell>
          <cell r="N18">
            <v>50000</v>
          </cell>
          <cell r="O18">
            <v>50000</v>
          </cell>
          <cell r="P18">
            <v>50000</v>
          </cell>
          <cell r="Q18">
            <v>150000</v>
          </cell>
          <cell r="R18">
            <v>50000</v>
          </cell>
          <cell r="S18">
            <v>50000</v>
          </cell>
          <cell r="T18">
            <v>50000</v>
          </cell>
          <cell r="U18">
            <v>150000</v>
          </cell>
        </row>
        <row r="19">
          <cell r="A19">
            <v>363</v>
          </cell>
          <cell r="B19" t="str">
            <v>HR &amp; ADMIN-R</v>
          </cell>
          <cell r="C19" t="str">
            <v>TELEPHONE AND INTERNET</v>
          </cell>
          <cell r="D19">
            <v>0</v>
          </cell>
          <cell r="E19">
            <v>840000</v>
          </cell>
          <cell r="F19">
            <v>70000</v>
          </cell>
          <cell r="G19">
            <v>70000</v>
          </cell>
          <cell r="H19">
            <v>70000</v>
          </cell>
          <cell r="I19">
            <v>210000</v>
          </cell>
          <cell r="J19">
            <v>70000</v>
          </cell>
          <cell r="K19">
            <v>70000</v>
          </cell>
          <cell r="L19">
            <v>70000</v>
          </cell>
          <cell r="M19">
            <v>210000</v>
          </cell>
          <cell r="N19">
            <v>70000</v>
          </cell>
          <cell r="O19">
            <v>70000</v>
          </cell>
          <cell r="P19">
            <v>70000</v>
          </cell>
          <cell r="Q19">
            <v>210000</v>
          </cell>
          <cell r="R19">
            <v>70000</v>
          </cell>
          <cell r="S19">
            <v>70000</v>
          </cell>
          <cell r="T19">
            <v>70000</v>
          </cell>
          <cell r="U19">
            <v>210000</v>
          </cell>
        </row>
        <row r="20">
          <cell r="A20">
            <v>364</v>
          </cell>
          <cell r="B20" t="str">
            <v>HR &amp; ADMIN-R</v>
          </cell>
          <cell r="C20" t="str">
            <v>TRAVELLING</v>
          </cell>
          <cell r="D20">
            <v>0</v>
          </cell>
          <cell r="E20">
            <v>1400004</v>
          </cell>
          <cell r="F20">
            <v>116667</v>
          </cell>
          <cell r="G20">
            <v>116667</v>
          </cell>
          <cell r="H20">
            <v>116667</v>
          </cell>
          <cell r="I20">
            <v>350001</v>
          </cell>
          <cell r="J20">
            <v>116667</v>
          </cell>
          <cell r="K20">
            <v>116667</v>
          </cell>
          <cell r="L20">
            <v>116667</v>
          </cell>
          <cell r="M20">
            <v>350001</v>
          </cell>
          <cell r="N20">
            <v>116667</v>
          </cell>
          <cell r="O20">
            <v>116667</v>
          </cell>
          <cell r="P20">
            <v>116667</v>
          </cell>
          <cell r="Q20">
            <v>350001</v>
          </cell>
          <cell r="R20">
            <v>116667</v>
          </cell>
          <cell r="S20">
            <v>116667</v>
          </cell>
          <cell r="T20">
            <v>116667</v>
          </cell>
          <cell r="U20">
            <v>350001</v>
          </cell>
        </row>
        <row r="21">
          <cell r="A21">
            <v>365</v>
          </cell>
          <cell r="B21" t="str">
            <v>HR &amp; ADMIN-R</v>
          </cell>
          <cell r="C21" t="str">
            <v>DEPRICIATION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366</v>
          </cell>
          <cell r="B22" t="str">
            <v>HR &amp; ADMIN-I</v>
          </cell>
          <cell r="C22" t="str">
            <v>HR &amp; ADMIN-I (Total of I)</v>
          </cell>
          <cell r="D22">
            <v>0</v>
          </cell>
          <cell r="E22">
            <v>3135000</v>
          </cell>
          <cell r="F22">
            <v>147500</v>
          </cell>
          <cell r="G22">
            <v>25000</v>
          </cell>
          <cell r="H22">
            <v>25000</v>
          </cell>
          <cell r="I22">
            <v>197500</v>
          </cell>
          <cell r="J22">
            <v>487500</v>
          </cell>
          <cell r="K22">
            <v>150000</v>
          </cell>
          <cell r="L22">
            <v>25000</v>
          </cell>
          <cell r="M22">
            <v>662500</v>
          </cell>
          <cell r="N22">
            <v>87500</v>
          </cell>
          <cell r="O22">
            <v>25000</v>
          </cell>
          <cell r="P22">
            <v>525000</v>
          </cell>
          <cell r="Q22">
            <v>637500</v>
          </cell>
          <cell r="R22">
            <v>87500</v>
          </cell>
          <cell r="S22">
            <v>1525000</v>
          </cell>
          <cell r="T22">
            <v>25000</v>
          </cell>
          <cell r="U22">
            <v>1637500</v>
          </cell>
        </row>
        <row r="23">
          <cell r="A23">
            <v>367</v>
          </cell>
          <cell r="B23" t="str">
            <v>HR &amp; ADMIN-I</v>
          </cell>
          <cell r="C23" t="str">
            <v>INDIRECT INCOME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368</v>
          </cell>
          <cell r="B24" t="str">
            <v>HR &amp; ADMIN-I</v>
          </cell>
          <cell r="C24" t="str">
            <v>INSURANCE - Vehicles &amp; employees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369</v>
          </cell>
          <cell r="B25" t="str">
            <v>HR &amp; ADMIN-I</v>
          </cell>
          <cell r="C25" t="str">
            <v>OFFICE EXPENSES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370</v>
          </cell>
          <cell r="B26" t="str">
            <v>HR &amp; ADMIN-I</v>
          </cell>
          <cell r="C26" t="str">
            <v>OTHER EXPENSES</v>
          </cell>
          <cell r="D26">
            <v>0</v>
          </cell>
          <cell r="E26">
            <v>525000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400000</v>
          </cell>
          <cell r="K26">
            <v>125000</v>
          </cell>
          <cell r="L26">
            <v>0</v>
          </cell>
          <cell r="M26">
            <v>525000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371</v>
          </cell>
          <cell r="B27" t="str">
            <v>HR &amp; ADMIN-I</v>
          </cell>
          <cell r="C27" t="str">
            <v>POSTAGE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372</v>
          </cell>
          <cell r="B28" t="str">
            <v>HR &amp; ADMIN-I</v>
          </cell>
          <cell r="C28" t="str">
            <v>POWER AND FUEL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373</v>
          </cell>
          <cell r="B29" t="str">
            <v>HR &amp; ADMIN-I</v>
          </cell>
          <cell r="C29" t="str">
            <v>PRINTING &amp; STATIONARY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374</v>
          </cell>
          <cell r="B30" t="str">
            <v>HR &amp; ADMIN-I</v>
          </cell>
          <cell r="C30" t="str">
            <v>PROFESSIONAL FEES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375</v>
          </cell>
          <cell r="B31" t="str">
            <v>HR &amp; ADMIN-I</v>
          </cell>
          <cell r="C31" t="str">
            <v>RENT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376</v>
          </cell>
          <cell r="B32" t="str">
            <v>HR &amp; ADMIN-I</v>
          </cell>
          <cell r="C32" t="str">
            <v>REPAIRS AND MAINTAINANCE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377</v>
          </cell>
          <cell r="B33" t="str">
            <v>HR &amp; ADMIN-I</v>
          </cell>
          <cell r="C33" t="str">
            <v>SALARY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378</v>
          </cell>
          <cell r="B34" t="str">
            <v>HR &amp; ADMIN-I</v>
          </cell>
          <cell r="C34" t="str">
            <v>STAFF WELFARE</v>
          </cell>
          <cell r="D34">
            <v>0</v>
          </cell>
          <cell r="E34">
            <v>2610000</v>
          </cell>
          <cell r="F34">
            <v>147500</v>
          </cell>
          <cell r="G34">
            <v>25000</v>
          </cell>
          <cell r="H34">
            <v>25000</v>
          </cell>
          <cell r="I34">
            <v>197500</v>
          </cell>
          <cell r="J34">
            <v>87500</v>
          </cell>
          <cell r="K34">
            <v>25000</v>
          </cell>
          <cell r="L34">
            <v>25000</v>
          </cell>
          <cell r="M34">
            <v>137500</v>
          </cell>
          <cell r="N34">
            <v>87500</v>
          </cell>
          <cell r="O34">
            <v>25000</v>
          </cell>
          <cell r="P34">
            <v>525000</v>
          </cell>
          <cell r="Q34">
            <v>637500</v>
          </cell>
          <cell r="R34">
            <v>87500</v>
          </cell>
          <cell r="S34">
            <v>1525000</v>
          </cell>
          <cell r="T34">
            <v>25000</v>
          </cell>
          <cell r="U34">
            <v>1637500</v>
          </cell>
        </row>
        <row r="35">
          <cell r="A35">
            <v>379</v>
          </cell>
          <cell r="B35" t="str">
            <v>HR &amp; ADMIN-I</v>
          </cell>
          <cell r="C35" t="str">
            <v>PROPERTY TAX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380</v>
          </cell>
          <cell r="B36" t="str">
            <v>HR &amp; ADMIN-I</v>
          </cell>
          <cell r="C36" t="str">
            <v>TELEPHONE AND INTERNET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381</v>
          </cell>
          <cell r="B37" t="str">
            <v>HR &amp; ADMIN-I</v>
          </cell>
          <cell r="C37" t="str">
            <v>TRAVELLING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542</v>
          </cell>
          <cell r="B38" t="str">
            <v>HR &amp; ADMIN-R</v>
          </cell>
          <cell r="C38" t="str">
            <v>CAPEX-R</v>
          </cell>
          <cell r="D38">
            <v>0</v>
          </cell>
          <cell r="E38">
            <v>1540000</v>
          </cell>
          <cell r="F38">
            <v>0</v>
          </cell>
          <cell r="G38">
            <v>1540000</v>
          </cell>
          <cell r="H38">
            <v>0</v>
          </cell>
          <cell r="I38">
            <v>1540000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543</v>
          </cell>
          <cell r="B39" t="str">
            <v>HR &amp; ADMIN-R</v>
          </cell>
          <cell r="C39" t="str">
            <v xml:space="preserve">COMPUTER </v>
          </cell>
          <cell r="D39">
            <v>0</v>
          </cell>
          <cell r="E39">
            <v>40000</v>
          </cell>
          <cell r="F39">
            <v>0</v>
          </cell>
          <cell r="G39">
            <v>40000</v>
          </cell>
          <cell r="H39">
            <v>0</v>
          </cell>
          <cell r="I39">
            <v>40000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544</v>
          </cell>
          <cell r="B40" t="str">
            <v>HR &amp; ADMIN-R</v>
          </cell>
          <cell r="C40" t="str">
            <v xml:space="preserve">FURNITURE </v>
          </cell>
          <cell r="D40">
            <v>0</v>
          </cell>
          <cell r="E40">
            <v>1500000</v>
          </cell>
          <cell r="F40">
            <v>0</v>
          </cell>
          <cell r="G40">
            <v>1500000</v>
          </cell>
          <cell r="H40">
            <v>0</v>
          </cell>
          <cell r="I40">
            <v>1500000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545</v>
          </cell>
          <cell r="B41" t="str">
            <v>HR &amp; ADMIN-R</v>
          </cell>
          <cell r="C41" t="str">
            <v>LAND &amp; BUILDING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546</v>
          </cell>
          <cell r="B42" t="str">
            <v>HR &amp; ADMIN-R</v>
          </cell>
          <cell r="C42" t="str">
            <v xml:space="preserve">OFFICE EQUIPMENT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547</v>
          </cell>
          <cell r="B43" t="str">
            <v>HR &amp; ADMIN-R</v>
          </cell>
          <cell r="C43" t="str">
            <v xml:space="preserve">PLANT &amp; MACHINERY 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548</v>
          </cell>
          <cell r="B44" t="str">
            <v>HR &amp; ADMIN-R</v>
          </cell>
          <cell r="C44" t="str">
            <v xml:space="preserve">VEHICLE 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549</v>
          </cell>
          <cell r="B45" t="str">
            <v>HR &amp; ADMIN-I</v>
          </cell>
          <cell r="C45" t="str">
            <v>CAPEX-I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550</v>
          </cell>
          <cell r="B46" t="str">
            <v>HR &amp; ADMIN-I</v>
          </cell>
          <cell r="C46" t="str">
            <v xml:space="preserve">COMPUTER 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551</v>
          </cell>
          <cell r="B47" t="str">
            <v>HR &amp; ADMIN-I</v>
          </cell>
          <cell r="C47" t="str">
            <v xml:space="preserve">FURNITURE 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552</v>
          </cell>
          <cell r="B48" t="str">
            <v>HR &amp; ADMIN-I</v>
          </cell>
          <cell r="C48" t="str">
            <v>LAND &amp; BUILDING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553</v>
          </cell>
          <cell r="B49" t="str">
            <v>HR &amp; ADMIN-I</v>
          </cell>
          <cell r="C49" t="str">
            <v xml:space="preserve">OFFICE EQUIPMENT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554</v>
          </cell>
          <cell r="B50" t="str">
            <v>HR &amp; ADMIN-I</v>
          </cell>
          <cell r="C50" t="str">
            <v xml:space="preserve">PLANT &amp; MACHINERY 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>
            <v>555</v>
          </cell>
          <cell r="B51" t="str">
            <v>HR &amp; ADMIN-I</v>
          </cell>
          <cell r="C51" t="str">
            <v xml:space="preserve">VEHICLE 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573"/>
  <sheetViews>
    <sheetView topLeftCell="A4" workbookViewId="0">
      <selection activeCell="C99" sqref="C99"/>
    </sheetView>
  </sheetViews>
  <sheetFormatPr defaultColWidth="9.140625" defaultRowHeight="15"/>
  <cols>
    <col min="1" max="1" width="9.140625" style="23"/>
    <col min="2" max="2" width="9.140625" style="24"/>
    <col min="3" max="3" width="29.42578125" style="25" customWidth="1"/>
    <col min="4" max="4" width="15.7109375" style="25" customWidth="1"/>
    <col min="5" max="5" width="14.28515625" style="25" customWidth="1"/>
    <col min="6" max="6" width="15.7109375" style="25" customWidth="1"/>
    <col min="7" max="7" width="17.28515625" style="25" customWidth="1"/>
    <col min="8" max="14" width="14.28515625" style="25" customWidth="1"/>
    <col min="15" max="15" width="12.85546875" style="25" customWidth="1"/>
    <col min="16" max="18" width="14.28515625" style="25" customWidth="1"/>
    <col min="19" max="16384" width="9.140625" style="25"/>
  </cols>
  <sheetData>
    <row r="1" spans="1:19">
      <c r="A1" s="23" t="s">
        <v>0</v>
      </c>
    </row>
    <row r="2" spans="1:19" ht="38.25">
      <c r="A2" s="26"/>
      <c r="B2" s="27" t="s">
        <v>1</v>
      </c>
      <c r="C2" s="28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29" t="s">
        <v>12</v>
      </c>
      <c r="N2" s="29" t="s">
        <v>13</v>
      </c>
      <c r="O2" s="29" t="s">
        <v>14</v>
      </c>
      <c r="P2" s="29" t="s">
        <v>15</v>
      </c>
      <c r="Q2" s="29" t="s">
        <v>16</v>
      </c>
      <c r="R2" s="29" t="s">
        <v>17</v>
      </c>
    </row>
    <row r="3" spans="1:19">
      <c r="A3" s="23">
        <v>1</v>
      </c>
      <c r="C3" s="30" t="s">
        <v>2</v>
      </c>
      <c r="D3" s="31" t="s">
        <v>3</v>
      </c>
      <c r="E3" s="31" t="s">
        <v>18</v>
      </c>
      <c r="F3" s="31" t="s">
        <v>18</v>
      </c>
      <c r="G3" s="31" t="s">
        <v>18</v>
      </c>
      <c r="H3" s="31" t="s">
        <v>18</v>
      </c>
      <c r="I3" s="31" t="s">
        <v>18</v>
      </c>
      <c r="J3" s="31" t="s">
        <v>18</v>
      </c>
      <c r="K3" s="31" t="s">
        <v>18</v>
      </c>
      <c r="L3" s="31" t="s">
        <v>18</v>
      </c>
      <c r="M3" s="31" t="s">
        <v>18</v>
      </c>
      <c r="N3" s="31" t="s">
        <v>18</v>
      </c>
      <c r="O3" s="31" t="s">
        <v>18</v>
      </c>
      <c r="P3" s="31" t="s">
        <v>18</v>
      </c>
      <c r="Q3" s="31" t="s">
        <v>18</v>
      </c>
      <c r="R3" s="31" t="s">
        <v>18</v>
      </c>
    </row>
    <row r="4" spans="1:19">
      <c r="A4" s="23">
        <v>2</v>
      </c>
      <c r="C4" s="3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9" s="22" customFormat="1">
      <c r="A5" s="23">
        <v>3</v>
      </c>
      <c r="B5" s="24"/>
      <c r="C5" s="33" t="s">
        <v>19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1"/>
    </row>
    <row r="6" spans="1:19">
      <c r="A6" s="23">
        <v>4</v>
      </c>
      <c r="C6" s="34" t="s">
        <v>20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9">
      <c r="A7" s="23">
        <v>5</v>
      </c>
      <c r="C7" s="34" t="s">
        <v>21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>
      <c r="A8" s="23">
        <v>6</v>
      </c>
      <c r="C8" s="34" t="s">
        <v>22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9">
      <c r="A9" s="23">
        <v>7</v>
      </c>
      <c r="C9" s="3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9" s="22" customFormat="1">
      <c r="A10" s="23">
        <v>8</v>
      </c>
      <c r="B10" s="24"/>
      <c r="C10" s="36" t="s">
        <v>23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1"/>
    </row>
    <row r="11" spans="1:19">
      <c r="A11" s="23">
        <v>9</v>
      </c>
      <c r="C11" s="34" t="s">
        <v>24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9">
      <c r="A12" s="23">
        <v>10</v>
      </c>
      <c r="C12" s="34" t="s">
        <v>25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9">
      <c r="A13" s="23">
        <v>11</v>
      </c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9" s="22" customFormat="1">
      <c r="A14" s="23">
        <v>12</v>
      </c>
      <c r="B14" s="24"/>
      <c r="C14" s="36" t="s">
        <v>26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41"/>
    </row>
    <row r="15" spans="1:19">
      <c r="A15" s="23">
        <v>13</v>
      </c>
      <c r="C15" s="34" t="s">
        <v>27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9">
      <c r="A16" s="23">
        <v>14</v>
      </c>
      <c r="C16" s="34" t="s">
        <v>28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9">
      <c r="A17" s="23">
        <v>15</v>
      </c>
      <c r="C17" s="34" t="s">
        <v>29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9">
      <c r="A18" s="23">
        <v>16</v>
      </c>
      <c r="B18" s="24" t="s">
        <v>30</v>
      </c>
      <c r="C18" s="30" t="s">
        <v>31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9">
      <c r="A19" s="23">
        <v>17</v>
      </c>
      <c r="C19" s="3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9" s="22" customFormat="1">
      <c r="A20" s="23">
        <v>18</v>
      </c>
      <c r="B20" s="24"/>
      <c r="C20" s="36" t="s">
        <v>32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1"/>
    </row>
    <row r="21" spans="1:19">
      <c r="A21" s="23">
        <v>19</v>
      </c>
      <c r="C21" s="3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9" s="22" customFormat="1">
      <c r="A22" s="23">
        <v>20</v>
      </c>
      <c r="B22" s="24"/>
      <c r="C22" s="36" t="s">
        <v>33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41"/>
    </row>
    <row r="23" spans="1:19">
      <c r="A23" s="23">
        <v>21</v>
      </c>
      <c r="C23" s="34" t="s">
        <v>20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9">
      <c r="A24" s="23">
        <v>22</v>
      </c>
      <c r="C24" s="34" t="s">
        <v>21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9">
      <c r="A25" s="23">
        <v>23</v>
      </c>
      <c r="C25" s="34" t="s">
        <v>22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9">
      <c r="A26" s="23">
        <v>24</v>
      </c>
      <c r="C26" s="3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9" s="22" customFormat="1">
      <c r="A27" s="23">
        <v>25</v>
      </c>
      <c r="B27" s="24"/>
      <c r="C27" s="36" t="s">
        <v>34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41"/>
    </row>
    <row r="28" spans="1:19">
      <c r="A28" s="23">
        <v>26</v>
      </c>
      <c r="C28" s="34" t="s">
        <v>24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9">
      <c r="A29" s="23">
        <v>27</v>
      </c>
      <c r="C29" s="34" t="s">
        <v>25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9">
      <c r="A30" s="23">
        <v>28</v>
      </c>
      <c r="C30" s="3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9" s="22" customFormat="1">
      <c r="A31" s="23">
        <v>29</v>
      </c>
      <c r="B31" s="24"/>
      <c r="C31" s="36" t="s">
        <v>35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41"/>
    </row>
    <row r="32" spans="1:19">
      <c r="A32" s="23">
        <v>30</v>
      </c>
      <c r="C32" s="34" t="s">
        <v>27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9">
      <c r="A33" s="23">
        <v>31</v>
      </c>
      <c r="C33" s="34" t="s">
        <v>28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9">
      <c r="A34" s="23">
        <v>32</v>
      </c>
      <c r="C34" s="34" t="s">
        <v>29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9">
      <c r="A35" s="23">
        <v>33</v>
      </c>
      <c r="C35" s="3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9" s="22" customFormat="1">
      <c r="A36" s="23">
        <v>34</v>
      </c>
      <c r="B36" s="24"/>
      <c r="C36" s="36" t="s">
        <v>36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41"/>
    </row>
    <row r="37" spans="1:19">
      <c r="A37" s="23">
        <v>35</v>
      </c>
      <c r="C37" s="3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9" s="22" customFormat="1">
      <c r="A38" s="23">
        <v>36</v>
      </c>
      <c r="B38" s="24"/>
      <c r="C38" s="36" t="s">
        <v>37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41"/>
    </row>
    <row r="39" spans="1:19">
      <c r="A39" s="23">
        <v>37</v>
      </c>
      <c r="B39" s="24" t="s">
        <v>30</v>
      </c>
      <c r="C39" s="30" t="s">
        <v>38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9">
      <c r="A40" s="23">
        <v>38</v>
      </c>
      <c r="B40" s="24" t="s">
        <v>30</v>
      </c>
      <c r="C40" s="30" t="s">
        <v>39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9">
      <c r="A41" s="23">
        <v>39</v>
      </c>
      <c r="B41" s="24" t="s">
        <v>30</v>
      </c>
      <c r="C41" s="30" t="s">
        <v>40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9">
      <c r="A42" s="23">
        <v>40</v>
      </c>
      <c r="B42" s="24" t="s">
        <v>30</v>
      </c>
      <c r="C42" s="30" t="s">
        <v>41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9">
      <c r="A43" s="23">
        <v>41</v>
      </c>
      <c r="B43" s="24" t="s">
        <v>30</v>
      </c>
      <c r="C43" s="30" t="s">
        <v>42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9">
      <c r="A44" s="23">
        <v>42</v>
      </c>
      <c r="C44" s="3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9" s="22" customFormat="1">
      <c r="A45" s="23">
        <v>43</v>
      </c>
      <c r="B45" s="24"/>
      <c r="C45" s="36" t="s">
        <v>43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41"/>
    </row>
    <row r="46" spans="1:19">
      <c r="A46" s="23">
        <v>44</v>
      </c>
      <c r="C46" s="3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9" s="22" customFormat="1">
      <c r="A47" s="23">
        <v>45</v>
      </c>
      <c r="B47" s="24"/>
      <c r="C47" s="36" t="s">
        <v>44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41"/>
    </row>
    <row r="48" spans="1:19">
      <c r="A48" s="23">
        <v>46</v>
      </c>
      <c r="C48" s="3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9" s="22" customFormat="1">
      <c r="A49" s="23">
        <v>47</v>
      </c>
      <c r="B49" s="24"/>
      <c r="C49" s="36" t="s">
        <v>45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41"/>
    </row>
    <row r="50" spans="1:19">
      <c r="A50" s="23">
        <v>48</v>
      </c>
      <c r="C50" s="3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9" s="22" customFormat="1">
      <c r="A51" s="23">
        <v>49</v>
      </c>
      <c r="B51" s="24"/>
      <c r="C51" s="36" t="s">
        <v>46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41"/>
    </row>
    <row r="52" spans="1:19">
      <c r="A52" s="23">
        <v>50</v>
      </c>
      <c r="B52" s="24" t="s">
        <v>30</v>
      </c>
      <c r="C52" s="30" t="s">
        <v>47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9">
      <c r="A53" s="23">
        <v>51</v>
      </c>
      <c r="B53" s="24" t="s">
        <v>30</v>
      </c>
      <c r="C53" s="30" t="s">
        <v>48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9">
      <c r="A54" s="23">
        <v>52</v>
      </c>
      <c r="B54" s="24" t="s">
        <v>30</v>
      </c>
      <c r="C54" s="30" t="s">
        <v>49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9">
      <c r="A55" s="23">
        <v>53</v>
      </c>
      <c r="B55" s="24" t="s">
        <v>30</v>
      </c>
      <c r="C55" s="30" t="s">
        <v>50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9">
      <c r="A56" s="23">
        <v>54</v>
      </c>
      <c r="C56" s="3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9" s="22" customFormat="1">
      <c r="A57" s="23">
        <v>55</v>
      </c>
      <c r="B57" s="24"/>
      <c r="C57" s="36" t="s">
        <v>51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41"/>
    </row>
    <row r="58" spans="1:19">
      <c r="A58" s="23">
        <v>56</v>
      </c>
      <c r="C58" s="3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19" s="22" customFormat="1">
      <c r="A59" s="23">
        <v>57</v>
      </c>
      <c r="B59" s="24"/>
      <c r="C59" s="36" t="s">
        <v>52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41"/>
    </row>
    <row r="60" spans="1:19">
      <c r="A60" s="23">
        <v>58</v>
      </c>
      <c r="C60" s="3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19" s="22" customFormat="1">
      <c r="A61" s="23">
        <v>59</v>
      </c>
      <c r="B61" s="24"/>
      <c r="C61" s="36" t="s">
        <v>53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41"/>
    </row>
    <row r="62" spans="1:19">
      <c r="A62" s="23">
        <v>60</v>
      </c>
      <c r="B62" s="24" t="s">
        <v>30</v>
      </c>
      <c r="C62" s="30" t="s">
        <v>54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9">
      <c r="A63" s="23">
        <v>61</v>
      </c>
      <c r="B63" s="24" t="s">
        <v>30</v>
      </c>
      <c r="C63" s="30" t="s">
        <v>55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9">
      <c r="A64" s="23">
        <v>62</v>
      </c>
      <c r="B64" s="24" t="s">
        <v>30</v>
      </c>
      <c r="C64" s="30" t="s">
        <v>56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>
      <c r="A65" s="23">
        <v>63</v>
      </c>
      <c r="B65" s="24" t="s">
        <v>30</v>
      </c>
      <c r="C65" s="30" t="s">
        <v>57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>
      <c r="A66" s="23">
        <v>64</v>
      </c>
      <c r="B66" s="24" t="s">
        <v>30</v>
      </c>
      <c r="C66" s="30" t="s">
        <v>58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>
      <c r="A67" s="23">
        <v>65</v>
      </c>
      <c r="B67" s="24" t="s">
        <v>30</v>
      </c>
      <c r="C67" s="30" t="s">
        <v>59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>
      <c r="A68" s="23">
        <v>66</v>
      </c>
      <c r="B68" s="24" t="s">
        <v>30</v>
      </c>
      <c r="C68" s="30" t="s">
        <v>60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>
      <c r="A69" s="23">
        <v>67</v>
      </c>
      <c r="B69" s="24" t="s">
        <v>30</v>
      </c>
      <c r="C69" s="30" t="s">
        <v>61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>
      <c r="A70" s="23">
        <v>68</v>
      </c>
      <c r="B70" s="24" t="s">
        <v>62</v>
      </c>
      <c r="C70" s="42" t="s">
        <v>62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customFormat="1">
      <c r="A71" s="23">
        <v>69</v>
      </c>
      <c r="B71" s="24" t="s">
        <v>62</v>
      </c>
      <c r="C71" s="4" t="s">
        <v>31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customFormat="1">
      <c r="A72" s="23">
        <v>70</v>
      </c>
      <c r="B72" s="24" t="s">
        <v>62</v>
      </c>
      <c r="C72" s="4" t="s">
        <v>38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customFormat="1">
      <c r="A73" s="23">
        <v>71</v>
      </c>
      <c r="B73" s="24" t="s">
        <v>62</v>
      </c>
      <c r="C73" s="4" t="s">
        <v>39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customFormat="1">
      <c r="A74" s="23">
        <v>72</v>
      </c>
      <c r="B74" s="24" t="s">
        <v>62</v>
      </c>
      <c r="C74" s="4" t="s">
        <v>40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customFormat="1">
      <c r="A75" s="23">
        <v>73</v>
      </c>
      <c r="B75" s="24" t="s">
        <v>62</v>
      </c>
      <c r="C75" s="4" t="s">
        <v>41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customFormat="1">
      <c r="A76" s="23">
        <v>74</v>
      </c>
      <c r="B76" s="24" t="s">
        <v>62</v>
      </c>
      <c r="C76" s="4" t="s">
        <v>42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customFormat="1">
      <c r="A77" s="23">
        <v>75</v>
      </c>
      <c r="B77" s="24" t="s">
        <v>62</v>
      </c>
      <c r="C77" s="4" t="s">
        <v>47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customFormat="1">
      <c r="A78" s="23">
        <v>76</v>
      </c>
      <c r="B78" s="24" t="s">
        <v>62</v>
      </c>
      <c r="C78" s="4" t="s">
        <v>48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customFormat="1">
      <c r="A79" s="23">
        <v>77</v>
      </c>
      <c r="B79" s="24" t="s">
        <v>62</v>
      </c>
      <c r="C79" s="4" t="s">
        <v>49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customFormat="1">
      <c r="A80" s="23">
        <v>78</v>
      </c>
      <c r="B80" s="24" t="s">
        <v>62</v>
      </c>
      <c r="C80" s="4" t="s">
        <v>50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customFormat="1">
      <c r="A81" s="23">
        <v>79</v>
      </c>
      <c r="B81" s="24" t="s">
        <v>62</v>
      </c>
      <c r="C81" s="4" t="s">
        <v>54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customFormat="1">
      <c r="A82" s="23">
        <v>80</v>
      </c>
      <c r="B82" s="24" t="s">
        <v>62</v>
      </c>
      <c r="C82" s="4" t="s">
        <v>55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customFormat="1">
      <c r="A83" s="23">
        <v>81</v>
      </c>
      <c r="B83" s="24" t="s">
        <v>62</v>
      </c>
      <c r="C83" s="4" t="s">
        <v>56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customFormat="1">
      <c r="A84" s="23">
        <v>82</v>
      </c>
      <c r="B84" s="24" t="s">
        <v>62</v>
      </c>
      <c r="C84" s="4" t="s">
        <v>57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customFormat="1">
      <c r="A85" s="23">
        <v>83</v>
      </c>
      <c r="B85" s="24" t="s">
        <v>62</v>
      </c>
      <c r="C85" s="4" t="s">
        <v>58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customFormat="1">
      <c r="A86" s="23">
        <v>84</v>
      </c>
      <c r="B86" s="24" t="s">
        <v>62</v>
      </c>
      <c r="C86" s="4" t="s">
        <v>59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customFormat="1">
      <c r="A87" s="23">
        <v>85</v>
      </c>
      <c r="B87" s="24" t="s">
        <v>62</v>
      </c>
      <c r="C87" s="4" t="s">
        <v>60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customFormat="1">
      <c r="A88" s="23">
        <v>86</v>
      </c>
      <c r="B88" s="24" t="s">
        <v>62</v>
      </c>
      <c r="C88" s="4" t="s">
        <v>61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customFormat="1">
      <c r="A89" s="23">
        <v>87</v>
      </c>
      <c r="B89" s="24" t="s">
        <v>62</v>
      </c>
      <c r="C89" s="4" t="s">
        <v>63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customFormat="1">
      <c r="A90" s="23">
        <v>88</v>
      </c>
      <c r="B90" s="24" t="s">
        <v>62</v>
      </c>
      <c r="C90" s="4" t="s">
        <v>64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customFormat="1">
      <c r="A91" s="23">
        <v>89</v>
      </c>
      <c r="B91" s="24" t="s">
        <v>62</v>
      </c>
      <c r="C91" s="4" t="s">
        <v>65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customFormat="1">
      <c r="A92" s="23">
        <v>90</v>
      </c>
      <c r="B92" s="24" t="s">
        <v>62</v>
      </c>
      <c r="C92" s="4" t="s">
        <v>66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customFormat="1">
      <c r="A93" s="23">
        <v>91</v>
      </c>
      <c r="B93" s="24" t="s">
        <v>62</v>
      </c>
      <c r="C93" s="4" t="s">
        <v>67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customFormat="1">
      <c r="A94" s="23">
        <v>92</v>
      </c>
      <c r="B94" s="24" t="s">
        <v>62</v>
      </c>
      <c r="C94" s="4" t="s">
        <v>68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customFormat="1">
      <c r="A95" s="23">
        <v>93</v>
      </c>
      <c r="B95" s="24" t="s">
        <v>62</v>
      </c>
      <c r="C95" s="4" t="s">
        <v>69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customFormat="1">
      <c r="A96" s="23">
        <v>94</v>
      </c>
      <c r="B96" s="24" t="s">
        <v>62</v>
      </c>
      <c r="C96" s="4" t="s">
        <v>70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customFormat="1">
      <c r="A97" s="23">
        <v>95</v>
      </c>
      <c r="B97" s="24" t="s">
        <v>62</v>
      </c>
      <c r="C97" s="4" t="s">
        <v>71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customFormat="1">
      <c r="A98" s="23">
        <v>96</v>
      </c>
      <c r="B98" s="24" t="s">
        <v>62</v>
      </c>
      <c r="C98" s="4" t="s">
        <v>72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23">
        <v>68</v>
      </c>
      <c r="B99" s="24" t="s">
        <v>62</v>
      </c>
      <c r="C99" s="42" t="s">
        <v>73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customFormat="1">
      <c r="A100" s="23">
        <v>69</v>
      </c>
      <c r="B100" s="24" t="s">
        <v>62</v>
      </c>
      <c r="C100" s="4" t="s">
        <v>31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customFormat="1">
      <c r="A101" s="23">
        <v>70</v>
      </c>
      <c r="B101" s="24" t="s">
        <v>62</v>
      </c>
      <c r="C101" s="4" t="s">
        <v>38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customFormat="1">
      <c r="A102" s="23">
        <v>71</v>
      </c>
      <c r="B102" s="24" t="s">
        <v>62</v>
      </c>
      <c r="C102" s="4" t="s">
        <v>39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customFormat="1">
      <c r="A103" s="23">
        <v>72</v>
      </c>
      <c r="B103" s="24" t="s">
        <v>62</v>
      </c>
      <c r="C103" s="4" t="s">
        <v>40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customFormat="1">
      <c r="A104" s="23">
        <v>73</v>
      </c>
      <c r="B104" s="24" t="s">
        <v>62</v>
      </c>
      <c r="C104" s="4" t="s">
        <v>41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customFormat="1">
      <c r="A105" s="23">
        <v>74</v>
      </c>
      <c r="B105" s="24" t="s">
        <v>62</v>
      </c>
      <c r="C105" s="4" t="s">
        <v>42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customFormat="1">
      <c r="A106" s="23">
        <v>75</v>
      </c>
      <c r="B106" s="24" t="s">
        <v>62</v>
      </c>
      <c r="C106" s="4" t="s">
        <v>47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customFormat="1">
      <c r="A107" s="23">
        <v>76</v>
      </c>
      <c r="B107" s="24" t="s">
        <v>62</v>
      </c>
      <c r="C107" s="4" t="s">
        <v>48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customFormat="1">
      <c r="A108" s="23">
        <v>77</v>
      </c>
      <c r="B108" s="24" t="s">
        <v>62</v>
      </c>
      <c r="C108" s="4" t="s">
        <v>49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customFormat="1">
      <c r="A109" s="23">
        <v>78</v>
      </c>
      <c r="B109" s="24" t="s">
        <v>62</v>
      </c>
      <c r="C109" s="4" t="s">
        <v>50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customFormat="1">
      <c r="A110" s="23">
        <v>79</v>
      </c>
      <c r="B110" s="24" t="s">
        <v>62</v>
      </c>
      <c r="C110" s="4" t="s">
        <v>54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customFormat="1">
      <c r="A111" s="23">
        <v>80</v>
      </c>
      <c r="B111" s="24" t="s">
        <v>62</v>
      </c>
      <c r="C111" s="4" t="s">
        <v>55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customFormat="1">
      <c r="A112" s="23">
        <v>81</v>
      </c>
      <c r="B112" s="24" t="s">
        <v>62</v>
      </c>
      <c r="C112" s="4" t="s">
        <v>56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customFormat="1">
      <c r="A113" s="23">
        <v>82</v>
      </c>
      <c r="B113" s="24" t="s">
        <v>62</v>
      </c>
      <c r="C113" s="4" t="s">
        <v>57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customFormat="1">
      <c r="A114" s="23">
        <v>83</v>
      </c>
      <c r="B114" s="24" t="s">
        <v>62</v>
      </c>
      <c r="C114" s="4" t="s">
        <v>58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customFormat="1">
      <c r="A115" s="23">
        <v>84</v>
      </c>
      <c r="B115" s="24" t="s">
        <v>62</v>
      </c>
      <c r="C115" s="4" t="s">
        <v>59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customFormat="1">
      <c r="A116" s="23">
        <v>85</v>
      </c>
      <c r="B116" s="24" t="s">
        <v>62</v>
      </c>
      <c r="C116" s="4" t="s">
        <v>60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customFormat="1">
      <c r="A117" s="23">
        <v>86</v>
      </c>
      <c r="B117" s="24" t="s">
        <v>62</v>
      </c>
      <c r="C117" s="4" t="s">
        <v>61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customFormat="1">
      <c r="A118" s="23">
        <v>87</v>
      </c>
      <c r="B118" s="24" t="s">
        <v>62</v>
      </c>
      <c r="C118" s="4" t="s">
        <v>63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customFormat="1">
      <c r="A119" s="23">
        <v>88</v>
      </c>
      <c r="B119" s="24" t="s">
        <v>62</v>
      </c>
      <c r="C119" s="4" t="s">
        <v>64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customFormat="1">
      <c r="A120" s="23">
        <v>89</v>
      </c>
      <c r="B120" s="24" t="s">
        <v>62</v>
      </c>
      <c r="C120" s="4" t="s">
        <v>65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customFormat="1">
      <c r="A121" s="23">
        <v>90</v>
      </c>
      <c r="B121" s="24" t="s">
        <v>62</v>
      </c>
      <c r="C121" s="4" t="s">
        <v>66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customFormat="1">
      <c r="A122" s="23">
        <v>91</v>
      </c>
      <c r="B122" s="24" t="s">
        <v>62</v>
      </c>
      <c r="C122" s="4" t="s">
        <v>67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customFormat="1">
      <c r="A123" s="23">
        <v>92</v>
      </c>
      <c r="B123" s="24" t="s">
        <v>62</v>
      </c>
      <c r="C123" s="4" t="s">
        <v>68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customFormat="1">
      <c r="A124" s="23">
        <v>93</v>
      </c>
      <c r="B124" s="24" t="s">
        <v>62</v>
      </c>
      <c r="C124" s="4" t="s">
        <v>69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customFormat="1">
      <c r="A125" s="23">
        <v>94</v>
      </c>
      <c r="B125" s="24" t="s">
        <v>62</v>
      </c>
      <c r="C125" s="4" t="s">
        <v>70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customFormat="1">
      <c r="A126" s="23">
        <v>95</v>
      </c>
      <c r="B126" s="24" t="s">
        <v>62</v>
      </c>
      <c r="C126" s="4" t="s">
        <v>71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customFormat="1">
      <c r="A127" s="23">
        <v>96</v>
      </c>
      <c r="B127" s="24" t="s">
        <v>62</v>
      </c>
      <c r="C127" s="4" t="s">
        <v>72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23">
        <v>97</v>
      </c>
      <c r="B128" s="24" t="s">
        <v>74</v>
      </c>
      <c r="C128" s="42" t="s">
        <v>74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customFormat="1">
      <c r="A129" s="23">
        <v>98</v>
      </c>
      <c r="B129" s="24" t="s">
        <v>74</v>
      </c>
      <c r="C129" s="4" t="s">
        <v>31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customFormat="1">
      <c r="A130" s="23">
        <v>99</v>
      </c>
      <c r="B130" s="24" t="s">
        <v>74</v>
      </c>
      <c r="C130" s="4" t="s">
        <v>38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customFormat="1">
      <c r="A131" s="23">
        <v>100</v>
      </c>
      <c r="B131" s="24" t="s">
        <v>74</v>
      </c>
      <c r="C131" s="4" t="s">
        <v>39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customFormat="1">
      <c r="A132" s="23">
        <v>101</v>
      </c>
      <c r="B132" s="24" t="s">
        <v>74</v>
      </c>
      <c r="C132" s="4" t="s">
        <v>40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customFormat="1">
      <c r="A133" s="23">
        <v>102</v>
      </c>
      <c r="B133" s="24" t="s">
        <v>74</v>
      </c>
      <c r="C133" s="4" t="s">
        <v>41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customFormat="1">
      <c r="A134" s="23">
        <v>103</v>
      </c>
      <c r="B134" s="24" t="s">
        <v>74</v>
      </c>
      <c r="C134" s="4" t="s">
        <v>42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customFormat="1">
      <c r="A135" s="23">
        <v>104</v>
      </c>
      <c r="B135" s="24" t="s">
        <v>74</v>
      </c>
      <c r="C135" s="4" t="s">
        <v>47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customFormat="1">
      <c r="A136" s="23">
        <v>105</v>
      </c>
      <c r="B136" s="24" t="s">
        <v>74</v>
      </c>
      <c r="C136" s="4" t="s">
        <v>48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customFormat="1">
      <c r="A137" s="23">
        <v>106</v>
      </c>
      <c r="B137" s="24" t="s">
        <v>74</v>
      </c>
      <c r="C137" s="4" t="s">
        <v>49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customFormat="1">
      <c r="A138" s="23">
        <v>107</v>
      </c>
      <c r="B138" s="24" t="s">
        <v>74</v>
      </c>
      <c r="C138" s="4" t="s">
        <v>50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customFormat="1">
      <c r="A139" s="23">
        <v>108</v>
      </c>
      <c r="B139" s="24" t="s">
        <v>74</v>
      </c>
      <c r="C139" s="4" t="s">
        <v>54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customFormat="1">
      <c r="A140" s="23">
        <v>109</v>
      </c>
      <c r="B140" s="24" t="s">
        <v>74</v>
      </c>
      <c r="C140" s="4" t="s">
        <v>55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customFormat="1">
      <c r="A141" s="23">
        <v>110</v>
      </c>
      <c r="B141" s="24" t="s">
        <v>74</v>
      </c>
      <c r="C141" s="4" t="s">
        <v>56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customFormat="1">
      <c r="A142" s="23">
        <v>111</v>
      </c>
      <c r="B142" s="24" t="s">
        <v>74</v>
      </c>
      <c r="C142" s="4" t="s">
        <v>57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customFormat="1">
      <c r="A143" s="23">
        <v>112</v>
      </c>
      <c r="B143" s="24" t="s">
        <v>74</v>
      </c>
      <c r="C143" s="4" t="s">
        <v>58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customFormat="1">
      <c r="A144" s="23">
        <v>113</v>
      </c>
      <c r="B144" s="24" t="s">
        <v>74</v>
      </c>
      <c r="C144" s="4" t="s">
        <v>59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customFormat="1">
      <c r="A145" s="23">
        <v>114</v>
      </c>
      <c r="B145" s="24" t="s">
        <v>74</v>
      </c>
      <c r="C145" s="4" t="s">
        <v>60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customFormat="1">
      <c r="A146" s="23">
        <v>115</v>
      </c>
      <c r="B146" s="24" t="s">
        <v>74</v>
      </c>
      <c r="C146" s="4" t="s">
        <v>61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customFormat="1">
      <c r="A147" s="23">
        <v>116</v>
      </c>
      <c r="B147" s="24" t="s">
        <v>74</v>
      </c>
      <c r="C147" s="4" t="s">
        <v>63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customFormat="1">
      <c r="A148" s="23">
        <v>117</v>
      </c>
      <c r="B148" s="24" t="s">
        <v>74</v>
      </c>
      <c r="C148" s="4" t="s">
        <v>64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customFormat="1">
      <c r="A149" s="23">
        <v>118</v>
      </c>
      <c r="B149" s="24" t="s">
        <v>74</v>
      </c>
      <c r="C149" s="4" t="s">
        <v>65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customFormat="1">
      <c r="A150" s="23">
        <v>119</v>
      </c>
      <c r="B150" s="24" t="s">
        <v>74</v>
      </c>
      <c r="C150" s="4" t="s">
        <v>66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customFormat="1">
      <c r="A151" s="23">
        <v>120</v>
      </c>
      <c r="B151" s="24" t="s">
        <v>74</v>
      </c>
      <c r="C151" s="4" t="s">
        <v>67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customFormat="1">
      <c r="A152" s="23">
        <v>121</v>
      </c>
      <c r="B152" s="24" t="s">
        <v>74</v>
      </c>
      <c r="C152" s="4" t="s">
        <v>68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customFormat="1">
      <c r="A153" s="23">
        <v>122</v>
      </c>
      <c r="B153" s="24" t="s">
        <v>74</v>
      </c>
      <c r="C153" s="4" t="s">
        <v>69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customFormat="1">
      <c r="A154" s="23">
        <v>123</v>
      </c>
      <c r="B154" s="24" t="s">
        <v>74</v>
      </c>
      <c r="C154" s="4" t="s">
        <v>70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customFormat="1">
      <c r="A155" s="23">
        <v>124</v>
      </c>
      <c r="B155" s="24" t="s">
        <v>74</v>
      </c>
      <c r="C155" s="4" t="s">
        <v>71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customFormat="1">
      <c r="A156" s="23">
        <v>125</v>
      </c>
      <c r="B156" s="24" t="s">
        <v>74</v>
      </c>
      <c r="C156" s="4" t="s">
        <v>72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23">
        <v>126</v>
      </c>
      <c r="B157" s="43" t="s">
        <v>75</v>
      </c>
      <c r="C157" s="42" t="s">
        <v>75</v>
      </c>
      <c r="D157" s="2">
        <v>1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customFormat="1">
      <c r="A158" s="23">
        <v>127</v>
      </c>
      <c r="B158" s="43" t="s">
        <v>75</v>
      </c>
      <c r="C158" s="4" t="s">
        <v>31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customFormat="1">
      <c r="A159" s="23">
        <v>128</v>
      </c>
      <c r="B159" s="43" t="s">
        <v>75</v>
      </c>
      <c r="C159" s="4" t="s">
        <v>38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customFormat="1">
      <c r="A160" s="23">
        <v>129</v>
      </c>
      <c r="B160" s="43" t="s">
        <v>75</v>
      </c>
      <c r="C160" s="4" t="s">
        <v>39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customFormat="1">
      <c r="A161" s="23">
        <v>130</v>
      </c>
      <c r="B161" s="43" t="s">
        <v>75</v>
      </c>
      <c r="C161" s="4" t="s">
        <v>40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customFormat="1">
      <c r="A162" s="23">
        <v>131</v>
      </c>
      <c r="B162" s="43" t="s">
        <v>75</v>
      </c>
      <c r="C162" s="4" t="s">
        <v>41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customFormat="1">
      <c r="A163" s="23">
        <v>132</v>
      </c>
      <c r="B163" s="43" t="s">
        <v>75</v>
      </c>
      <c r="C163" s="4" t="s">
        <v>42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customFormat="1">
      <c r="A164" s="23">
        <v>133</v>
      </c>
      <c r="B164" s="43" t="s">
        <v>75</v>
      </c>
      <c r="C164" s="4" t="s">
        <v>47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customFormat="1">
      <c r="A165" s="23">
        <v>134</v>
      </c>
      <c r="B165" s="43" t="s">
        <v>75</v>
      </c>
      <c r="C165" s="4" t="s">
        <v>48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customFormat="1">
      <c r="A166" s="23">
        <v>135</v>
      </c>
      <c r="B166" s="43" t="s">
        <v>75</v>
      </c>
      <c r="C166" s="4" t="s">
        <v>49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customFormat="1">
      <c r="A167" s="23">
        <v>136</v>
      </c>
      <c r="B167" s="43" t="s">
        <v>75</v>
      </c>
      <c r="C167" s="4" t="s">
        <v>50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customFormat="1">
      <c r="A168" s="23">
        <v>137</v>
      </c>
      <c r="B168" s="43" t="s">
        <v>75</v>
      </c>
      <c r="C168" s="4" t="s">
        <v>54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customFormat="1">
      <c r="A169" s="23">
        <v>138</v>
      </c>
      <c r="B169" s="43" t="s">
        <v>75</v>
      </c>
      <c r="C169" s="4" t="s">
        <v>55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customFormat="1">
      <c r="A170" s="23">
        <v>139</v>
      </c>
      <c r="B170" s="43" t="s">
        <v>75</v>
      </c>
      <c r="C170" s="4" t="s">
        <v>56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customFormat="1">
      <c r="A171" s="23">
        <v>140</v>
      </c>
      <c r="B171" s="43" t="s">
        <v>75</v>
      </c>
      <c r="C171" s="4" t="s">
        <v>57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customFormat="1">
      <c r="A172" s="23">
        <v>141</v>
      </c>
      <c r="B172" s="43" t="s">
        <v>75</v>
      </c>
      <c r="C172" s="4" t="s">
        <v>58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customFormat="1">
      <c r="A173" s="23">
        <v>142</v>
      </c>
      <c r="B173" s="43" t="s">
        <v>75</v>
      </c>
      <c r="C173" s="4" t="s">
        <v>59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customFormat="1">
      <c r="A174" s="23">
        <v>143</v>
      </c>
      <c r="B174" s="43" t="s">
        <v>75</v>
      </c>
      <c r="C174" s="4" t="s">
        <v>60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customFormat="1">
      <c r="A175" s="23">
        <v>144</v>
      </c>
      <c r="B175" s="43" t="s">
        <v>75</v>
      </c>
      <c r="C175" s="4" t="s">
        <v>61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customFormat="1">
      <c r="A176" s="23">
        <v>145</v>
      </c>
      <c r="B176" s="43" t="s">
        <v>75</v>
      </c>
      <c r="C176" s="4" t="s">
        <v>63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customFormat="1">
      <c r="A177" s="23">
        <v>146</v>
      </c>
      <c r="B177" s="43" t="s">
        <v>75</v>
      </c>
      <c r="C177" s="4" t="s">
        <v>64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customFormat="1">
      <c r="A178" s="23">
        <v>147</v>
      </c>
      <c r="B178" s="43" t="s">
        <v>75</v>
      </c>
      <c r="C178" s="4" t="s">
        <v>65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customFormat="1">
      <c r="A179" s="23">
        <v>148</v>
      </c>
      <c r="B179" s="43" t="s">
        <v>75</v>
      </c>
      <c r="C179" s="4" t="s">
        <v>66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customFormat="1">
      <c r="A180" s="23">
        <v>149</v>
      </c>
      <c r="B180" s="43" t="s">
        <v>75</v>
      </c>
      <c r="C180" s="4" t="s">
        <v>67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customFormat="1">
      <c r="A181" s="23">
        <v>150</v>
      </c>
      <c r="B181" s="43" t="s">
        <v>75</v>
      </c>
      <c r="C181" s="4" t="s">
        <v>68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customFormat="1">
      <c r="A182" s="23">
        <v>151</v>
      </c>
      <c r="B182" s="43" t="s">
        <v>75</v>
      </c>
      <c r="C182" s="4" t="s">
        <v>69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customFormat="1">
      <c r="A183" s="23">
        <v>152</v>
      </c>
      <c r="B183" s="43" t="s">
        <v>75</v>
      </c>
      <c r="C183" s="4" t="s">
        <v>70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customFormat="1">
      <c r="A184" s="23">
        <v>153</v>
      </c>
      <c r="B184" s="43" t="s">
        <v>75</v>
      </c>
      <c r="C184" s="4" t="s">
        <v>71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customFormat="1">
      <c r="A185" s="23">
        <v>154</v>
      </c>
      <c r="B185" s="43" t="s">
        <v>75</v>
      </c>
      <c r="C185" s="4" t="s">
        <v>72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23">
        <v>155</v>
      </c>
      <c r="B186" s="24" t="s">
        <v>76</v>
      </c>
      <c r="C186" s="42" t="s">
        <v>76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customFormat="1">
      <c r="A187" s="23">
        <v>156</v>
      </c>
      <c r="B187" s="24" t="s">
        <v>76</v>
      </c>
      <c r="C187" s="4" t="s">
        <v>31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customFormat="1">
      <c r="A188" s="23">
        <v>157</v>
      </c>
      <c r="B188" s="24" t="s">
        <v>76</v>
      </c>
      <c r="C188" s="4" t="s">
        <v>38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customFormat="1">
      <c r="A189" s="23">
        <v>158</v>
      </c>
      <c r="B189" s="24" t="s">
        <v>76</v>
      </c>
      <c r="C189" s="4" t="s">
        <v>39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customFormat="1">
      <c r="A190" s="23">
        <v>159</v>
      </c>
      <c r="B190" s="24" t="s">
        <v>76</v>
      </c>
      <c r="C190" s="4" t="s">
        <v>40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customFormat="1">
      <c r="A191" s="23">
        <v>160</v>
      </c>
      <c r="B191" s="24" t="s">
        <v>76</v>
      </c>
      <c r="C191" s="4" t="s">
        <v>41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customFormat="1">
      <c r="A192" s="23">
        <v>161</v>
      </c>
      <c r="B192" s="24" t="s">
        <v>76</v>
      </c>
      <c r="C192" s="4" t="s">
        <v>42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customFormat="1">
      <c r="A193" s="23">
        <v>162</v>
      </c>
      <c r="B193" s="24" t="s">
        <v>76</v>
      </c>
      <c r="C193" s="4" t="s">
        <v>47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customFormat="1">
      <c r="A194" s="23">
        <v>163</v>
      </c>
      <c r="B194" s="24" t="s">
        <v>76</v>
      </c>
      <c r="C194" s="4" t="s">
        <v>48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customFormat="1">
      <c r="A195" s="23">
        <v>164</v>
      </c>
      <c r="B195" s="24" t="s">
        <v>76</v>
      </c>
      <c r="C195" s="4" t="s">
        <v>49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customFormat="1">
      <c r="A196" s="23">
        <v>165</v>
      </c>
      <c r="B196" s="24" t="s">
        <v>76</v>
      </c>
      <c r="C196" s="4" t="s">
        <v>50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customFormat="1">
      <c r="A197" s="23">
        <v>166</v>
      </c>
      <c r="B197" s="24" t="s">
        <v>76</v>
      </c>
      <c r="C197" s="4" t="s">
        <v>54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customFormat="1">
      <c r="A198" s="23">
        <v>167</v>
      </c>
      <c r="B198" s="24" t="s">
        <v>76</v>
      </c>
      <c r="C198" s="4" t="s">
        <v>55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customFormat="1">
      <c r="A199" s="23">
        <v>168</v>
      </c>
      <c r="B199" s="24" t="s">
        <v>76</v>
      </c>
      <c r="C199" s="4" t="s">
        <v>56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customFormat="1">
      <c r="A200" s="23">
        <v>169</v>
      </c>
      <c r="B200" s="24" t="s">
        <v>76</v>
      </c>
      <c r="C200" s="4" t="s">
        <v>57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customFormat="1">
      <c r="A201" s="23">
        <v>170</v>
      </c>
      <c r="B201" s="24" t="s">
        <v>76</v>
      </c>
      <c r="C201" s="4" t="s">
        <v>58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customFormat="1">
      <c r="A202" s="23">
        <v>171</v>
      </c>
      <c r="B202" s="24" t="s">
        <v>76</v>
      </c>
      <c r="C202" s="4" t="s">
        <v>59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customFormat="1">
      <c r="A203" s="23">
        <v>172</v>
      </c>
      <c r="B203" s="24" t="s">
        <v>76</v>
      </c>
      <c r="C203" s="4" t="s">
        <v>60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customFormat="1">
      <c r="A204" s="23">
        <v>173</v>
      </c>
      <c r="B204" s="24" t="s">
        <v>76</v>
      </c>
      <c r="C204" s="4" t="s">
        <v>61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customFormat="1">
      <c r="A205" s="23">
        <v>174</v>
      </c>
      <c r="B205" s="24" t="s">
        <v>76</v>
      </c>
      <c r="C205" s="4" t="s">
        <v>63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customFormat="1">
      <c r="A206" s="23">
        <v>175</v>
      </c>
      <c r="B206" s="24" t="s">
        <v>76</v>
      </c>
      <c r="C206" s="4" t="s">
        <v>64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customFormat="1">
      <c r="A207" s="23">
        <v>176</v>
      </c>
      <c r="B207" s="24" t="s">
        <v>76</v>
      </c>
      <c r="C207" s="4" t="s">
        <v>65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customFormat="1">
      <c r="A208" s="23">
        <v>177</v>
      </c>
      <c r="B208" s="24" t="s">
        <v>76</v>
      </c>
      <c r="C208" s="4" t="s">
        <v>66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customFormat="1">
      <c r="A209" s="23">
        <v>178</v>
      </c>
      <c r="B209" s="24" t="s">
        <v>76</v>
      </c>
      <c r="C209" s="4" t="s">
        <v>67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customFormat="1">
      <c r="A210" s="23">
        <v>179</v>
      </c>
      <c r="B210" s="24" t="s">
        <v>76</v>
      </c>
      <c r="C210" s="4" t="s">
        <v>68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customFormat="1">
      <c r="A211" s="23">
        <v>180</v>
      </c>
      <c r="B211" s="24" t="s">
        <v>76</v>
      </c>
      <c r="C211" s="4" t="s">
        <v>69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customFormat="1">
      <c r="A212" s="23">
        <v>181</v>
      </c>
      <c r="B212" s="24" t="s">
        <v>76</v>
      </c>
      <c r="C212" s="4" t="s">
        <v>70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customFormat="1">
      <c r="A213" s="23">
        <v>182</v>
      </c>
      <c r="B213" s="24" t="s">
        <v>76</v>
      </c>
      <c r="C213" s="4" t="s">
        <v>71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customFormat="1">
      <c r="A214" s="23">
        <v>183</v>
      </c>
      <c r="B214" s="24" t="s">
        <v>76</v>
      </c>
      <c r="C214" s="4" t="s">
        <v>72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>
      <c r="A215" s="23">
        <v>184</v>
      </c>
      <c r="B215" s="24" t="s">
        <v>77</v>
      </c>
      <c r="C215" s="42" t="s">
        <v>77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customFormat="1">
      <c r="A216" s="23">
        <v>185</v>
      </c>
      <c r="B216" s="24" t="s">
        <v>77</v>
      </c>
      <c r="C216" s="4" t="s">
        <v>31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customFormat="1">
      <c r="A217" s="23">
        <v>186</v>
      </c>
      <c r="B217" s="24" t="s">
        <v>77</v>
      </c>
      <c r="C217" s="4" t="s">
        <v>38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customFormat="1">
      <c r="A218" s="23">
        <v>187</v>
      </c>
      <c r="B218" s="24" t="s">
        <v>77</v>
      </c>
      <c r="C218" s="4" t="s">
        <v>39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customFormat="1">
      <c r="A219" s="23">
        <v>188</v>
      </c>
      <c r="B219" s="24" t="s">
        <v>77</v>
      </c>
      <c r="C219" s="4" t="s">
        <v>40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customFormat="1">
      <c r="A220" s="23">
        <v>189</v>
      </c>
      <c r="B220" s="24" t="s">
        <v>77</v>
      </c>
      <c r="C220" s="4" t="s">
        <v>41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customFormat="1">
      <c r="A221" s="23">
        <v>190</v>
      </c>
      <c r="B221" s="24" t="s">
        <v>77</v>
      </c>
      <c r="C221" s="4" t="s">
        <v>42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customFormat="1">
      <c r="A222" s="23">
        <v>191</v>
      </c>
      <c r="B222" s="24" t="s">
        <v>77</v>
      </c>
      <c r="C222" s="4" t="s">
        <v>47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customFormat="1">
      <c r="A223" s="23">
        <v>192</v>
      </c>
      <c r="B223" s="24" t="s">
        <v>77</v>
      </c>
      <c r="C223" s="4" t="s">
        <v>48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customFormat="1">
      <c r="A224" s="23">
        <v>193</v>
      </c>
      <c r="B224" s="24" t="s">
        <v>77</v>
      </c>
      <c r="C224" s="4" t="s">
        <v>49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customFormat="1">
      <c r="A225" s="23">
        <v>194</v>
      </c>
      <c r="B225" s="24" t="s">
        <v>77</v>
      </c>
      <c r="C225" s="4" t="s">
        <v>50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customFormat="1">
      <c r="A226" s="23">
        <v>195</v>
      </c>
      <c r="B226" s="24" t="s">
        <v>77</v>
      </c>
      <c r="C226" s="4" t="s">
        <v>54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customFormat="1">
      <c r="A227" s="23">
        <v>196</v>
      </c>
      <c r="B227" s="24" t="s">
        <v>77</v>
      </c>
      <c r="C227" s="4" t="s">
        <v>55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customFormat="1">
      <c r="A228" s="23">
        <v>197</v>
      </c>
      <c r="B228" s="24" t="s">
        <v>77</v>
      </c>
      <c r="C228" s="4" t="s">
        <v>56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customFormat="1">
      <c r="A229" s="23">
        <v>198</v>
      </c>
      <c r="B229" s="24" t="s">
        <v>77</v>
      </c>
      <c r="C229" s="4" t="s">
        <v>57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customFormat="1">
      <c r="A230" s="23">
        <v>199</v>
      </c>
      <c r="B230" s="24" t="s">
        <v>77</v>
      </c>
      <c r="C230" s="4" t="s">
        <v>58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customFormat="1">
      <c r="A231" s="23">
        <v>200</v>
      </c>
      <c r="B231" s="24" t="s">
        <v>77</v>
      </c>
      <c r="C231" s="4" t="s">
        <v>59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customFormat="1">
      <c r="A232" s="23">
        <v>201</v>
      </c>
      <c r="B232" s="24" t="s">
        <v>77</v>
      </c>
      <c r="C232" s="4" t="s">
        <v>60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customFormat="1">
      <c r="A233" s="23">
        <v>202</v>
      </c>
      <c r="B233" s="24" t="s">
        <v>77</v>
      </c>
      <c r="C233" s="4" t="s">
        <v>61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customFormat="1">
      <c r="A234" s="23">
        <v>203</v>
      </c>
      <c r="B234" s="24" t="s">
        <v>77</v>
      </c>
      <c r="C234" s="4" t="s">
        <v>63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customFormat="1">
      <c r="A235" s="23">
        <v>204</v>
      </c>
      <c r="B235" s="24" t="s">
        <v>77</v>
      </c>
      <c r="C235" s="4" t="s">
        <v>64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customFormat="1">
      <c r="A236" s="23">
        <v>205</v>
      </c>
      <c r="B236" s="24" t="s">
        <v>77</v>
      </c>
      <c r="C236" s="4" t="s">
        <v>65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customFormat="1">
      <c r="A237" s="23">
        <v>206</v>
      </c>
      <c r="B237" s="24" t="s">
        <v>77</v>
      </c>
      <c r="C237" s="4" t="s">
        <v>66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customFormat="1">
      <c r="A238" s="23">
        <v>207</v>
      </c>
      <c r="B238" s="24" t="s">
        <v>77</v>
      </c>
      <c r="C238" s="4" t="s">
        <v>67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customFormat="1">
      <c r="A239" s="23">
        <v>208</v>
      </c>
      <c r="B239" s="24" t="s">
        <v>77</v>
      </c>
      <c r="C239" s="4" t="s">
        <v>68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customFormat="1">
      <c r="A240" s="23">
        <v>209</v>
      </c>
      <c r="B240" s="24" t="s">
        <v>77</v>
      </c>
      <c r="C240" s="4" t="s">
        <v>69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customFormat="1">
      <c r="A241" s="23">
        <v>210</v>
      </c>
      <c r="B241" s="24" t="s">
        <v>77</v>
      </c>
      <c r="C241" s="4" t="s">
        <v>70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customFormat="1">
      <c r="A242" s="23">
        <v>211</v>
      </c>
      <c r="B242" s="24" t="s">
        <v>77</v>
      </c>
      <c r="C242" s="4" t="s">
        <v>71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customFormat="1">
      <c r="A243" s="23">
        <v>212</v>
      </c>
      <c r="B243" s="24" t="s">
        <v>77</v>
      </c>
      <c r="C243" s="4" t="s">
        <v>72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>
      <c r="A244" s="23">
        <v>213</v>
      </c>
      <c r="B244" s="24" t="s">
        <v>78</v>
      </c>
      <c r="C244" s="42" t="s">
        <v>78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customFormat="1">
      <c r="A245" s="23">
        <v>214</v>
      </c>
      <c r="B245" s="24" t="s">
        <v>78</v>
      </c>
      <c r="C245" s="4" t="s">
        <v>31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customFormat="1">
      <c r="A246" s="23">
        <v>215</v>
      </c>
      <c r="B246" s="24" t="s">
        <v>78</v>
      </c>
      <c r="C246" s="4" t="s">
        <v>38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customFormat="1">
      <c r="A247" s="23">
        <v>216</v>
      </c>
      <c r="B247" s="24" t="s">
        <v>78</v>
      </c>
      <c r="C247" s="4" t="s">
        <v>39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customFormat="1">
      <c r="A248" s="23">
        <v>217</v>
      </c>
      <c r="B248" s="24" t="s">
        <v>78</v>
      </c>
      <c r="C248" s="4" t="s">
        <v>40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customFormat="1">
      <c r="A249" s="23">
        <v>218</v>
      </c>
      <c r="B249" s="24" t="s">
        <v>78</v>
      </c>
      <c r="C249" s="4" t="s">
        <v>41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customFormat="1">
      <c r="A250" s="23">
        <v>219</v>
      </c>
      <c r="B250" s="24" t="s">
        <v>78</v>
      </c>
      <c r="C250" s="4" t="s">
        <v>42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customFormat="1">
      <c r="A251" s="23">
        <v>220</v>
      </c>
      <c r="B251" s="24" t="s">
        <v>78</v>
      </c>
      <c r="C251" s="4" t="s">
        <v>47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customFormat="1">
      <c r="A252" s="23">
        <v>221</v>
      </c>
      <c r="B252" s="24" t="s">
        <v>78</v>
      </c>
      <c r="C252" s="4" t="s">
        <v>48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customFormat="1">
      <c r="A253" s="23">
        <v>222</v>
      </c>
      <c r="B253" s="24" t="s">
        <v>78</v>
      </c>
      <c r="C253" s="4" t="s">
        <v>49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customFormat="1">
      <c r="A254" s="23">
        <v>223</v>
      </c>
      <c r="B254" s="24" t="s">
        <v>78</v>
      </c>
      <c r="C254" s="4" t="s">
        <v>50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customFormat="1">
      <c r="A255" s="23">
        <v>224</v>
      </c>
      <c r="B255" s="24" t="s">
        <v>78</v>
      </c>
      <c r="C255" s="4" t="s">
        <v>54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customFormat="1">
      <c r="A256" s="23">
        <v>225</v>
      </c>
      <c r="B256" s="24" t="s">
        <v>78</v>
      </c>
      <c r="C256" s="4" t="s">
        <v>55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customFormat="1">
      <c r="A257" s="23">
        <v>226</v>
      </c>
      <c r="B257" s="24" t="s">
        <v>78</v>
      </c>
      <c r="C257" s="4" t="s">
        <v>56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customFormat="1">
      <c r="A258" s="23">
        <v>227</v>
      </c>
      <c r="B258" s="24" t="s">
        <v>78</v>
      </c>
      <c r="C258" s="4" t="s">
        <v>57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customFormat="1">
      <c r="A259" s="23">
        <v>228</v>
      </c>
      <c r="B259" s="24" t="s">
        <v>78</v>
      </c>
      <c r="C259" s="4" t="s">
        <v>58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customFormat="1">
      <c r="A260" s="23">
        <v>229</v>
      </c>
      <c r="B260" s="24" t="s">
        <v>78</v>
      </c>
      <c r="C260" s="4" t="s">
        <v>59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customFormat="1">
      <c r="A261" s="23">
        <v>230</v>
      </c>
      <c r="B261" s="24" t="s">
        <v>78</v>
      </c>
      <c r="C261" s="4" t="s">
        <v>60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customFormat="1">
      <c r="A262" s="23">
        <v>231</v>
      </c>
      <c r="B262" s="24" t="s">
        <v>78</v>
      </c>
      <c r="C262" s="4" t="s">
        <v>61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customFormat="1">
      <c r="A263" s="23">
        <v>232</v>
      </c>
      <c r="B263" s="24" t="s">
        <v>78</v>
      </c>
      <c r="C263" s="4" t="s">
        <v>63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customFormat="1">
      <c r="A264" s="23">
        <v>233</v>
      </c>
      <c r="B264" s="24" t="s">
        <v>78</v>
      </c>
      <c r="C264" s="4" t="s">
        <v>64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customFormat="1">
      <c r="A265" s="23">
        <v>234</v>
      </c>
      <c r="B265" s="24" t="s">
        <v>78</v>
      </c>
      <c r="C265" s="4" t="s">
        <v>65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customFormat="1">
      <c r="A266" s="23">
        <v>235</v>
      </c>
      <c r="B266" s="24" t="s">
        <v>78</v>
      </c>
      <c r="C266" s="4" t="s">
        <v>66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customFormat="1">
      <c r="A267" s="23">
        <v>236</v>
      </c>
      <c r="B267" s="24" t="s">
        <v>78</v>
      </c>
      <c r="C267" s="4" t="s">
        <v>67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customFormat="1">
      <c r="A268" s="23">
        <v>237</v>
      </c>
      <c r="B268" s="24" t="s">
        <v>78</v>
      </c>
      <c r="C268" s="4" t="s">
        <v>68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customFormat="1">
      <c r="A269" s="23">
        <v>238</v>
      </c>
      <c r="B269" s="24" t="s">
        <v>78</v>
      </c>
      <c r="C269" s="4" t="s">
        <v>69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customFormat="1">
      <c r="A270" s="23">
        <v>239</v>
      </c>
      <c r="B270" s="24" t="s">
        <v>78</v>
      </c>
      <c r="C270" s="4" t="s">
        <v>70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customFormat="1">
      <c r="A271" s="23">
        <v>240</v>
      </c>
      <c r="B271" s="24" t="s">
        <v>78</v>
      </c>
      <c r="C271" s="4" t="s">
        <v>71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customFormat="1">
      <c r="A272" s="23">
        <v>241</v>
      </c>
      <c r="B272" s="24" t="s">
        <v>78</v>
      </c>
      <c r="C272" s="4" t="s">
        <v>72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>
      <c r="A273" s="23">
        <v>242</v>
      </c>
      <c r="B273" s="24" t="s">
        <v>79</v>
      </c>
      <c r="C273" s="42" t="s">
        <v>79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customFormat="1">
      <c r="A274" s="23">
        <v>243</v>
      </c>
      <c r="B274" s="24" t="s">
        <v>79</v>
      </c>
      <c r="C274" s="4" t="s">
        <v>31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customFormat="1">
      <c r="A275" s="23">
        <v>244</v>
      </c>
      <c r="B275" s="24" t="s">
        <v>79</v>
      </c>
      <c r="C275" s="4" t="s">
        <v>38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customFormat="1">
      <c r="A276" s="23">
        <v>245</v>
      </c>
      <c r="B276" s="24" t="s">
        <v>79</v>
      </c>
      <c r="C276" s="4" t="s">
        <v>39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customFormat="1">
      <c r="A277" s="23">
        <v>246</v>
      </c>
      <c r="B277" s="24" t="s">
        <v>79</v>
      </c>
      <c r="C277" s="4" t="s">
        <v>40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customFormat="1">
      <c r="A278" s="23">
        <v>247</v>
      </c>
      <c r="B278" s="24" t="s">
        <v>79</v>
      </c>
      <c r="C278" s="4" t="s">
        <v>41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customFormat="1">
      <c r="A279" s="23">
        <v>248</v>
      </c>
      <c r="B279" s="24" t="s">
        <v>79</v>
      </c>
      <c r="C279" s="4" t="s">
        <v>42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customFormat="1">
      <c r="A280" s="23">
        <v>249</v>
      </c>
      <c r="B280" s="24" t="s">
        <v>79</v>
      </c>
      <c r="C280" s="4" t="s">
        <v>47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customFormat="1">
      <c r="A281" s="23">
        <v>250</v>
      </c>
      <c r="B281" s="24" t="s">
        <v>79</v>
      </c>
      <c r="C281" s="4" t="s">
        <v>48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customFormat="1">
      <c r="A282" s="23">
        <v>251</v>
      </c>
      <c r="B282" s="24" t="s">
        <v>79</v>
      </c>
      <c r="C282" s="4" t="s">
        <v>49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customFormat="1">
      <c r="A283" s="23">
        <v>252</v>
      </c>
      <c r="B283" s="24" t="s">
        <v>79</v>
      </c>
      <c r="C283" s="4" t="s">
        <v>50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customFormat="1">
      <c r="A284" s="23">
        <v>253</v>
      </c>
      <c r="B284" s="24" t="s">
        <v>79</v>
      </c>
      <c r="C284" s="4" t="s">
        <v>54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customFormat="1">
      <c r="A285" s="23">
        <v>254</v>
      </c>
      <c r="B285" s="24" t="s">
        <v>79</v>
      </c>
      <c r="C285" s="4" t="s">
        <v>55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customFormat="1">
      <c r="A286" s="23">
        <v>255</v>
      </c>
      <c r="B286" s="24" t="s">
        <v>79</v>
      </c>
      <c r="C286" s="4" t="s">
        <v>56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customFormat="1">
      <c r="A287" s="23">
        <v>256</v>
      </c>
      <c r="B287" s="24" t="s">
        <v>79</v>
      </c>
      <c r="C287" s="4" t="s">
        <v>57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customFormat="1">
      <c r="A288" s="23">
        <v>257</v>
      </c>
      <c r="B288" s="24" t="s">
        <v>79</v>
      </c>
      <c r="C288" s="4" t="s">
        <v>58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9" customFormat="1">
      <c r="A289" s="23">
        <v>258</v>
      </c>
      <c r="B289" s="24" t="s">
        <v>79</v>
      </c>
      <c r="C289" s="4" t="s">
        <v>59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9" customFormat="1">
      <c r="A290" s="23">
        <v>259</v>
      </c>
      <c r="B290" s="24" t="s">
        <v>79</v>
      </c>
      <c r="C290" s="4" t="s">
        <v>60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9" customFormat="1">
      <c r="A291" s="23">
        <v>260</v>
      </c>
      <c r="B291" s="24" t="s">
        <v>79</v>
      </c>
      <c r="C291" s="4" t="s">
        <v>61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9" customFormat="1">
      <c r="A292" s="23">
        <v>261</v>
      </c>
      <c r="B292" s="24" t="s">
        <v>79</v>
      </c>
      <c r="C292" s="4" t="s">
        <v>63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9" customFormat="1">
      <c r="A293" s="23">
        <v>262</v>
      </c>
      <c r="B293" s="24" t="s">
        <v>79</v>
      </c>
      <c r="C293" s="4" t="s">
        <v>64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9" customFormat="1">
      <c r="A294" s="23">
        <v>263</v>
      </c>
      <c r="B294" s="24" t="s">
        <v>79</v>
      </c>
      <c r="C294" s="4" t="s">
        <v>65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9" customFormat="1">
      <c r="A295" s="23">
        <v>264</v>
      </c>
      <c r="B295" s="24" t="s">
        <v>79</v>
      </c>
      <c r="C295" s="4" t="s">
        <v>66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9" customFormat="1">
      <c r="A296" s="23">
        <v>265</v>
      </c>
      <c r="B296" s="24" t="s">
        <v>79</v>
      </c>
      <c r="C296" s="4" t="s">
        <v>67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9" customFormat="1">
      <c r="A297" s="23">
        <v>266</v>
      </c>
      <c r="B297" s="24" t="s">
        <v>79</v>
      </c>
      <c r="C297" s="4" t="s">
        <v>68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9" customFormat="1">
      <c r="A298" s="23">
        <v>267</v>
      </c>
      <c r="B298" s="24" t="s">
        <v>79</v>
      </c>
      <c r="C298" s="4" t="s">
        <v>69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9" customFormat="1">
      <c r="A299" s="23">
        <v>268</v>
      </c>
      <c r="B299" s="24" t="s">
        <v>79</v>
      </c>
      <c r="C299" s="4" t="s">
        <v>70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9" customFormat="1">
      <c r="A300" s="23">
        <v>269</v>
      </c>
      <c r="B300" s="24" t="s">
        <v>79</v>
      </c>
      <c r="C300" s="4" t="s">
        <v>71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9" customFormat="1">
      <c r="A301" s="23">
        <v>270</v>
      </c>
      <c r="B301" s="24" t="s">
        <v>79</v>
      </c>
      <c r="C301" s="4" t="s">
        <v>72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9">
      <c r="A302" s="23">
        <v>271</v>
      </c>
      <c r="C302" s="3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1:19" s="22" customFormat="1">
      <c r="A303" s="23">
        <v>272</v>
      </c>
      <c r="B303" s="24"/>
      <c r="C303" s="36" t="s">
        <v>80</v>
      </c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41"/>
    </row>
    <row r="304" spans="1:19">
      <c r="A304" s="23">
        <v>273</v>
      </c>
      <c r="C304" s="3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</row>
    <row r="305" spans="1:19" s="22" customFormat="1">
      <c r="A305" s="23">
        <v>274</v>
      </c>
      <c r="B305" s="24"/>
      <c r="C305" s="36" t="s">
        <v>81</v>
      </c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41"/>
    </row>
    <row r="306" spans="1:19">
      <c r="A306" s="23">
        <v>275</v>
      </c>
      <c r="C306" s="3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1:19" s="22" customFormat="1">
      <c r="A307" s="23">
        <v>276</v>
      </c>
      <c r="B307" s="24"/>
      <c r="C307" s="36" t="s">
        <v>82</v>
      </c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41"/>
    </row>
    <row r="308" spans="1:19">
      <c r="A308" s="23">
        <v>277</v>
      </c>
      <c r="B308" s="24" t="s">
        <v>83</v>
      </c>
      <c r="C308" s="42" t="s">
        <v>83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9" customFormat="1">
      <c r="A309" s="23">
        <v>278</v>
      </c>
      <c r="B309" s="24" t="s">
        <v>83</v>
      </c>
      <c r="C309" s="4" t="s">
        <v>31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9" customFormat="1">
      <c r="A310" s="23">
        <v>279</v>
      </c>
      <c r="B310" s="24" t="s">
        <v>83</v>
      </c>
      <c r="C310" s="4" t="s">
        <v>38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9" customFormat="1">
      <c r="A311" s="23">
        <v>280</v>
      </c>
      <c r="B311" s="24" t="s">
        <v>83</v>
      </c>
      <c r="C311" s="4" t="s">
        <v>39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9" customFormat="1">
      <c r="A312" s="23">
        <v>281</v>
      </c>
      <c r="B312" s="24" t="s">
        <v>83</v>
      </c>
      <c r="C312" s="4" t="s">
        <v>40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9" customFormat="1">
      <c r="A313" s="23">
        <v>282</v>
      </c>
      <c r="B313" s="24" t="s">
        <v>83</v>
      </c>
      <c r="C313" s="4" t="s">
        <v>41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9" customFormat="1">
      <c r="A314" s="23">
        <v>283</v>
      </c>
      <c r="B314" s="24" t="s">
        <v>83</v>
      </c>
      <c r="C314" s="4" t="s">
        <v>42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9" customFormat="1">
      <c r="A315" s="23">
        <v>284</v>
      </c>
      <c r="B315" s="24" t="s">
        <v>83</v>
      </c>
      <c r="C315" s="4" t="s">
        <v>47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9" customFormat="1">
      <c r="A316" s="23">
        <v>285</v>
      </c>
      <c r="B316" s="24" t="s">
        <v>83</v>
      </c>
      <c r="C316" s="4" t="s">
        <v>48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9" customFormat="1">
      <c r="A317" s="23">
        <v>286</v>
      </c>
      <c r="B317" s="24" t="s">
        <v>83</v>
      </c>
      <c r="C317" s="4" t="s">
        <v>49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9" customFormat="1">
      <c r="A318" s="23">
        <v>287</v>
      </c>
      <c r="B318" s="24" t="s">
        <v>83</v>
      </c>
      <c r="C318" s="4" t="s">
        <v>50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9" customFormat="1">
      <c r="A319" s="23">
        <v>288</v>
      </c>
      <c r="B319" s="24" t="s">
        <v>83</v>
      </c>
      <c r="C319" s="4" t="s">
        <v>54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9" customFormat="1">
      <c r="A320" s="23">
        <v>289</v>
      </c>
      <c r="B320" s="24" t="s">
        <v>83</v>
      </c>
      <c r="C320" s="4" t="s">
        <v>55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customFormat="1">
      <c r="A321" s="23">
        <v>290</v>
      </c>
      <c r="B321" s="24" t="s">
        <v>83</v>
      </c>
      <c r="C321" s="4" t="s">
        <v>56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customFormat="1">
      <c r="A322" s="23">
        <v>291</v>
      </c>
      <c r="B322" s="24" t="s">
        <v>83</v>
      </c>
      <c r="C322" s="4" t="s">
        <v>57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customFormat="1">
      <c r="A323" s="23">
        <v>292</v>
      </c>
      <c r="B323" s="24" t="s">
        <v>83</v>
      </c>
      <c r="C323" s="4" t="s">
        <v>58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customFormat="1">
      <c r="A324" s="23">
        <v>293</v>
      </c>
      <c r="B324" s="24" t="s">
        <v>83</v>
      </c>
      <c r="C324" s="4" t="s">
        <v>59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customFormat="1">
      <c r="A325" s="23">
        <v>294</v>
      </c>
      <c r="B325" s="24" t="s">
        <v>83</v>
      </c>
      <c r="C325" s="4" t="s">
        <v>60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customFormat="1">
      <c r="A326" s="23">
        <v>295</v>
      </c>
      <c r="B326" s="24" t="s">
        <v>83</v>
      </c>
      <c r="C326" s="4" t="s">
        <v>61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customFormat="1">
      <c r="A327" s="23">
        <v>296</v>
      </c>
      <c r="B327" s="24" t="s">
        <v>83</v>
      </c>
      <c r="C327" s="4" t="s">
        <v>63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customFormat="1">
      <c r="A328" s="23">
        <v>297</v>
      </c>
      <c r="B328" s="24" t="s">
        <v>83</v>
      </c>
      <c r="C328" s="4" t="s">
        <v>64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customFormat="1">
      <c r="A329" s="23">
        <v>298</v>
      </c>
      <c r="B329" s="24" t="s">
        <v>83</v>
      </c>
      <c r="C329" s="4" t="s">
        <v>65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customFormat="1">
      <c r="A330" s="23">
        <v>299</v>
      </c>
      <c r="B330" s="24" t="s">
        <v>83</v>
      </c>
      <c r="C330" s="4" t="s">
        <v>66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customFormat="1">
      <c r="A331" s="23">
        <v>300</v>
      </c>
      <c r="B331" s="24" t="s">
        <v>83</v>
      </c>
      <c r="C331" s="4" t="s">
        <v>67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customFormat="1">
      <c r="A332" s="23">
        <v>301</v>
      </c>
      <c r="B332" s="24" t="s">
        <v>83</v>
      </c>
      <c r="C332" s="4" t="s">
        <v>68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customFormat="1">
      <c r="A333" s="23">
        <v>302</v>
      </c>
      <c r="B333" s="24" t="s">
        <v>83</v>
      </c>
      <c r="C333" s="4" t="s">
        <v>69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customFormat="1">
      <c r="A334" s="23">
        <v>303</v>
      </c>
      <c r="B334" s="24" t="s">
        <v>83</v>
      </c>
      <c r="C334" s="4" t="s">
        <v>70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customFormat="1">
      <c r="A335" s="23">
        <v>304</v>
      </c>
      <c r="B335" s="24" t="s">
        <v>83</v>
      </c>
      <c r="C335" s="4" t="s">
        <v>71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customFormat="1">
      <c r="A336" s="23">
        <v>305</v>
      </c>
      <c r="B336" s="24" t="s">
        <v>83</v>
      </c>
      <c r="C336" s="4" t="s">
        <v>72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9">
      <c r="A337" s="23">
        <v>306</v>
      </c>
      <c r="B337" s="24" t="s">
        <v>30</v>
      </c>
      <c r="C337" s="30" t="s">
        <v>63</v>
      </c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</row>
    <row r="338" spans="1:19">
      <c r="A338" s="23">
        <v>307</v>
      </c>
      <c r="C338" s="3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</row>
    <row r="339" spans="1:19" s="22" customFormat="1">
      <c r="A339" s="23">
        <v>308</v>
      </c>
      <c r="B339" s="24"/>
      <c r="C339" s="36" t="s">
        <v>84</v>
      </c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41"/>
    </row>
    <row r="340" spans="1:19">
      <c r="A340" s="23">
        <v>309</v>
      </c>
      <c r="B340" s="24" t="s">
        <v>85</v>
      </c>
      <c r="C340" s="42" t="s">
        <v>85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9" customFormat="1">
      <c r="A341" s="23">
        <v>310</v>
      </c>
      <c r="B341" s="24" t="s">
        <v>85</v>
      </c>
      <c r="C341" s="4" t="s">
        <v>31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9" customFormat="1">
      <c r="A342" s="23">
        <v>311</v>
      </c>
      <c r="B342" s="24" t="s">
        <v>85</v>
      </c>
      <c r="C342" s="4" t="s">
        <v>38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9" customFormat="1">
      <c r="A343" s="23">
        <v>312</v>
      </c>
      <c r="B343" s="24" t="s">
        <v>85</v>
      </c>
      <c r="C343" s="4" t="s">
        <v>39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9" customFormat="1">
      <c r="A344" s="23">
        <v>313</v>
      </c>
      <c r="B344" s="24" t="s">
        <v>85</v>
      </c>
      <c r="C344" s="4" t="s">
        <v>40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9" customFormat="1">
      <c r="A345" s="23">
        <v>314</v>
      </c>
      <c r="B345" s="24" t="s">
        <v>85</v>
      </c>
      <c r="C345" s="4" t="s">
        <v>41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9" customFormat="1">
      <c r="A346" s="23">
        <v>315</v>
      </c>
      <c r="B346" s="24" t="s">
        <v>85</v>
      </c>
      <c r="C346" s="4" t="s">
        <v>42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9" customFormat="1">
      <c r="A347" s="23">
        <v>316</v>
      </c>
      <c r="B347" s="24" t="s">
        <v>85</v>
      </c>
      <c r="C347" s="4" t="s">
        <v>47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9" customFormat="1">
      <c r="A348" s="23">
        <v>317</v>
      </c>
      <c r="B348" s="24" t="s">
        <v>85</v>
      </c>
      <c r="C348" s="4" t="s">
        <v>48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9" customFormat="1">
      <c r="A349" s="23">
        <v>318</v>
      </c>
      <c r="B349" s="24" t="s">
        <v>85</v>
      </c>
      <c r="C349" s="4" t="s">
        <v>49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9" customFormat="1">
      <c r="A350" s="23">
        <v>319</v>
      </c>
      <c r="B350" s="24" t="s">
        <v>85</v>
      </c>
      <c r="C350" s="4" t="s">
        <v>50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9" customFormat="1">
      <c r="A351" s="23">
        <v>320</v>
      </c>
      <c r="B351" s="24" t="s">
        <v>85</v>
      </c>
      <c r="C351" s="4" t="s">
        <v>54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9" customFormat="1">
      <c r="A352" s="23">
        <v>321</v>
      </c>
      <c r="B352" s="24" t="s">
        <v>85</v>
      </c>
      <c r="C352" s="4" t="s">
        <v>55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customFormat="1">
      <c r="A353" s="23">
        <v>322</v>
      </c>
      <c r="B353" s="24" t="s">
        <v>85</v>
      </c>
      <c r="C353" s="4" t="s">
        <v>56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customFormat="1">
      <c r="A354" s="23">
        <v>323</v>
      </c>
      <c r="B354" s="24" t="s">
        <v>85</v>
      </c>
      <c r="C354" s="4" t="s">
        <v>57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customFormat="1">
      <c r="A355" s="23">
        <v>324</v>
      </c>
      <c r="B355" s="24" t="s">
        <v>85</v>
      </c>
      <c r="C355" s="4" t="s">
        <v>58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customFormat="1">
      <c r="A356" s="23">
        <v>325</v>
      </c>
      <c r="B356" s="24" t="s">
        <v>85</v>
      </c>
      <c r="C356" s="4" t="s">
        <v>59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customFormat="1">
      <c r="A357" s="23">
        <v>326</v>
      </c>
      <c r="B357" s="24" t="s">
        <v>85</v>
      </c>
      <c r="C357" s="4" t="s">
        <v>60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customFormat="1">
      <c r="A358" s="23">
        <v>327</v>
      </c>
      <c r="B358" s="24" t="s">
        <v>85</v>
      </c>
      <c r="C358" s="4" t="s">
        <v>61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customFormat="1">
      <c r="A359" s="23">
        <v>328</v>
      </c>
      <c r="B359" s="24" t="s">
        <v>85</v>
      </c>
      <c r="C359" s="4" t="s">
        <v>63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customFormat="1">
      <c r="A360" s="23">
        <v>329</v>
      </c>
      <c r="B360" s="24" t="s">
        <v>85</v>
      </c>
      <c r="C360" s="4" t="s">
        <v>64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customFormat="1">
      <c r="A361" s="23">
        <v>330</v>
      </c>
      <c r="B361" s="24" t="s">
        <v>85</v>
      </c>
      <c r="C361" s="4" t="s">
        <v>65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customFormat="1">
      <c r="A362" s="23">
        <v>331</v>
      </c>
      <c r="B362" s="24" t="s">
        <v>85</v>
      </c>
      <c r="C362" s="4" t="s">
        <v>66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customFormat="1">
      <c r="A363" s="23">
        <v>332</v>
      </c>
      <c r="B363" s="24" t="s">
        <v>85</v>
      </c>
      <c r="C363" s="4" t="s">
        <v>67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customFormat="1">
      <c r="A364" s="23">
        <v>333</v>
      </c>
      <c r="B364" s="24" t="s">
        <v>85</v>
      </c>
      <c r="C364" s="4" t="s">
        <v>68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customFormat="1">
      <c r="A365" s="23">
        <v>334</v>
      </c>
      <c r="B365" s="24" t="s">
        <v>85</v>
      </c>
      <c r="C365" s="4" t="s">
        <v>69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customFormat="1">
      <c r="A366" s="23">
        <v>335</v>
      </c>
      <c r="B366" s="24" t="s">
        <v>85</v>
      </c>
      <c r="C366" s="4" t="s">
        <v>70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customFormat="1">
      <c r="A367" s="23">
        <v>336</v>
      </c>
      <c r="B367" s="24" t="s">
        <v>85</v>
      </c>
      <c r="C367" s="4" t="s">
        <v>71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customFormat="1">
      <c r="A368" s="23">
        <v>337</v>
      </c>
      <c r="B368" s="24" t="s">
        <v>85</v>
      </c>
      <c r="C368" s="4" t="s">
        <v>72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>
      <c r="A369" s="23">
        <v>338</v>
      </c>
      <c r="B369" s="24" t="s">
        <v>86</v>
      </c>
      <c r="C369" s="42" t="s">
        <v>86</v>
      </c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customFormat="1">
      <c r="A370" s="23">
        <v>339</v>
      </c>
      <c r="B370" s="24" t="s">
        <v>86</v>
      </c>
      <c r="C370" s="4" t="s">
        <v>31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customFormat="1">
      <c r="A371" s="23">
        <v>340</v>
      </c>
      <c r="B371" s="24" t="s">
        <v>86</v>
      </c>
      <c r="C371" s="4" t="s">
        <v>38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customFormat="1">
      <c r="A372" s="23">
        <v>341</v>
      </c>
      <c r="B372" s="24" t="s">
        <v>86</v>
      </c>
      <c r="C372" s="4" t="s">
        <v>39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customFormat="1">
      <c r="A373" s="23">
        <v>342</v>
      </c>
      <c r="B373" s="24" t="s">
        <v>86</v>
      </c>
      <c r="C373" s="4" t="s">
        <v>40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customFormat="1">
      <c r="A374" s="23">
        <v>343</v>
      </c>
      <c r="B374" s="24" t="s">
        <v>86</v>
      </c>
      <c r="C374" s="4" t="s">
        <v>41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customFormat="1">
      <c r="A375" s="23">
        <v>344</v>
      </c>
      <c r="B375" s="24" t="s">
        <v>86</v>
      </c>
      <c r="C375" s="4" t="s">
        <v>42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customFormat="1">
      <c r="A376" s="23">
        <v>345</v>
      </c>
      <c r="B376" s="24" t="s">
        <v>86</v>
      </c>
      <c r="C376" s="4" t="s">
        <v>47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customFormat="1">
      <c r="A377" s="23">
        <v>346</v>
      </c>
      <c r="B377" s="24" t="s">
        <v>86</v>
      </c>
      <c r="C377" s="4" t="s">
        <v>48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customFormat="1">
      <c r="A378" s="23">
        <v>347</v>
      </c>
      <c r="B378" s="24" t="s">
        <v>86</v>
      </c>
      <c r="C378" s="4" t="s">
        <v>49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customFormat="1">
      <c r="A379" s="23">
        <v>348</v>
      </c>
      <c r="B379" s="24" t="s">
        <v>86</v>
      </c>
      <c r="C379" s="4" t="s">
        <v>50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customFormat="1">
      <c r="A380" s="23">
        <v>349</v>
      </c>
      <c r="B380" s="24" t="s">
        <v>86</v>
      </c>
      <c r="C380" s="4" t="s">
        <v>54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customFormat="1">
      <c r="A381" s="23">
        <v>350</v>
      </c>
      <c r="B381" s="24" t="s">
        <v>86</v>
      </c>
      <c r="C381" s="4" t="s">
        <v>55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customFormat="1">
      <c r="A382" s="23">
        <v>351</v>
      </c>
      <c r="B382" s="24" t="s">
        <v>86</v>
      </c>
      <c r="C382" s="4" t="s">
        <v>56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customFormat="1">
      <c r="A383" s="23">
        <v>352</v>
      </c>
      <c r="B383" s="24" t="s">
        <v>86</v>
      </c>
      <c r="C383" s="4" t="s">
        <v>57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customFormat="1">
      <c r="A384" s="23">
        <v>353</v>
      </c>
      <c r="B384" s="24" t="s">
        <v>86</v>
      </c>
      <c r="C384" s="4" t="s">
        <v>58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customFormat="1">
      <c r="A385" s="23">
        <v>354</v>
      </c>
      <c r="B385" s="24" t="s">
        <v>86</v>
      </c>
      <c r="C385" s="4" t="s">
        <v>59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customFormat="1">
      <c r="A386" s="23">
        <v>355</v>
      </c>
      <c r="B386" s="24" t="s">
        <v>86</v>
      </c>
      <c r="C386" s="4" t="s">
        <v>60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customFormat="1">
      <c r="A387" s="23">
        <v>356</v>
      </c>
      <c r="B387" s="24" t="s">
        <v>86</v>
      </c>
      <c r="C387" s="4" t="s">
        <v>61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customFormat="1">
      <c r="A388" s="23">
        <v>357</v>
      </c>
      <c r="B388" s="24" t="s">
        <v>86</v>
      </c>
      <c r="C388" s="4" t="s">
        <v>63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customFormat="1">
      <c r="A389" s="23">
        <v>358</v>
      </c>
      <c r="B389" s="24" t="s">
        <v>86</v>
      </c>
      <c r="C389" s="4" t="s">
        <v>64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customFormat="1">
      <c r="A390" s="23">
        <v>359</v>
      </c>
      <c r="B390" s="24" t="s">
        <v>86</v>
      </c>
      <c r="C390" s="4" t="s">
        <v>65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customFormat="1">
      <c r="A391" s="23">
        <v>360</v>
      </c>
      <c r="B391" s="24" t="s">
        <v>86</v>
      </c>
      <c r="C391" s="4" t="s">
        <v>66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customFormat="1">
      <c r="A392" s="23">
        <v>361</v>
      </c>
      <c r="B392" s="24" t="s">
        <v>86</v>
      </c>
      <c r="C392" s="4" t="s">
        <v>67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customFormat="1">
      <c r="A393" s="23">
        <v>362</v>
      </c>
      <c r="B393" s="24" t="s">
        <v>86</v>
      </c>
      <c r="C393" s="4" t="s">
        <v>68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customFormat="1">
      <c r="A394" s="23">
        <v>363</v>
      </c>
      <c r="B394" s="24" t="s">
        <v>86</v>
      </c>
      <c r="C394" s="4" t="s">
        <v>69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customFormat="1">
      <c r="A395" s="23">
        <v>364</v>
      </c>
      <c r="B395" s="24" t="s">
        <v>86</v>
      </c>
      <c r="C395" s="4" t="s">
        <v>70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customFormat="1">
      <c r="A396" s="23">
        <v>365</v>
      </c>
      <c r="B396" s="24" t="s">
        <v>86</v>
      </c>
      <c r="C396" s="4" t="s">
        <v>71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customFormat="1">
      <c r="A397" s="23">
        <v>366</v>
      </c>
      <c r="B397" s="24" t="s">
        <v>86</v>
      </c>
      <c r="C397" s="4" t="s">
        <v>72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>
      <c r="A398" s="23">
        <v>367</v>
      </c>
      <c r="B398" s="24" t="s">
        <v>30</v>
      </c>
      <c r="C398" s="30" t="s">
        <v>64</v>
      </c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</row>
    <row r="399" spans="1:18">
      <c r="A399" s="23">
        <v>368</v>
      </c>
      <c r="B399" s="24" t="s">
        <v>30</v>
      </c>
      <c r="C399" s="30" t="s">
        <v>65</v>
      </c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</row>
    <row r="400" spans="1:18">
      <c r="A400" s="23">
        <v>369</v>
      </c>
      <c r="C400" s="3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</row>
    <row r="401" spans="1:19" s="22" customFormat="1">
      <c r="A401" s="23">
        <v>370</v>
      </c>
      <c r="B401" s="24"/>
      <c r="C401" s="36" t="s">
        <v>87</v>
      </c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41"/>
    </row>
    <row r="402" spans="1:19">
      <c r="A402" s="23">
        <v>371</v>
      </c>
      <c r="C402" s="3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</row>
    <row r="403" spans="1:19" s="22" customFormat="1">
      <c r="A403" s="23">
        <v>372</v>
      </c>
      <c r="B403" s="24"/>
      <c r="C403" s="36" t="s">
        <v>88</v>
      </c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41"/>
    </row>
    <row r="404" spans="1:19">
      <c r="A404" s="23">
        <v>373</v>
      </c>
      <c r="B404" s="24" t="s">
        <v>89</v>
      </c>
      <c r="C404" s="42" t="s">
        <v>89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9" customFormat="1">
      <c r="A405" s="23">
        <v>374</v>
      </c>
      <c r="B405" s="24" t="s">
        <v>89</v>
      </c>
      <c r="C405" s="4" t="s">
        <v>31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9" customFormat="1">
      <c r="A406" s="23">
        <v>375</v>
      </c>
      <c r="B406" s="24" t="s">
        <v>89</v>
      </c>
      <c r="C406" s="4" t="s">
        <v>38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9" customFormat="1">
      <c r="A407" s="23">
        <v>376</v>
      </c>
      <c r="B407" s="24" t="s">
        <v>89</v>
      </c>
      <c r="C407" s="4" t="s">
        <v>39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9" customFormat="1">
      <c r="A408" s="23">
        <v>377</v>
      </c>
      <c r="B408" s="24" t="s">
        <v>89</v>
      </c>
      <c r="C408" s="4" t="s">
        <v>40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9" customFormat="1">
      <c r="A409" s="23">
        <v>378</v>
      </c>
      <c r="B409" s="24" t="s">
        <v>89</v>
      </c>
      <c r="C409" s="4" t="s">
        <v>41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9" customFormat="1">
      <c r="A410" s="23">
        <v>379</v>
      </c>
      <c r="B410" s="24" t="s">
        <v>89</v>
      </c>
      <c r="C410" s="4" t="s">
        <v>42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9" customFormat="1">
      <c r="A411" s="23">
        <v>380</v>
      </c>
      <c r="B411" s="24" t="s">
        <v>89</v>
      </c>
      <c r="C411" s="4" t="s">
        <v>47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9" customFormat="1">
      <c r="A412" s="23">
        <v>381</v>
      </c>
      <c r="B412" s="24" t="s">
        <v>89</v>
      </c>
      <c r="C412" s="4" t="s">
        <v>48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9" customFormat="1">
      <c r="A413" s="23">
        <v>382</v>
      </c>
      <c r="B413" s="24" t="s">
        <v>89</v>
      </c>
      <c r="C413" s="4" t="s">
        <v>49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9" customFormat="1">
      <c r="A414" s="23">
        <v>383</v>
      </c>
      <c r="B414" s="24" t="s">
        <v>89</v>
      </c>
      <c r="C414" s="4" t="s">
        <v>50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9" customFormat="1">
      <c r="A415" s="23">
        <v>384</v>
      </c>
      <c r="B415" s="24" t="s">
        <v>89</v>
      </c>
      <c r="C415" s="4" t="s">
        <v>54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9" customFormat="1">
      <c r="A416" s="23">
        <v>385</v>
      </c>
      <c r="B416" s="24" t="s">
        <v>89</v>
      </c>
      <c r="C416" s="4" t="s">
        <v>55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customFormat="1">
      <c r="A417" s="23">
        <v>386</v>
      </c>
      <c r="B417" s="24" t="s">
        <v>89</v>
      </c>
      <c r="C417" s="4" t="s">
        <v>56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customFormat="1">
      <c r="A418" s="23">
        <v>387</v>
      </c>
      <c r="B418" s="24" t="s">
        <v>89</v>
      </c>
      <c r="C418" s="4" t="s">
        <v>57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customFormat="1">
      <c r="A419" s="23">
        <v>388</v>
      </c>
      <c r="B419" s="24" t="s">
        <v>89</v>
      </c>
      <c r="C419" s="4" t="s">
        <v>58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customFormat="1">
      <c r="A420" s="23">
        <v>389</v>
      </c>
      <c r="B420" s="24" t="s">
        <v>89</v>
      </c>
      <c r="C420" s="4" t="s">
        <v>59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customFormat="1">
      <c r="A421" s="23">
        <v>390</v>
      </c>
      <c r="B421" s="24" t="s">
        <v>89</v>
      </c>
      <c r="C421" s="4" t="s">
        <v>60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customFormat="1">
      <c r="A422" s="23">
        <v>391</v>
      </c>
      <c r="B422" s="24" t="s">
        <v>89</v>
      </c>
      <c r="C422" s="4" t="s">
        <v>61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customFormat="1">
      <c r="A423" s="23">
        <v>392</v>
      </c>
      <c r="B423" s="24" t="s">
        <v>89</v>
      </c>
      <c r="C423" s="4" t="s">
        <v>63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customFormat="1">
      <c r="A424" s="23">
        <v>393</v>
      </c>
      <c r="B424" s="24" t="s">
        <v>89</v>
      </c>
      <c r="C424" s="4" t="s">
        <v>64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customFormat="1">
      <c r="A425" s="23">
        <v>394</v>
      </c>
      <c r="B425" s="24" t="s">
        <v>89</v>
      </c>
      <c r="C425" s="4" t="s">
        <v>65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customFormat="1">
      <c r="A426" s="23">
        <v>395</v>
      </c>
      <c r="B426" s="24" t="s">
        <v>89</v>
      </c>
      <c r="C426" s="4" t="s">
        <v>66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customFormat="1">
      <c r="A427" s="23">
        <v>396</v>
      </c>
      <c r="B427" s="24" t="s">
        <v>89</v>
      </c>
      <c r="C427" s="4" t="s">
        <v>67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customFormat="1">
      <c r="A428" s="23">
        <v>397</v>
      </c>
      <c r="B428" s="24" t="s">
        <v>89</v>
      </c>
      <c r="C428" s="4" t="s">
        <v>68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customFormat="1">
      <c r="A429" s="23">
        <v>398</v>
      </c>
      <c r="B429" s="24" t="s">
        <v>89</v>
      </c>
      <c r="C429" s="4" t="s">
        <v>69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customFormat="1">
      <c r="A430" s="23">
        <v>399</v>
      </c>
      <c r="B430" s="24" t="s">
        <v>89</v>
      </c>
      <c r="C430" s="4" t="s">
        <v>70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customFormat="1">
      <c r="A431" s="23">
        <v>400</v>
      </c>
      <c r="B431" s="24" t="s">
        <v>89</v>
      </c>
      <c r="C431" s="4" t="s">
        <v>71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customFormat="1">
      <c r="A432" s="23">
        <v>401</v>
      </c>
      <c r="B432" s="24" t="s">
        <v>89</v>
      </c>
      <c r="C432" s="4" t="s">
        <v>72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>
      <c r="A433" s="23">
        <v>402</v>
      </c>
      <c r="B433" s="24" t="s">
        <v>90</v>
      </c>
      <c r="C433" s="42" t="s">
        <v>90</v>
      </c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customFormat="1">
      <c r="A434" s="23">
        <v>403</v>
      </c>
      <c r="B434" s="24" t="s">
        <v>90</v>
      </c>
      <c r="C434" s="4" t="s">
        <v>31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customFormat="1">
      <c r="A435" s="23">
        <v>404</v>
      </c>
      <c r="B435" s="24" t="s">
        <v>90</v>
      </c>
      <c r="C435" s="4" t="s">
        <v>38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customFormat="1">
      <c r="A436" s="23">
        <v>405</v>
      </c>
      <c r="B436" s="24" t="s">
        <v>90</v>
      </c>
      <c r="C436" s="4" t="s">
        <v>39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customFormat="1">
      <c r="A437" s="23">
        <v>406</v>
      </c>
      <c r="B437" s="24" t="s">
        <v>90</v>
      </c>
      <c r="C437" s="4" t="s">
        <v>40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customFormat="1">
      <c r="A438" s="23">
        <v>407</v>
      </c>
      <c r="B438" s="24" t="s">
        <v>90</v>
      </c>
      <c r="C438" s="4" t="s">
        <v>41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customFormat="1">
      <c r="A439" s="23">
        <v>408</v>
      </c>
      <c r="B439" s="24" t="s">
        <v>90</v>
      </c>
      <c r="C439" s="4" t="s">
        <v>42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customFormat="1">
      <c r="A440" s="23">
        <v>409</v>
      </c>
      <c r="B440" s="24" t="s">
        <v>90</v>
      </c>
      <c r="C440" s="4" t="s">
        <v>47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customFormat="1">
      <c r="A441" s="23">
        <v>410</v>
      </c>
      <c r="B441" s="24" t="s">
        <v>90</v>
      </c>
      <c r="C441" s="4" t="s">
        <v>48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customFormat="1">
      <c r="A442" s="23">
        <v>411</v>
      </c>
      <c r="B442" s="24" t="s">
        <v>90</v>
      </c>
      <c r="C442" s="4" t="s">
        <v>49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customFormat="1">
      <c r="A443" s="23">
        <v>412</v>
      </c>
      <c r="B443" s="24" t="s">
        <v>90</v>
      </c>
      <c r="C443" s="4" t="s">
        <v>50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customFormat="1">
      <c r="A444" s="23">
        <v>413</v>
      </c>
      <c r="B444" s="24" t="s">
        <v>90</v>
      </c>
      <c r="C444" s="4" t="s">
        <v>54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customFormat="1">
      <c r="A445" s="23">
        <v>414</v>
      </c>
      <c r="B445" s="24" t="s">
        <v>90</v>
      </c>
      <c r="C445" s="4" t="s">
        <v>55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customFormat="1">
      <c r="A446" s="23">
        <v>415</v>
      </c>
      <c r="B446" s="24" t="s">
        <v>90</v>
      </c>
      <c r="C446" s="4" t="s">
        <v>56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customFormat="1">
      <c r="A447" s="23">
        <v>416</v>
      </c>
      <c r="B447" s="24" t="s">
        <v>90</v>
      </c>
      <c r="C447" s="4" t="s">
        <v>57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customFormat="1">
      <c r="A448" s="23">
        <v>417</v>
      </c>
      <c r="B448" s="24" t="s">
        <v>90</v>
      </c>
      <c r="C448" s="4" t="s">
        <v>58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customFormat="1">
      <c r="A449" s="23">
        <v>418</v>
      </c>
      <c r="B449" s="24" t="s">
        <v>90</v>
      </c>
      <c r="C449" s="4" t="s">
        <v>59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customFormat="1">
      <c r="A450" s="23">
        <v>419</v>
      </c>
      <c r="B450" s="24" t="s">
        <v>90</v>
      </c>
      <c r="C450" s="4" t="s">
        <v>60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customFormat="1">
      <c r="A451" s="23">
        <v>420</v>
      </c>
      <c r="B451" s="24" t="s">
        <v>90</v>
      </c>
      <c r="C451" s="4" t="s">
        <v>61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customFormat="1">
      <c r="A452" s="23">
        <v>421</v>
      </c>
      <c r="B452" s="24" t="s">
        <v>90</v>
      </c>
      <c r="C452" s="4" t="s">
        <v>63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customFormat="1">
      <c r="A453" s="23">
        <v>422</v>
      </c>
      <c r="B453" s="24" t="s">
        <v>90</v>
      </c>
      <c r="C453" s="4" t="s">
        <v>64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customFormat="1">
      <c r="A454" s="23">
        <v>423</v>
      </c>
      <c r="B454" s="24" t="s">
        <v>90</v>
      </c>
      <c r="C454" s="4" t="s">
        <v>65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customFormat="1">
      <c r="A455" s="23">
        <v>424</v>
      </c>
      <c r="B455" s="24" t="s">
        <v>90</v>
      </c>
      <c r="C455" s="4" t="s">
        <v>66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customFormat="1">
      <c r="A456" s="23">
        <v>425</v>
      </c>
      <c r="B456" s="24" t="s">
        <v>90</v>
      </c>
      <c r="C456" s="4" t="s">
        <v>67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customFormat="1">
      <c r="A457" s="23">
        <v>426</v>
      </c>
      <c r="B457" s="24" t="s">
        <v>90</v>
      </c>
      <c r="C457" s="4" t="s">
        <v>68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customFormat="1">
      <c r="A458" s="23">
        <v>427</v>
      </c>
      <c r="B458" s="24" t="s">
        <v>90</v>
      </c>
      <c r="C458" s="4" t="s">
        <v>69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customFormat="1">
      <c r="A459" s="23">
        <v>428</v>
      </c>
      <c r="B459" s="24" t="s">
        <v>90</v>
      </c>
      <c r="C459" s="4" t="s">
        <v>70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customFormat="1">
      <c r="A460" s="23">
        <v>429</v>
      </c>
      <c r="B460" s="24" t="s">
        <v>90</v>
      </c>
      <c r="C460" s="4" t="s">
        <v>71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customFormat="1">
      <c r="A461" s="23">
        <v>430</v>
      </c>
      <c r="B461" s="24" t="s">
        <v>90</v>
      </c>
      <c r="C461" s="4" t="s">
        <v>72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>
      <c r="A462" s="23">
        <v>431</v>
      </c>
      <c r="B462" s="24" t="s">
        <v>91</v>
      </c>
      <c r="C462" s="42" t="s">
        <v>91</v>
      </c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customFormat="1">
      <c r="A463" s="23">
        <v>432</v>
      </c>
      <c r="B463" s="24" t="s">
        <v>91</v>
      </c>
      <c r="C463" s="4" t="s">
        <v>31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customFormat="1">
      <c r="A464" s="23">
        <v>433</v>
      </c>
      <c r="B464" s="24" t="s">
        <v>91</v>
      </c>
      <c r="C464" s="4" t="s">
        <v>38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customFormat="1">
      <c r="A465" s="23">
        <v>434</v>
      </c>
      <c r="B465" s="24" t="s">
        <v>91</v>
      </c>
      <c r="C465" s="4" t="s">
        <v>39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customFormat="1">
      <c r="A466" s="23">
        <v>435</v>
      </c>
      <c r="B466" s="24" t="s">
        <v>91</v>
      </c>
      <c r="C466" s="4" t="s">
        <v>40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customFormat="1">
      <c r="A467" s="23">
        <v>436</v>
      </c>
      <c r="B467" s="24" t="s">
        <v>91</v>
      </c>
      <c r="C467" s="4" t="s">
        <v>41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customFormat="1">
      <c r="A468" s="23">
        <v>437</v>
      </c>
      <c r="B468" s="24" t="s">
        <v>91</v>
      </c>
      <c r="C468" s="4" t="s">
        <v>42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customFormat="1">
      <c r="A469" s="23">
        <v>438</v>
      </c>
      <c r="B469" s="24" t="s">
        <v>91</v>
      </c>
      <c r="C469" s="4" t="s">
        <v>47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customFormat="1">
      <c r="A470" s="23">
        <v>439</v>
      </c>
      <c r="B470" s="24" t="s">
        <v>91</v>
      </c>
      <c r="C470" s="4" t="s">
        <v>48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customFormat="1">
      <c r="A471" s="23">
        <v>440</v>
      </c>
      <c r="B471" s="24" t="s">
        <v>91</v>
      </c>
      <c r="C471" s="4" t="s">
        <v>49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customFormat="1">
      <c r="A472" s="23">
        <v>441</v>
      </c>
      <c r="B472" s="24" t="s">
        <v>91</v>
      </c>
      <c r="C472" s="4" t="s">
        <v>50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customFormat="1">
      <c r="A473" s="23">
        <v>442</v>
      </c>
      <c r="B473" s="24" t="s">
        <v>91</v>
      </c>
      <c r="C473" s="4" t="s">
        <v>54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customFormat="1">
      <c r="A474" s="23">
        <v>443</v>
      </c>
      <c r="B474" s="24" t="s">
        <v>91</v>
      </c>
      <c r="C474" s="4" t="s">
        <v>55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customFormat="1">
      <c r="A475" s="23">
        <v>444</v>
      </c>
      <c r="B475" s="24" t="s">
        <v>91</v>
      </c>
      <c r="C475" s="4" t="s">
        <v>56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customFormat="1">
      <c r="A476" s="23">
        <v>445</v>
      </c>
      <c r="B476" s="24" t="s">
        <v>91</v>
      </c>
      <c r="C476" s="4" t="s">
        <v>57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customFormat="1">
      <c r="A477" s="23">
        <v>446</v>
      </c>
      <c r="B477" s="24" t="s">
        <v>91</v>
      </c>
      <c r="C477" s="4" t="s">
        <v>58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customFormat="1">
      <c r="A478" s="23">
        <v>447</v>
      </c>
      <c r="B478" s="24" t="s">
        <v>91</v>
      </c>
      <c r="C478" s="4" t="s">
        <v>59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customFormat="1">
      <c r="A479" s="23">
        <v>448</v>
      </c>
      <c r="B479" s="24" t="s">
        <v>91</v>
      </c>
      <c r="C479" s="4" t="s">
        <v>60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customFormat="1">
      <c r="A480" s="23">
        <v>449</v>
      </c>
      <c r="B480" s="24" t="s">
        <v>91</v>
      </c>
      <c r="C480" s="4" t="s">
        <v>61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customFormat="1">
      <c r="A481" s="23">
        <v>450</v>
      </c>
      <c r="B481" s="24" t="s">
        <v>91</v>
      </c>
      <c r="C481" s="4" t="s">
        <v>63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customFormat="1">
      <c r="A482" s="23">
        <v>451</v>
      </c>
      <c r="B482" s="24" t="s">
        <v>91</v>
      </c>
      <c r="C482" s="4" t="s">
        <v>64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customFormat="1">
      <c r="A483" s="23">
        <v>452</v>
      </c>
      <c r="B483" s="24" t="s">
        <v>91</v>
      </c>
      <c r="C483" s="4" t="s">
        <v>65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customFormat="1">
      <c r="A484" s="23">
        <v>453</v>
      </c>
      <c r="B484" s="24" t="s">
        <v>91</v>
      </c>
      <c r="C484" s="4" t="s">
        <v>66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customFormat="1">
      <c r="A485" s="23">
        <v>454</v>
      </c>
      <c r="B485" s="24" t="s">
        <v>91</v>
      </c>
      <c r="C485" s="4" t="s">
        <v>67</v>
      </c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customFormat="1">
      <c r="A486" s="23">
        <v>455</v>
      </c>
      <c r="B486" s="24" t="s">
        <v>91</v>
      </c>
      <c r="C486" s="4" t="s">
        <v>68</v>
      </c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customFormat="1">
      <c r="A487" s="23">
        <v>456</v>
      </c>
      <c r="B487" s="24" t="s">
        <v>91</v>
      </c>
      <c r="C487" s="4" t="s">
        <v>69</v>
      </c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customFormat="1">
      <c r="A488" s="23">
        <v>457</v>
      </c>
      <c r="B488" s="24" t="s">
        <v>91</v>
      </c>
      <c r="C488" s="4" t="s">
        <v>70</v>
      </c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customFormat="1">
      <c r="A489" s="23">
        <v>458</v>
      </c>
      <c r="B489" s="24" t="s">
        <v>91</v>
      </c>
      <c r="C489" s="4" t="s">
        <v>71</v>
      </c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customFormat="1">
      <c r="A490" s="23">
        <v>459</v>
      </c>
      <c r="B490" s="24" t="s">
        <v>91</v>
      </c>
      <c r="C490" s="4" t="s">
        <v>72</v>
      </c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>
      <c r="A491" s="23">
        <v>460</v>
      </c>
      <c r="B491" s="24" t="s">
        <v>30</v>
      </c>
      <c r="C491" s="30" t="s">
        <v>66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</row>
    <row r="492" spans="1:18">
      <c r="A492" s="23">
        <v>461</v>
      </c>
      <c r="B492" s="24" t="s">
        <v>30</v>
      </c>
      <c r="C492" s="30" t="s">
        <v>67</v>
      </c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</row>
    <row r="493" spans="1:18">
      <c r="A493" s="23">
        <v>462</v>
      </c>
      <c r="B493" s="24" t="s">
        <v>30</v>
      </c>
      <c r="C493" s="30" t="s">
        <v>68</v>
      </c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</row>
    <row r="494" spans="1:18">
      <c r="A494" s="23">
        <v>463</v>
      </c>
      <c r="B494" s="24" t="s">
        <v>30</v>
      </c>
      <c r="C494" s="30" t="s">
        <v>69</v>
      </c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</row>
    <row r="495" spans="1:18">
      <c r="A495" s="23">
        <v>464</v>
      </c>
      <c r="B495" s="24" t="s">
        <v>30</v>
      </c>
      <c r="C495" s="30" t="s">
        <v>70</v>
      </c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</row>
    <row r="496" spans="1:18">
      <c r="A496" s="23">
        <v>465</v>
      </c>
      <c r="B496" s="24" t="s">
        <v>30</v>
      </c>
      <c r="C496" s="30" t="s">
        <v>71</v>
      </c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</row>
    <row r="497" spans="1:18">
      <c r="A497" s="23">
        <v>466</v>
      </c>
      <c r="B497" s="24" t="s">
        <v>92</v>
      </c>
      <c r="C497" s="42" t="s">
        <v>92</v>
      </c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customFormat="1">
      <c r="A498" s="23">
        <v>467</v>
      </c>
      <c r="B498" s="24" t="s">
        <v>92</v>
      </c>
      <c r="C498" s="4" t="s">
        <v>31</v>
      </c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customFormat="1">
      <c r="A499" s="23">
        <v>468</v>
      </c>
      <c r="B499" s="24" t="s">
        <v>92</v>
      </c>
      <c r="C499" s="4" t="s">
        <v>38</v>
      </c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customFormat="1">
      <c r="A500" s="23">
        <v>469</v>
      </c>
      <c r="B500" s="24" t="s">
        <v>92</v>
      </c>
      <c r="C500" s="4" t="s">
        <v>39</v>
      </c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customFormat="1">
      <c r="A501" s="23">
        <v>470</v>
      </c>
      <c r="B501" s="24" t="s">
        <v>92</v>
      </c>
      <c r="C501" s="4" t="s">
        <v>40</v>
      </c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customFormat="1">
      <c r="A502" s="23">
        <v>471</v>
      </c>
      <c r="B502" s="24" t="s">
        <v>92</v>
      </c>
      <c r="C502" s="4" t="s">
        <v>41</v>
      </c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customFormat="1">
      <c r="A503" s="23">
        <v>472</v>
      </c>
      <c r="B503" s="24" t="s">
        <v>92</v>
      </c>
      <c r="C503" s="4" t="s">
        <v>42</v>
      </c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customFormat="1">
      <c r="A504" s="23">
        <v>473</v>
      </c>
      <c r="B504" s="24" t="s">
        <v>92</v>
      </c>
      <c r="C504" s="4" t="s">
        <v>47</v>
      </c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customFormat="1">
      <c r="A505" s="23">
        <v>474</v>
      </c>
      <c r="B505" s="24" t="s">
        <v>92</v>
      </c>
      <c r="C505" s="4" t="s">
        <v>48</v>
      </c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customFormat="1">
      <c r="A506" s="23">
        <v>475</v>
      </c>
      <c r="B506" s="24" t="s">
        <v>92</v>
      </c>
      <c r="C506" s="4" t="s">
        <v>49</v>
      </c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customFormat="1">
      <c r="A507" s="23">
        <v>476</v>
      </c>
      <c r="B507" s="24" t="s">
        <v>92</v>
      </c>
      <c r="C507" s="4" t="s">
        <v>50</v>
      </c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customFormat="1">
      <c r="A508" s="23">
        <v>477</v>
      </c>
      <c r="B508" s="24" t="s">
        <v>92</v>
      </c>
      <c r="C508" s="4" t="s">
        <v>54</v>
      </c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customFormat="1">
      <c r="A509" s="23">
        <v>478</v>
      </c>
      <c r="B509" s="24" t="s">
        <v>92</v>
      </c>
      <c r="C509" s="4" t="s">
        <v>55</v>
      </c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customFormat="1">
      <c r="A510" s="23">
        <v>479</v>
      </c>
      <c r="B510" s="24" t="s">
        <v>92</v>
      </c>
      <c r="C510" s="4" t="s">
        <v>56</v>
      </c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customFormat="1">
      <c r="A511" s="23">
        <v>480</v>
      </c>
      <c r="B511" s="24" t="s">
        <v>92</v>
      </c>
      <c r="C511" s="4" t="s">
        <v>57</v>
      </c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customFormat="1">
      <c r="A512" s="23">
        <v>481</v>
      </c>
      <c r="B512" s="24" t="s">
        <v>92</v>
      </c>
      <c r="C512" s="4" t="s">
        <v>58</v>
      </c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9" customFormat="1">
      <c r="A513" s="23">
        <v>482</v>
      </c>
      <c r="B513" s="24" t="s">
        <v>92</v>
      </c>
      <c r="C513" s="4" t="s">
        <v>59</v>
      </c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9" customFormat="1">
      <c r="A514" s="23">
        <v>483</v>
      </c>
      <c r="B514" s="24" t="s">
        <v>92</v>
      </c>
      <c r="C514" s="4" t="s">
        <v>60</v>
      </c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9" customFormat="1">
      <c r="A515" s="23">
        <v>484</v>
      </c>
      <c r="B515" s="24" t="s">
        <v>92</v>
      </c>
      <c r="C515" s="4" t="s">
        <v>61</v>
      </c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9" customFormat="1">
      <c r="A516" s="23">
        <v>485</v>
      </c>
      <c r="B516" s="24" t="s">
        <v>92</v>
      </c>
      <c r="C516" s="4" t="s">
        <v>63</v>
      </c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9" customFormat="1">
      <c r="A517" s="23">
        <v>486</v>
      </c>
      <c r="B517" s="24" t="s">
        <v>92</v>
      </c>
      <c r="C517" s="4" t="s">
        <v>64</v>
      </c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9" customFormat="1">
      <c r="A518" s="23">
        <v>487</v>
      </c>
      <c r="B518" s="24" t="s">
        <v>92</v>
      </c>
      <c r="C518" s="4" t="s">
        <v>65</v>
      </c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9" customFormat="1">
      <c r="A519" s="23">
        <v>488</v>
      </c>
      <c r="B519" s="24" t="s">
        <v>92</v>
      </c>
      <c r="C519" s="4" t="s">
        <v>66</v>
      </c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9" customFormat="1">
      <c r="A520" s="23">
        <v>489</v>
      </c>
      <c r="B520" s="24" t="s">
        <v>92</v>
      </c>
      <c r="C520" s="4" t="s">
        <v>67</v>
      </c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9" customFormat="1">
      <c r="A521" s="23">
        <v>490</v>
      </c>
      <c r="B521" s="24" t="s">
        <v>92</v>
      </c>
      <c r="C521" s="4" t="s">
        <v>68</v>
      </c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9" customFormat="1">
      <c r="A522" s="23">
        <v>491</v>
      </c>
      <c r="B522" s="24" t="s">
        <v>92</v>
      </c>
      <c r="C522" s="4" t="s">
        <v>69</v>
      </c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9" customFormat="1">
      <c r="A523" s="23">
        <v>492</v>
      </c>
      <c r="B523" s="24" t="s">
        <v>92</v>
      </c>
      <c r="C523" s="4" t="s">
        <v>70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9" customFormat="1">
      <c r="A524" s="23">
        <v>493</v>
      </c>
      <c r="B524" s="24" t="s">
        <v>92</v>
      </c>
      <c r="C524" s="4" t="s">
        <v>71</v>
      </c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9" customFormat="1">
      <c r="A525" s="23">
        <v>494</v>
      </c>
      <c r="B525" s="24" t="s">
        <v>92</v>
      </c>
      <c r="C525" s="4" t="s">
        <v>72</v>
      </c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9">
      <c r="A526" s="23">
        <v>495</v>
      </c>
      <c r="C526" s="32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</row>
    <row r="527" spans="1:19" s="22" customFormat="1">
      <c r="A527" s="23">
        <v>496</v>
      </c>
      <c r="B527" s="24"/>
      <c r="C527" s="36" t="s">
        <v>93</v>
      </c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41"/>
    </row>
    <row r="528" spans="1:19">
      <c r="A528" s="23">
        <v>497</v>
      </c>
      <c r="C528" s="32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</row>
    <row r="529" spans="1:19" s="22" customFormat="1">
      <c r="A529" s="23">
        <v>498</v>
      </c>
      <c r="B529" s="24"/>
      <c r="C529" s="36" t="s">
        <v>94</v>
      </c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41"/>
    </row>
    <row r="530" spans="1:19">
      <c r="A530" s="23">
        <v>499</v>
      </c>
      <c r="C530" s="32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</row>
    <row r="531" spans="1:19" s="22" customFormat="1">
      <c r="A531" s="23">
        <v>500</v>
      </c>
      <c r="B531" s="24"/>
      <c r="C531" s="36" t="s">
        <v>95</v>
      </c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41"/>
    </row>
    <row r="532" spans="1:19">
      <c r="A532" s="23">
        <v>501</v>
      </c>
      <c r="C532" s="32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</row>
    <row r="533" spans="1:19" s="22" customFormat="1">
      <c r="A533" s="23">
        <v>502</v>
      </c>
      <c r="B533" s="24"/>
      <c r="C533" s="36" t="s">
        <v>96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41"/>
    </row>
    <row r="534" spans="1:19">
      <c r="A534" s="23">
        <v>503</v>
      </c>
      <c r="C534" s="32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</row>
    <row r="535" spans="1:19" s="22" customFormat="1">
      <c r="A535" s="23">
        <v>504</v>
      </c>
      <c r="B535" s="24"/>
      <c r="C535" s="36" t="s">
        <v>97</v>
      </c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41"/>
    </row>
    <row r="536" spans="1:19">
      <c r="A536" s="23">
        <v>505</v>
      </c>
      <c r="B536" s="1" t="s">
        <v>98</v>
      </c>
      <c r="C536" s="42" t="s">
        <v>98</v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9" customFormat="1">
      <c r="A537" s="23">
        <v>467</v>
      </c>
      <c r="B537" s="1" t="s">
        <v>98</v>
      </c>
      <c r="C537" s="4" t="s">
        <v>31</v>
      </c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9" customFormat="1">
      <c r="A538" s="23">
        <v>468</v>
      </c>
      <c r="B538" s="1" t="s">
        <v>98</v>
      </c>
      <c r="C538" s="4" t="s">
        <v>38</v>
      </c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9" customFormat="1">
      <c r="A539" s="23">
        <v>469</v>
      </c>
      <c r="B539" s="1" t="s">
        <v>98</v>
      </c>
      <c r="C539" s="4" t="s">
        <v>39</v>
      </c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9" customFormat="1">
      <c r="A540" s="23">
        <v>470</v>
      </c>
      <c r="B540" s="1" t="s">
        <v>98</v>
      </c>
      <c r="C540" s="4" t="s">
        <v>40</v>
      </c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9" customFormat="1">
      <c r="A541" s="23">
        <v>471</v>
      </c>
      <c r="B541" s="1" t="s">
        <v>98</v>
      </c>
      <c r="C541" s="4" t="s">
        <v>41</v>
      </c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9" customFormat="1">
      <c r="A542" s="23">
        <v>472</v>
      </c>
      <c r="B542" s="1" t="s">
        <v>98</v>
      </c>
      <c r="C542" s="4" t="s">
        <v>42</v>
      </c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9" customFormat="1">
      <c r="A543" s="23">
        <v>473</v>
      </c>
      <c r="B543" s="1" t="s">
        <v>98</v>
      </c>
      <c r="C543" s="4" t="s">
        <v>47</v>
      </c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9" customFormat="1">
      <c r="A544" s="23">
        <v>474</v>
      </c>
      <c r="B544" s="1" t="s">
        <v>98</v>
      </c>
      <c r="C544" s="4" t="s">
        <v>48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customFormat="1">
      <c r="A545" s="23">
        <v>475</v>
      </c>
      <c r="B545" s="1" t="s">
        <v>98</v>
      </c>
      <c r="C545" s="4" t="s">
        <v>49</v>
      </c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customFormat="1">
      <c r="A546" s="23">
        <v>476</v>
      </c>
      <c r="B546" s="1" t="s">
        <v>98</v>
      </c>
      <c r="C546" s="4" t="s">
        <v>50</v>
      </c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customFormat="1">
      <c r="A547" s="23">
        <v>477</v>
      </c>
      <c r="B547" s="1" t="s">
        <v>98</v>
      </c>
      <c r="C547" s="4" t="s">
        <v>54</v>
      </c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customFormat="1">
      <c r="A548" s="23">
        <v>478</v>
      </c>
      <c r="B548" s="1" t="s">
        <v>98</v>
      </c>
      <c r="C548" s="4" t="s">
        <v>55</v>
      </c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customFormat="1">
      <c r="A549" s="23">
        <v>479</v>
      </c>
      <c r="B549" s="1" t="s">
        <v>98</v>
      </c>
      <c r="C549" s="4" t="s">
        <v>56</v>
      </c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customFormat="1">
      <c r="A550" s="23">
        <v>480</v>
      </c>
      <c r="B550" s="1" t="s">
        <v>98</v>
      </c>
      <c r="C550" s="4" t="s">
        <v>57</v>
      </c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customFormat="1">
      <c r="A551" s="23">
        <v>481</v>
      </c>
      <c r="B551" s="1" t="s">
        <v>98</v>
      </c>
      <c r="C551" s="4" t="s">
        <v>58</v>
      </c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customFormat="1">
      <c r="A552" s="23">
        <v>482</v>
      </c>
      <c r="B552" s="1" t="s">
        <v>98</v>
      </c>
      <c r="C552" s="4" t="s">
        <v>59</v>
      </c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customFormat="1">
      <c r="A553" s="23">
        <v>483</v>
      </c>
      <c r="B553" s="1" t="s">
        <v>98</v>
      </c>
      <c r="C553" s="4" t="s">
        <v>60</v>
      </c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customFormat="1">
      <c r="A554" s="23">
        <v>484</v>
      </c>
      <c r="B554" s="1" t="s">
        <v>98</v>
      </c>
      <c r="C554" s="4" t="s">
        <v>61</v>
      </c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customFormat="1">
      <c r="A555" s="23">
        <v>485</v>
      </c>
      <c r="B555" s="1" t="s">
        <v>98</v>
      </c>
      <c r="C555" s="4" t="s">
        <v>63</v>
      </c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customFormat="1">
      <c r="A556" s="23">
        <v>486</v>
      </c>
      <c r="B556" s="1" t="s">
        <v>98</v>
      </c>
      <c r="C556" s="4" t="s">
        <v>64</v>
      </c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customFormat="1">
      <c r="A557" s="23">
        <v>487</v>
      </c>
      <c r="B557" s="1" t="s">
        <v>98</v>
      </c>
      <c r="C557" s="4" t="s">
        <v>65</v>
      </c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customFormat="1">
      <c r="A558" s="23">
        <v>488</v>
      </c>
      <c r="B558" s="1" t="s">
        <v>98</v>
      </c>
      <c r="C558" s="4" t="s">
        <v>66</v>
      </c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customFormat="1">
      <c r="A559" s="23">
        <v>489</v>
      </c>
      <c r="B559" s="1" t="s">
        <v>98</v>
      </c>
      <c r="C559" s="4" t="s">
        <v>67</v>
      </c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customFormat="1">
      <c r="A560" s="23">
        <v>490</v>
      </c>
      <c r="B560" s="1" t="s">
        <v>98</v>
      </c>
      <c r="C560" s="4" t="s">
        <v>68</v>
      </c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customFormat="1">
      <c r="A561" s="23">
        <v>491</v>
      </c>
      <c r="B561" s="1" t="s">
        <v>98</v>
      </c>
      <c r="C561" s="4" t="s">
        <v>69</v>
      </c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customFormat="1">
      <c r="A562" s="23">
        <v>492</v>
      </c>
      <c r="B562" s="1" t="s">
        <v>98</v>
      </c>
      <c r="C562" s="4" t="s">
        <v>70</v>
      </c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customFormat="1">
      <c r="A563" s="23">
        <v>493</v>
      </c>
      <c r="B563" s="1" t="s">
        <v>98</v>
      </c>
      <c r="C563" s="4" t="s">
        <v>71</v>
      </c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customFormat="1">
      <c r="A564" s="23">
        <v>494</v>
      </c>
      <c r="B564" s="1" t="s">
        <v>98</v>
      </c>
      <c r="C564" s="4" t="s">
        <v>72</v>
      </c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>
      <c r="A565" s="23">
        <v>506</v>
      </c>
      <c r="C565" s="32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</row>
    <row r="566" spans="1:18">
      <c r="A566" s="23">
        <v>507</v>
      </c>
      <c r="B566" s="24" t="s">
        <v>30</v>
      </c>
      <c r="C566" s="30" t="s">
        <v>72</v>
      </c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</row>
    <row r="567" spans="1:18">
      <c r="C567" s="44" t="s">
        <v>99</v>
      </c>
    </row>
    <row r="568" spans="1:18">
      <c r="C568" s="25" t="s">
        <v>100</v>
      </c>
    </row>
    <row r="569" spans="1:18">
      <c r="C569" s="25" t="s">
        <v>101</v>
      </c>
    </row>
    <row r="570" spans="1:18">
      <c r="C570" s="25" t="s">
        <v>102</v>
      </c>
    </row>
    <row r="571" spans="1:18">
      <c r="C571" s="25" t="s">
        <v>103</v>
      </c>
    </row>
    <row r="572" spans="1:18">
      <c r="C572" s="25" t="s">
        <v>104</v>
      </c>
    </row>
    <row r="573" spans="1:18">
      <c r="C573" s="25" t="s">
        <v>105</v>
      </c>
    </row>
  </sheetData>
  <autoFilter ref="B2:S573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28"/>
  <sheetViews>
    <sheetView topLeftCell="A115" workbookViewId="0">
      <selection activeCell="A128" sqref="A128"/>
    </sheetView>
  </sheetViews>
  <sheetFormatPr defaultColWidth="9" defaultRowHeight="15"/>
  <cols>
    <col min="1" max="1" width="25.7109375" customWidth="1"/>
    <col min="2" max="3" width="13.42578125" customWidth="1"/>
  </cols>
  <sheetData>
    <row r="1" spans="1:8">
      <c r="A1" s="13" t="s">
        <v>2</v>
      </c>
      <c r="B1" s="14"/>
      <c r="C1" s="13" t="s">
        <v>4</v>
      </c>
    </row>
    <row r="2" spans="1:8">
      <c r="A2" s="14"/>
      <c r="B2" s="13" t="s">
        <v>106</v>
      </c>
      <c r="C2" s="13" t="s">
        <v>107</v>
      </c>
    </row>
    <row r="5" spans="1:8">
      <c r="A5" s="13" t="s">
        <v>19</v>
      </c>
      <c r="B5" s="15">
        <v>277233943.30000001</v>
      </c>
      <c r="C5" s="15">
        <v>277233943.30000001</v>
      </c>
    </row>
    <row r="6" spans="1:8">
      <c r="A6" s="13" t="s">
        <v>20</v>
      </c>
      <c r="B6" s="15">
        <v>255837489.96000001</v>
      </c>
      <c r="C6" s="15">
        <v>255837489.96000001</v>
      </c>
    </row>
    <row r="7" spans="1:8">
      <c r="A7" s="13" t="s">
        <v>21</v>
      </c>
      <c r="B7" s="15">
        <v>11184434.07</v>
      </c>
      <c r="C7" s="15">
        <v>11184434.07</v>
      </c>
    </row>
    <row r="8" spans="1:8">
      <c r="A8" s="13" t="s">
        <v>22</v>
      </c>
      <c r="B8" s="15">
        <v>10212019.27</v>
      </c>
      <c r="C8" s="15">
        <v>10212019.27</v>
      </c>
    </row>
    <row r="11" spans="1:8">
      <c r="A11" s="13" t="s">
        <v>23</v>
      </c>
      <c r="B11" s="15">
        <v>36058412.07</v>
      </c>
      <c r="C11" s="15">
        <v>36058412.07</v>
      </c>
    </row>
    <row r="12" spans="1:8">
      <c r="A12" s="13" t="s">
        <v>24</v>
      </c>
      <c r="B12" s="15">
        <v>34495650.310000002</v>
      </c>
      <c r="C12" s="15">
        <v>34495650.310000002</v>
      </c>
      <c r="F12" t="s">
        <v>108</v>
      </c>
      <c r="G12">
        <v>3</v>
      </c>
      <c r="H12" t="s">
        <v>109</v>
      </c>
    </row>
    <row r="13" spans="1:8">
      <c r="A13" s="13" t="s">
        <v>25</v>
      </c>
      <c r="B13" s="15">
        <v>1562761.76</v>
      </c>
      <c r="C13" s="15">
        <v>1562761.76</v>
      </c>
      <c r="G13" t="s">
        <v>110</v>
      </c>
    </row>
    <row r="14" spans="1:8">
      <c r="E14" t="s">
        <v>111</v>
      </c>
      <c r="F14" t="s">
        <v>112</v>
      </c>
      <c r="G14">
        <v>3</v>
      </c>
      <c r="H14" t="s">
        <v>109</v>
      </c>
    </row>
    <row r="16" spans="1:8">
      <c r="A16" s="13" t="s">
        <v>26</v>
      </c>
      <c r="B16" s="15">
        <v>2653264.12</v>
      </c>
      <c r="C16" s="15">
        <v>2653264.12</v>
      </c>
    </row>
    <row r="17" spans="1:6">
      <c r="A17" s="13" t="s">
        <v>27</v>
      </c>
      <c r="B17" s="15">
        <v>2394534.12</v>
      </c>
      <c r="C17" s="15">
        <v>2394534.12</v>
      </c>
      <c r="F17" t="s">
        <v>113</v>
      </c>
    </row>
    <row r="18" spans="1:6">
      <c r="A18" s="13" t="s">
        <v>28</v>
      </c>
      <c r="B18" s="15">
        <v>247625</v>
      </c>
      <c r="C18" s="15">
        <v>247625</v>
      </c>
    </row>
    <row r="19" spans="1:6">
      <c r="A19" s="13" t="s">
        <v>29</v>
      </c>
      <c r="B19" s="13">
        <v>0</v>
      </c>
      <c r="C19" s="13">
        <v>0</v>
      </c>
    </row>
    <row r="20" spans="1:6">
      <c r="A20" s="13" t="s">
        <v>31</v>
      </c>
      <c r="B20" s="15">
        <v>11105</v>
      </c>
      <c r="C20" s="15">
        <v>11105</v>
      </c>
    </row>
    <row r="22" spans="1:6">
      <c r="A22" s="13" t="s">
        <v>32</v>
      </c>
      <c r="B22" s="15">
        <v>315945619.49000001</v>
      </c>
      <c r="C22" s="15">
        <v>315945619.49000001</v>
      </c>
    </row>
    <row r="25" spans="1:6">
      <c r="A25" s="13" t="s">
        <v>33</v>
      </c>
      <c r="B25" s="15">
        <v>244870254.25600001</v>
      </c>
      <c r="C25" s="15">
        <v>244870254.25600001</v>
      </c>
    </row>
    <row r="26" spans="1:6">
      <c r="A26" s="13" t="s">
        <v>20</v>
      </c>
      <c r="B26" s="15">
        <v>228151805.88600001</v>
      </c>
      <c r="C26" s="15">
        <v>228151805.88600001</v>
      </c>
    </row>
    <row r="27" spans="1:6">
      <c r="A27" s="13" t="s">
        <v>21</v>
      </c>
      <c r="B27" s="15">
        <v>9501302.4859999996</v>
      </c>
      <c r="C27" s="15">
        <v>9501302.4859999996</v>
      </c>
    </row>
    <row r="28" spans="1:6">
      <c r="A28" s="13" t="s">
        <v>22</v>
      </c>
      <c r="B28" s="15">
        <v>7217145.8839999996</v>
      </c>
      <c r="C28" s="15">
        <v>7217145.8839999996</v>
      </c>
    </row>
    <row r="31" spans="1:6">
      <c r="A31" s="13" t="s">
        <v>34</v>
      </c>
      <c r="B31" s="15">
        <v>35433565.846000001</v>
      </c>
      <c r="C31" s="15">
        <v>35433565.846000001</v>
      </c>
    </row>
    <row r="32" spans="1:6">
      <c r="A32" s="13" t="s">
        <v>24</v>
      </c>
      <c r="B32" s="15">
        <v>33940151.615000002</v>
      </c>
      <c r="C32" s="15">
        <v>33940151.615000002</v>
      </c>
    </row>
    <row r="33" spans="1:4">
      <c r="A33" s="13" t="s">
        <v>25</v>
      </c>
      <c r="B33" s="15">
        <v>1493414.2309999999</v>
      </c>
      <c r="C33" s="15">
        <v>1493414.2309999999</v>
      </c>
    </row>
    <row r="36" spans="1:4">
      <c r="A36" s="13" t="s">
        <v>35</v>
      </c>
      <c r="B36" s="15">
        <v>1887294.26</v>
      </c>
      <c r="C36" s="15">
        <v>1887294.26</v>
      </c>
    </row>
    <row r="37" spans="1:4">
      <c r="A37" s="13" t="s">
        <v>27</v>
      </c>
      <c r="B37" s="15">
        <v>1710415.7220000001</v>
      </c>
      <c r="C37" s="15">
        <v>1710415.7220000001</v>
      </c>
    </row>
    <row r="38" spans="1:4">
      <c r="A38" s="13" t="s">
        <v>28</v>
      </c>
      <c r="B38" s="15">
        <v>176878.538</v>
      </c>
      <c r="C38" s="15">
        <v>176878.538</v>
      </c>
    </row>
    <row r="39" spans="1:4">
      <c r="A39" s="13" t="s">
        <v>29</v>
      </c>
      <c r="B39" s="13">
        <v>0</v>
      </c>
      <c r="C39" s="13">
        <v>0</v>
      </c>
    </row>
    <row r="41" spans="1:4">
      <c r="A41" s="13" t="s">
        <v>36</v>
      </c>
      <c r="B41" s="15">
        <v>282191114.36199999</v>
      </c>
      <c r="C41" s="15">
        <v>282191114.36199999</v>
      </c>
      <c r="D41" t="s">
        <v>114</v>
      </c>
    </row>
    <row r="44" spans="1:4">
      <c r="A44" s="13" t="s">
        <v>37</v>
      </c>
      <c r="B44" s="15">
        <v>32877.673000000003</v>
      </c>
      <c r="C44" s="15">
        <v>32877.673000000003</v>
      </c>
    </row>
    <row r="45" spans="1:4">
      <c r="A45" s="13" t="s">
        <v>38</v>
      </c>
      <c r="B45" s="15">
        <v>32125.782999999999</v>
      </c>
      <c r="C45" s="15">
        <v>32125.782999999999</v>
      </c>
    </row>
    <row r="46" spans="1:4">
      <c r="A46" s="13" t="s">
        <v>39</v>
      </c>
      <c r="B46" s="13">
        <v>0</v>
      </c>
      <c r="C46" s="13">
        <v>0</v>
      </c>
    </row>
    <row r="47" spans="1:4">
      <c r="A47" s="13" t="s">
        <v>40</v>
      </c>
      <c r="B47" s="13">
        <v>-548.11</v>
      </c>
      <c r="C47" s="13">
        <v>-548.11</v>
      </c>
    </row>
    <row r="48" spans="1:4">
      <c r="A48" s="13" t="s">
        <v>41</v>
      </c>
      <c r="B48" s="13">
        <v>0</v>
      </c>
      <c r="C48" s="13">
        <v>0</v>
      </c>
      <c r="D48" t="s">
        <v>115</v>
      </c>
    </row>
    <row r="49" spans="1:4">
      <c r="A49" s="13" t="s">
        <v>42</v>
      </c>
      <c r="B49" s="15">
        <v>1300</v>
      </c>
      <c r="C49" s="15">
        <v>1300</v>
      </c>
    </row>
    <row r="51" spans="1:4">
      <c r="A51" s="13" t="s">
        <v>43</v>
      </c>
      <c r="B51" s="15">
        <v>282223992.03500003</v>
      </c>
      <c r="C51" s="15">
        <v>282223992.03500003</v>
      </c>
      <c r="D51" t="s">
        <v>114</v>
      </c>
    </row>
    <row r="53" spans="1:4">
      <c r="A53" s="13" t="s">
        <v>44</v>
      </c>
      <c r="B53" s="15">
        <v>33721627.454999998</v>
      </c>
      <c r="C53" s="15">
        <v>33721627.454999998</v>
      </c>
    </row>
    <row r="55" spans="1:4">
      <c r="A55" s="13" t="s">
        <v>45</v>
      </c>
      <c r="B55" s="13">
        <v>10.673</v>
      </c>
      <c r="C55" s="13">
        <v>10.673</v>
      </c>
    </row>
    <row r="58" spans="1:4">
      <c r="A58" s="13" t="s">
        <v>46</v>
      </c>
      <c r="B58" s="15">
        <v>4706971.0199999996</v>
      </c>
      <c r="C58" s="15">
        <v>4706971.0199999996</v>
      </c>
    </row>
    <row r="59" spans="1:4">
      <c r="A59" s="13" t="s">
        <v>47</v>
      </c>
      <c r="B59" s="15">
        <v>3890778</v>
      </c>
      <c r="C59" s="15">
        <v>3890778</v>
      </c>
    </row>
    <row r="60" spans="1:4">
      <c r="A60" s="13" t="s">
        <v>48</v>
      </c>
      <c r="B60" s="15">
        <v>28866</v>
      </c>
      <c r="C60" s="15">
        <v>28866</v>
      </c>
    </row>
    <row r="61" spans="1:4">
      <c r="A61" s="13" t="s">
        <v>49</v>
      </c>
      <c r="B61" s="15">
        <v>601612.02</v>
      </c>
      <c r="C61" s="15">
        <v>601612.02</v>
      </c>
    </row>
    <row r="62" spans="1:4">
      <c r="A62" s="13" t="s">
        <v>50</v>
      </c>
      <c r="B62" s="15">
        <v>185715</v>
      </c>
      <c r="C62" s="15">
        <v>185715</v>
      </c>
    </row>
    <row r="64" spans="1:4">
      <c r="A64" s="13" t="s">
        <v>51</v>
      </c>
      <c r="B64" s="15">
        <v>29014656.434999999</v>
      </c>
      <c r="C64" s="15">
        <v>29014656.434999999</v>
      </c>
    </row>
    <row r="66" spans="1:5">
      <c r="A66" s="13" t="s">
        <v>52</v>
      </c>
      <c r="B66" s="13">
        <v>9.1829999999999998</v>
      </c>
      <c r="C66" s="13">
        <v>9.1829999999999998</v>
      </c>
    </row>
    <row r="69" spans="1:5">
      <c r="A69" s="13" t="s">
        <v>53</v>
      </c>
      <c r="B69" s="15">
        <v>11739900.084000001</v>
      </c>
      <c r="C69" s="15">
        <v>11739900.084000001</v>
      </c>
    </row>
    <row r="70" spans="1:5">
      <c r="A70" s="13" t="s">
        <v>54</v>
      </c>
      <c r="B70" s="15">
        <v>453835</v>
      </c>
      <c r="C70" s="15">
        <v>453835</v>
      </c>
    </row>
    <row r="71" spans="1:5">
      <c r="A71" s="13" t="s">
        <v>55</v>
      </c>
      <c r="B71" s="15">
        <v>175532.84</v>
      </c>
      <c r="C71" s="15">
        <v>175532.84</v>
      </c>
    </row>
    <row r="72" spans="1:5">
      <c r="A72" s="13" t="s">
        <v>56</v>
      </c>
      <c r="B72" s="15">
        <v>53521.42</v>
      </c>
      <c r="C72" s="15">
        <v>53521.42</v>
      </c>
    </row>
    <row r="73" spans="1:5">
      <c r="A73" s="13" t="s">
        <v>57</v>
      </c>
      <c r="B73" s="15">
        <v>431606.23</v>
      </c>
      <c r="C73" s="15">
        <v>431606.23</v>
      </c>
    </row>
    <row r="74" spans="1:5">
      <c r="A74" s="13" t="s">
        <v>58</v>
      </c>
      <c r="B74" s="15">
        <v>4230</v>
      </c>
      <c r="C74" s="15">
        <v>4230</v>
      </c>
    </row>
    <row r="75" spans="1:5">
      <c r="A75" s="13" t="s">
        <v>59</v>
      </c>
      <c r="B75" s="15">
        <v>6319870.6270000003</v>
      </c>
      <c r="C75" s="15">
        <v>6319870.6270000003</v>
      </c>
    </row>
    <row r="76" spans="1:5">
      <c r="A76" s="13" t="s">
        <v>60</v>
      </c>
      <c r="B76" s="15">
        <v>2788051.415</v>
      </c>
      <c r="C76" s="15">
        <v>2788051.415</v>
      </c>
    </row>
    <row r="77" spans="1:5">
      <c r="A77" s="13" t="s">
        <v>61</v>
      </c>
      <c r="B77" s="15">
        <v>2558.1</v>
      </c>
      <c r="C77" s="15">
        <v>2558.1</v>
      </c>
    </row>
    <row r="78" spans="1:5">
      <c r="A78" s="13" t="s">
        <v>62</v>
      </c>
      <c r="B78" s="15">
        <v>87482.376999999993</v>
      </c>
      <c r="C78" s="15">
        <v>87482.376999999993</v>
      </c>
      <c r="D78" t="s">
        <v>116</v>
      </c>
      <c r="E78" t="s">
        <v>114</v>
      </c>
    </row>
    <row r="79" spans="1:5">
      <c r="A79" s="13" t="s">
        <v>74</v>
      </c>
      <c r="B79" s="15">
        <v>51277.55</v>
      </c>
      <c r="C79" s="15">
        <v>51277.55</v>
      </c>
      <c r="D79" t="s">
        <v>116</v>
      </c>
      <c r="E79" t="s">
        <v>114</v>
      </c>
    </row>
    <row r="80" spans="1:5">
      <c r="A80" s="13" t="s">
        <v>75</v>
      </c>
      <c r="B80" s="15">
        <v>866950.08400000003</v>
      </c>
      <c r="C80" s="15">
        <v>866950.08400000003</v>
      </c>
      <c r="D80" t="s">
        <v>116</v>
      </c>
      <c r="E80" t="s">
        <v>114</v>
      </c>
    </row>
    <row r="81" spans="1:5">
      <c r="A81" s="13" t="s">
        <v>76</v>
      </c>
      <c r="B81" s="15">
        <v>206675.19699999999</v>
      </c>
      <c r="C81" s="15">
        <v>206675.19699999999</v>
      </c>
      <c r="D81" t="s">
        <v>116</v>
      </c>
      <c r="E81" t="s">
        <v>114</v>
      </c>
    </row>
    <row r="82" spans="1:5">
      <c r="A82" s="13" t="s">
        <v>77</v>
      </c>
      <c r="B82" s="15">
        <v>26474.99</v>
      </c>
      <c r="C82" s="15">
        <v>26474.99</v>
      </c>
      <c r="D82" t="s">
        <v>116</v>
      </c>
      <c r="E82" t="s">
        <v>114</v>
      </c>
    </row>
    <row r="83" spans="1:5">
      <c r="A83" s="13" t="s">
        <v>117</v>
      </c>
      <c r="B83" s="15">
        <v>25929.367999999999</v>
      </c>
      <c r="C83" s="15">
        <v>25929.367999999999</v>
      </c>
      <c r="D83" t="s">
        <v>116</v>
      </c>
      <c r="E83" t="s">
        <v>114</v>
      </c>
    </row>
    <row r="84" spans="1:5">
      <c r="A84" s="13" t="s">
        <v>79</v>
      </c>
      <c r="B84" s="15">
        <v>245904.886</v>
      </c>
      <c r="C84" s="15">
        <v>245904.886</v>
      </c>
      <c r="D84" t="s">
        <v>116</v>
      </c>
      <c r="E84" t="s">
        <v>114</v>
      </c>
    </row>
    <row r="86" spans="1:5">
      <c r="A86" s="13" t="s">
        <v>80</v>
      </c>
      <c r="B86" s="15">
        <v>17274756.351</v>
      </c>
      <c r="C86" s="15">
        <v>17274756.351</v>
      </c>
    </row>
    <row r="88" spans="1:5">
      <c r="A88" s="13" t="s">
        <v>81</v>
      </c>
      <c r="B88" s="13">
        <v>5.468</v>
      </c>
      <c r="C88" s="13">
        <v>5.468</v>
      </c>
    </row>
    <row r="91" spans="1:5">
      <c r="A91" s="13" t="s">
        <v>82</v>
      </c>
      <c r="B91" s="15">
        <v>168674.853</v>
      </c>
      <c r="C91" s="15">
        <v>168674.853</v>
      </c>
      <c r="E91" t="s">
        <v>114</v>
      </c>
    </row>
    <row r="92" spans="1:5">
      <c r="A92" s="13" t="s">
        <v>83</v>
      </c>
      <c r="B92" s="15">
        <v>56651.373</v>
      </c>
      <c r="C92" s="15">
        <v>56651.373</v>
      </c>
      <c r="D92" t="s">
        <v>116</v>
      </c>
      <c r="E92" t="s">
        <v>114</v>
      </c>
    </row>
    <row r="93" spans="1:5">
      <c r="A93" s="13" t="s">
        <v>63</v>
      </c>
      <c r="B93" s="15">
        <v>112023.48</v>
      </c>
      <c r="C93" s="15">
        <v>112023.48</v>
      </c>
    </row>
    <row r="96" spans="1:5">
      <c r="A96" s="16" t="s">
        <v>84</v>
      </c>
      <c r="B96" s="15">
        <v>1714303.9979999999</v>
      </c>
      <c r="C96" s="15">
        <v>1714303.9979999999</v>
      </c>
    </row>
    <row r="97" spans="1:5">
      <c r="A97" s="13" t="s">
        <v>85</v>
      </c>
      <c r="B97" s="15">
        <v>114505.973</v>
      </c>
      <c r="C97" s="15">
        <v>114505.973</v>
      </c>
      <c r="E97" t="s">
        <v>116</v>
      </c>
    </row>
    <row r="98" spans="1:5">
      <c r="A98" s="13" t="s">
        <v>86</v>
      </c>
      <c r="B98" s="15">
        <v>69801.335000000006</v>
      </c>
      <c r="C98" s="15">
        <v>69801.335000000006</v>
      </c>
      <c r="D98" t="s">
        <v>116</v>
      </c>
    </row>
    <row r="99" spans="1:5">
      <c r="A99" s="13" t="s">
        <v>64</v>
      </c>
      <c r="B99" s="15">
        <v>47018.46</v>
      </c>
      <c r="C99" s="15">
        <v>47018.46</v>
      </c>
      <c r="D99" t="s">
        <v>118</v>
      </c>
    </row>
    <row r="100" spans="1:5">
      <c r="A100" s="13" t="s">
        <v>65</v>
      </c>
      <c r="B100" s="15">
        <v>1482978.23</v>
      </c>
      <c r="C100" s="15">
        <v>1482978.23</v>
      </c>
      <c r="D100" t="s">
        <v>118</v>
      </c>
    </row>
    <row r="102" spans="1:5">
      <c r="A102" s="13" t="s">
        <v>87</v>
      </c>
      <c r="B102" s="15">
        <v>1882978.851</v>
      </c>
      <c r="C102" s="15">
        <v>1882978.851</v>
      </c>
    </row>
    <row r="105" spans="1:5">
      <c r="A105" s="13" t="s">
        <v>88</v>
      </c>
      <c r="B105" s="15">
        <v>1307990.173</v>
      </c>
      <c r="C105" s="15">
        <v>1307990.173</v>
      </c>
    </row>
    <row r="106" spans="1:5">
      <c r="A106" s="13" t="s">
        <v>89</v>
      </c>
      <c r="B106" s="15">
        <v>111715.26700000001</v>
      </c>
      <c r="C106" s="15">
        <v>111715.26700000001</v>
      </c>
      <c r="D106" t="s">
        <v>116</v>
      </c>
      <c r="E106" t="s">
        <v>114</v>
      </c>
    </row>
    <row r="107" spans="1:5">
      <c r="A107" s="13" t="s">
        <v>90</v>
      </c>
      <c r="B107" s="15">
        <v>646565.402</v>
      </c>
      <c r="C107" s="15">
        <v>646565.402</v>
      </c>
      <c r="D107" t="s">
        <v>116</v>
      </c>
      <c r="E107" t="s">
        <v>114</v>
      </c>
    </row>
    <row r="108" spans="1:5">
      <c r="A108" s="13" t="s">
        <v>91</v>
      </c>
      <c r="B108" s="15">
        <v>164045.47200000001</v>
      </c>
      <c r="C108" s="15">
        <v>164045.47200000001</v>
      </c>
      <c r="D108" t="s">
        <v>116</v>
      </c>
      <c r="E108" t="s">
        <v>114</v>
      </c>
    </row>
    <row r="109" spans="1:5">
      <c r="A109" s="13" t="s">
        <v>66</v>
      </c>
      <c r="B109" s="15">
        <v>172433.48</v>
      </c>
      <c r="C109" s="15">
        <v>172433.48</v>
      </c>
    </row>
    <row r="110" spans="1:5">
      <c r="A110" s="13" t="s">
        <v>67</v>
      </c>
      <c r="B110" s="15">
        <v>18317.772000000001</v>
      </c>
      <c r="C110" s="15">
        <v>18317.772000000001</v>
      </c>
    </row>
    <row r="111" spans="1:5">
      <c r="A111" s="13" t="s">
        <v>68</v>
      </c>
      <c r="B111" s="15">
        <v>103207.66</v>
      </c>
      <c r="C111" s="15">
        <v>103207.66</v>
      </c>
    </row>
    <row r="112" spans="1:5">
      <c r="A112" s="13" t="s">
        <v>69</v>
      </c>
      <c r="B112" s="13">
        <v>350</v>
      </c>
      <c r="C112" s="13">
        <v>350</v>
      </c>
    </row>
    <row r="113" spans="1:5">
      <c r="A113" s="13" t="s">
        <v>70</v>
      </c>
      <c r="B113" s="15">
        <v>25000</v>
      </c>
      <c r="C113" s="15">
        <v>25000</v>
      </c>
    </row>
    <row r="114" spans="1:5">
      <c r="A114" s="13" t="s">
        <v>71</v>
      </c>
      <c r="B114" s="13">
        <v>495</v>
      </c>
      <c r="C114" s="13">
        <v>495</v>
      </c>
    </row>
    <row r="115" spans="1:5">
      <c r="A115" s="13" t="s">
        <v>92</v>
      </c>
      <c r="B115" s="15">
        <v>65860.12</v>
      </c>
      <c r="C115" s="15">
        <v>65860.12</v>
      </c>
      <c r="D115" t="s">
        <v>116</v>
      </c>
    </row>
    <row r="116" spans="1:5">
      <c r="D116" s="17" t="s">
        <v>119</v>
      </c>
    </row>
    <row r="117" spans="1:5">
      <c r="A117" s="13" t="s">
        <v>93</v>
      </c>
      <c r="B117" s="15">
        <v>3190969.0240000002</v>
      </c>
      <c r="C117" s="15">
        <v>3190969.0240000002</v>
      </c>
      <c r="D117" s="18" t="s">
        <v>120</v>
      </c>
      <c r="E117" s="21"/>
    </row>
    <row r="118" spans="1:5">
      <c r="D118" s="18" t="s">
        <v>121</v>
      </c>
      <c r="E118" s="21"/>
    </row>
    <row r="119" spans="1:5">
      <c r="A119" s="13" t="s">
        <v>94</v>
      </c>
      <c r="B119" s="15">
        <v>14083787.327</v>
      </c>
      <c r="C119" s="15">
        <v>14083787.327</v>
      </c>
    </row>
    <row r="121" spans="1:5">
      <c r="A121" s="13" t="s">
        <v>95</v>
      </c>
      <c r="B121" s="13">
        <v>4.4580000000000002</v>
      </c>
      <c r="C121" s="13">
        <v>4.4580000000000002</v>
      </c>
    </row>
    <row r="123" spans="1:5">
      <c r="A123" s="13" t="s">
        <v>96</v>
      </c>
      <c r="B123" s="15">
        <v>19670717.800999999</v>
      </c>
      <c r="C123" s="15">
        <v>19670717.800999999</v>
      </c>
    </row>
    <row r="125" spans="1:5">
      <c r="A125" s="13" t="s">
        <v>97</v>
      </c>
      <c r="B125" s="15">
        <v>675011.49899999995</v>
      </c>
      <c r="C125" s="15">
        <v>675011.49899999995</v>
      </c>
    </row>
    <row r="126" spans="1:5">
      <c r="A126" s="19" t="s">
        <v>122</v>
      </c>
      <c r="B126" s="20">
        <v>675011.49899999995</v>
      </c>
      <c r="C126" s="20">
        <v>675011.49899999995</v>
      </c>
      <c r="D126" t="s">
        <v>116</v>
      </c>
    </row>
    <row r="128" spans="1:5">
      <c r="A128" s="13" t="s">
        <v>72</v>
      </c>
      <c r="B128" s="13">
        <v>0</v>
      </c>
      <c r="C128" s="13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0"/>
  <sheetViews>
    <sheetView zoomScaleNormal="100" workbookViewId="0">
      <pane xSplit="3" ySplit="5" topLeftCell="D21" activePane="bottomRight" state="frozen"/>
      <selection activeCell="A518" activeCellId="6" sqref="C22 A55:XFD55 A65:XFD65 A258:XFD258 A500:XFD500 A514:XFD514 A518:XFD518"/>
      <selection pane="topRight" activeCell="A518" activeCellId="6" sqref="C22 A55:XFD55 A65:XFD65 A258:XFD258 A500:XFD500 A514:XFD514 A518:XFD518"/>
      <selection pane="bottomLeft" activeCell="A518" activeCellId="6" sqref="C22 A55:XFD55 A65:XFD65 A258:XFD258 A500:XFD500 A514:XFD514 A518:XFD518"/>
      <selection pane="bottomRight" activeCell="C14" sqref="C14"/>
    </sheetView>
  </sheetViews>
  <sheetFormatPr defaultColWidth="9.140625" defaultRowHeight="15.75"/>
  <cols>
    <col min="1" max="1" width="8.140625" style="93" bestFit="1" customWidth="1"/>
    <col min="2" max="2" width="20.5703125" style="7" customWidth="1"/>
    <col min="3" max="3" width="32.140625" style="67" customWidth="1"/>
    <col min="4" max="4" width="10.5703125" style="67" customWidth="1"/>
    <col min="5" max="5" width="17" style="94" bestFit="1" customWidth="1"/>
    <col min="6" max="6" width="8.42578125" style="67" customWidth="1"/>
    <col min="7" max="9" width="15.85546875" style="67" customWidth="1"/>
    <col min="10" max="10" width="15.85546875" style="67" bestFit="1" customWidth="1"/>
    <col min="11" max="12" width="15.85546875" style="67" customWidth="1"/>
    <col min="13" max="13" width="17" style="67" customWidth="1"/>
    <col min="14" max="14" width="15.85546875" style="95" bestFit="1" customWidth="1"/>
    <col min="15" max="15" width="15.85546875" style="67" customWidth="1"/>
    <col min="16" max="16" width="16.85546875" style="67" customWidth="1"/>
    <col min="17" max="17" width="16.28515625" style="67" customWidth="1"/>
    <col min="18" max="18" width="15.85546875" style="67" bestFit="1" customWidth="1"/>
    <col min="19" max="21" width="15.85546875" style="67" customWidth="1"/>
    <col min="22" max="22" width="15.85546875" style="67" bestFit="1" customWidth="1"/>
    <col min="23" max="23" width="12.28515625" style="8" bestFit="1" customWidth="1"/>
    <col min="24" max="16384" width="9.140625" style="8"/>
  </cols>
  <sheetData>
    <row r="1" spans="1:22">
      <c r="A1" s="51"/>
      <c r="B1" s="7" t="s">
        <v>238</v>
      </c>
      <c r="C1" s="75"/>
      <c r="D1" s="75"/>
      <c r="E1" s="76"/>
      <c r="F1" s="75"/>
      <c r="J1" s="75"/>
      <c r="K1" s="75"/>
      <c r="L1" s="75"/>
      <c r="M1" s="75"/>
      <c r="N1" s="77"/>
      <c r="O1" s="75"/>
      <c r="P1" s="75"/>
      <c r="Q1" s="75"/>
      <c r="R1" s="75"/>
      <c r="S1" s="75"/>
      <c r="T1" s="75"/>
      <c r="U1" s="75"/>
      <c r="V1" s="75"/>
    </row>
    <row r="2" spans="1:22">
      <c r="A2" s="51"/>
      <c r="C2" s="75"/>
      <c r="D2" s="75"/>
      <c r="E2" s="76"/>
      <c r="F2" s="75"/>
      <c r="G2" s="78"/>
      <c r="H2" s="78"/>
      <c r="I2" s="75"/>
      <c r="J2" s="75"/>
      <c r="K2" s="75"/>
      <c r="L2" s="75"/>
      <c r="M2" s="75"/>
      <c r="N2" s="77"/>
      <c r="O2" s="75"/>
      <c r="P2" s="75"/>
      <c r="Q2" s="75"/>
      <c r="R2" s="75"/>
      <c r="S2" s="75"/>
      <c r="T2" s="75"/>
      <c r="U2" s="75"/>
      <c r="V2" s="75"/>
    </row>
    <row r="3" spans="1:22" s="47" customFormat="1">
      <c r="A3" s="51"/>
      <c r="B3" s="46" t="s">
        <v>0</v>
      </c>
      <c r="C3" s="78"/>
      <c r="D3" s="78"/>
      <c r="E3" s="79"/>
      <c r="F3" s="78"/>
      <c r="G3" s="53" t="e">
        <f>'BR OLD'!G3+#REF!+#REF!+#REF!+#REF!+#REF!+#REF!+#REF!+#REF!+'DEPT '!G3+#REF!+#REF!+#REF!+#REF!</f>
        <v>#REF!</v>
      </c>
      <c r="H3" s="53" t="e">
        <f>'BR OLD'!H3+#REF!+#REF!+#REF!+#REF!+#REF!+#REF!+#REF!+#REF!+'DEPT '!H3+#REF!+#REF!+#REF!+#REF!</f>
        <v>#REF!</v>
      </c>
      <c r="I3" s="53" t="e">
        <f>'BR OLD'!I3+#REF!+#REF!+#REF!+#REF!+#REF!+#REF!+#REF!+#REF!+'DEPT '!I3+#REF!+#REF!+#REF!+#REF!</f>
        <v>#REF!</v>
      </c>
      <c r="J3" s="78" t="e">
        <f>SUM(G3:I3)</f>
        <v>#REF!</v>
      </c>
      <c r="K3" s="53" t="e">
        <f>'BR OLD'!K3+#REF!+#REF!+#REF!+#REF!+#REF!+#REF!+#REF!+#REF!+'DEPT '!K3+#REF!+#REF!+#REF!+#REF!</f>
        <v>#REF!</v>
      </c>
      <c r="L3" s="53" t="e">
        <f>'BR OLD'!L3+#REF!+#REF!+#REF!+#REF!+#REF!+#REF!+#REF!+#REF!+'DEPT '!L3+#REF!+#REF!+#REF!+#REF!</f>
        <v>#REF!</v>
      </c>
      <c r="M3" s="53" t="e">
        <f>'BR OLD'!M3+#REF!+#REF!+#REF!+#REF!+#REF!+#REF!+#REF!+#REF!+'DEPT '!M3+#REF!+#REF!+#REF!+#REF!</f>
        <v>#REF!</v>
      </c>
      <c r="N3" s="80" t="e">
        <f>SUM(K3:M3)</f>
        <v>#REF!</v>
      </c>
      <c r="O3" s="53" t="e">
        <f>'BR OLD'!O3+#REF!+#REF!+#REF!+#REF!+#REF!+#REF!+#REF!+#REF!+'DEPT '!O3+#REF!+#REF!+#REF!+#REF!</f>
        <v>#REF!</v>
      </c>
      <c r="P3" s="53" t="e">
        <f>'BR OLD'!P3+#REF!+#REF!+#REF!+#REF!+#REF!+#REF!+#REF!+#REF!+'DEPT '!P3+#REF!+#REF!+#REF!+#REF!</f>
        <v>#REF!</v>
      </c>
      <c r="Q3" s="53" t="e">
        <f>'BR OLD'!Q3+#REF!+#REF!+#REF!+#REF!+#REF!+#REF!+#REF!+#REF!+'DEPT '!Q3+#REF!+#REF!+#REF!+#REF!</f>
        <v>#REF!</v>
      </c>
      <c r="R3" s="78" t="e">
        <f>SUM(O3:Q3)</f>
        <v>#REF!</v>
      </c>
      <c r="S3" s="53" t="e">
        <f>'BR OLD'!S3+#REF!+#REF!+#REF!+#REF!+#REF!+#REF!+#REF!+#REF!+'DEPT '!S3+#REF!+#REF!+#REF!+#REF!</f>
        <v>#REF!</v>
      </c>
      <c r="T3" s="53" t="e">
        <f>'BR OLD'!T3+#REF!+#REF!+#REF!+#REF!+#REF!+#REF!+#REF!+#REF!+'DEPT '!T3+#REF!+#REF!+#REF!+#REF!</f>
        <v>#REF!</v>
      </c>
      <c r="U3" s="53" t="e">
        <f>'BR OLD'!U3+#REF!+#REF!+#REF!+#REF!+#REF!+#REF!+#REF!+#REF!+'DEPT '!U3+#REF!+#REF!+#REF!+#REF!</f>
        <v>#REF!</v>
      </c>
      <c r="V3" s="78" t="e">
        <f>SUM(S3:U3)</f>
        <v>#REF!</v>
      </c>
    </row>
    <row r="4" spans="1:22" s="48" customFormat="1">
      <c r="A4" s="137">
        <v>1</v>
      </c>
      <c r="B4" s="145" t="s">
        <v>1</v>
      </c>
      <c r="C4" s="146" t="s">
        <v>110</v>
      </c>
      <c r="D4" s="146"/>
      <c r="E4" s="146" t="s">
        <v>3</v>
      </c>
      <c r="F4" s="81"/>
      <c r="G4" s="147" t="s">
        <v>123</v>
      </c>
      <c r="H4" s="147" t="s">
        <v>124</v>
      </c>
      <c r="I4" s="147" t="s">
        <v>125</v>
      </c>
      <c r="J4" s="146" t="s">
        <v>126</v>
      </c>
      <c r="K4" s="147" t="s">
        <v>127</v>
      </c>
      <c r="L4" s="147" t="s">
        <v>128</v>
      </c>
      <c r="M4" s="147" t="s">
        <v>129</v>
      </c>
      <c r="N4" s="146" t="s">
        <v>130</v>
      </c>
      <c r="O4" s="147" t="s">
        <v>131</v>
      </c>
      <c r="P4" s="147" t="s">
        <v>132</v>
      </c>
      <c r="Q4" s="147" t="s">
        <v>133</v>
      </c>
      <c r="R4" s="146" t="s">
        <v>134</v>
      </c>
      <c r="S4" s="147" t="s">
        <v>135</v>
      </c>
      <c r="T4" s="147" t="s">
        <v>136</v>
      </c>
      <c r="U4" s="147" t="s">
        <v>137</v>
      </c>
      <c r="V4" s="148" t="s">
        <v>138</v>
      </c>
    </row>
    <row r="5" spans="1:22" ht="15" customHeight="1">
      <c r="A5" s="52">
        <v>2</v>
      </c>
      <c r="B5" s="9"/>
      <c r="C5" s="54" t="s">
        <v>2</v>
      </c>
      <c r="D5" s="54"/>
      <c r="E5" s="82" t="s">
        <v>3</v>
      </c>
      <c r="F5" s="83"/>
      <c r="G5" s="83" t="s">
        <v>18</v>
      </c>
      <c r="H5" s="83" t="s">
        <v>18</v>
      </c>
      <c r="I5" s="83" t="s">
        <v>18</v>
      </c>
      <c r="J5" s="82"/>
      <c r="K5" s="83" t="s">
        <v>18</v>
      </c>
      <c r="L5" s="83" t="s">
        <v>18</v>
      </c>
      <c r="M5" s="83" t="s">
        <v>18</v>
      </c>
      <c r="N5" s="82"/>
      <c r="O5" s="83" t="s">
        <v>18</v>
      </c>
      <c r="P5" s="83" t="s">
        <v>18</v>
      </c>
      <c r="Q5" s="83" t="s">
        <v>18</v>
      </c>
      <c r="R5" s="82"/>
      <c r="S5" s="83" t="s">
        <v>18</v>
      </c>
      <c r="T5" s="83" t="s">
        <v>18</v>
      </c>
      <c r="U5" s="83"/>
      <c r="V5" s="82" t="s">
        <v>18</v>
      </c>
    </row>
    <row r="6" spans="1:22" ht="15" customHeight="1">
      <c r="A6" s="137">
        <v>4</v>
      </c>
      <c r="B6" s="160" t="s">
        <v>30</v>
      </c>
      <c r="C6" s="161" t="s">
        <v>19</v>
      </c>
      <c r="D6" s="122"/>
      <c r="E6" s="161">
        <f>SUM(E7:E9)</f>
        <v>0</v>
      </c>
      <c r="F6" s="104"/>
      <c r="G6" s="162">
        <f>SUM(G7:G9)</f>
        <v>0</v>
      </c>
      <c r="H6" s="162">
        <f>SUM(H7:H9)</f>
        <v>0</v>
      </c>
      <c r="I6" s="162">
        <f t="shared" ref="I6:V6" si="0">SUM(I7:I9)</f>
        <v>0</v>
      </c>
      <c r="J6" s="161">
        <f t="shared" si="0"/>
        <v>0</v>
      </c>
      <c r="K6" s="162">
        <f t="shared" si="0"/>
        <v>0</v>
      </c>
      <c r="L6" s="162">
        <f t="shared" si="0"/>
        <v>0</v>
      </c>
      <c r="M6" s="162">
        <f t="shared" si="0"/>
        <v>0</v>
      </c>
      <c r="N6" s="161">
        <f t="shared" si="0"/>
        <v>0</v>
      </c>
      <c r="O6" s="162">
        <f t="shared" si="0"/>
        <v>0</v>
      </c>
      <c r="P6" s="162">
        <f t="shared" si="0"/>
        <v>0</v>
      </c>
      <c r="Q6" s="162">
        <f t="shared" si="0"/>
        <v>0</v>
      </c>
      <c r="R6" s="161">
        <f t="shared" si="0"/>
        <v>0</v>
      </c>
      <c r="S6" s="162">
        <f t="shared" si="0"/>
        <v>0</v>
      </c>
      <c r="T6" s="162">
        <f t="shared" si="0"/>
        <v>0</v>
      </c>
      <c r="U6" s="162">
        <f t="shared" si="0"/>
        <v>0</v>
      </c>
      <c r="V6" s="161">
        <f t="shared" si="0"/>
        <v>0</v>
      </c>
    </row>
    <row r="7" spans="1:22" ht="15" customHeight="1">
      <c r="A7" s="52">
        <v>5</v>
      </c>
      <c r="B7" s="9" t="s">
        <v>30</v>
      </c>
      <c r="C7" s="54" t="s">
        <v>20</v>
      </c>
      <c r="D7" s="54"/>
      <c r="E7" s="54">
        <f t="shared" ref="E7:E35" si="1">SUM(G7:V7)/2</f>
        <v>0</v>
      </c>
      <c r="F7" s="55"/>
      <c r="G7" s="55"/>
      <c r="H7" s="55"/>
      <c r="I7" s="55"/>
      <c r="J7" s="54">
        <f>SUM(G7:I7)</f>
        <v>0</v>
      </c>
      <c r="K7" s="55"/>
      <c r="L7" s="55"/>
      <c r="M7" s="55"/>
      <c r="N7" s="54">
        <f>SUM(K7:M7)</f>
        <v>0</v>
      </c>
      <c r="O7" s="55"/>
      <c r="P7" s="55"/>
      <c r="Q7" s="55"/>
      <c r="R7" s="54">
        <f t="shared" ref="R7:R76" si="2">SUM(O7:Q7)</f>
        <v>0</v>
      </c>
      <c r="S7" s="55"/>
      <c r="T7" s="55"/>
      <c r="U7" s="55"/>
      <c r="V7" s="54">
        <f t="shared" ref="V7:V30" si="3">SUM(S7:U7)</f>
        <v>0</v>
      </c>
    </row>
    <row r="8" spans="1:22" ht="15" customHeight="1">
      <c r="A8" s="52">
        <v>6</v>
      </c>
      <c r="B8" s="9" t="s">
        <v>30</v>
      </c>
      <c r="C8" s="54" t="s">
        <v>21</v>
      </c>
      <c r="D8" s="55"/>
      <c r="E8" s="54">
        <f t="shared" si="1"/>
        <v>0</v>
      </c>
      <c r="F8" s="55"/>
      <c r="G8" s="55"/>
      <c r="H8" s="55"/>
      <c r="I8" s="55"/>
      <c r="J8" s="54">
        <f t="shared" ref="J8:J76" si="4">SUM(G8:I8)</f>
        <v>0</v>
      </c>
      <c r="K8" s="55"/>
      <c r="L8" s="55"/>
      <c r="M8" s="55"/>
      <c r="N8" s="54">
        <f t="shared" ref="N8:N76" si="5">SUM(K8:M8)</f>
        <v>0</v>
      </c>
      <c r="O8" s="55"/>
      <c r="P8" s="55"/>
      <c r="Q8" s="55"/>
      <c r="R8" s="54">
        <f t="shared" si="2"/>
        <v>0</v>
      </c>
      <c r="S8" s="55"/>
      <c r="T8" s="55"/>
      <c r="U8" s="55"/>
      <c r="V8" s="54">
        <f t="shared" si="3"/>
        <v>0</v>
      </c>
    </row>
    <row r="9" spans="1:22" ht="15" customHeight="1">
      <c r="A9" s="52">
        <v>7</v>
      </c>
      <c r="B9" s="9" t="s">
        <v>30</v>
      </c>
      <c r="C9" s="54" t="s">
        <v>22</v>
      </c>
      <c r="D9" s="55"/>
      <c r="E9" s="54">
        <f t="shared" si="1"/>
        <v>0</v>
      </c>
      <c r="F9" s="55"/>
      <c r="G9" s="55"/>
      <c r="H9" s="55"/>
      <c r="I9" s="55"/>
      <c r="J9" s="54">
        <f t="shared" si="4"/>
        <v>0</v>
      </c>
      <c r="K9" s="55"/>
      <c r="L9" s="55"/>
      <c r="M9" s="55"/>
      <c r="N9" s="54">
        <f t="shared" si="5"/>
        <v>0</v>
      </c>
      <c r="O9" s="55"/>
      <c r="P9" s="55"/>
      <c r="Q9" s="55"/>
      <c r="R9" s="54">
        <f t="shared" si="2"/>
        <v>0</v>
      </c>
      <c r="S9" s="55"/>
      <c r="T9" s="55"/>
      <c r="U9" s="55"/>
      <c r="V9" s="54">
        <f t="shared" si="3"/>
        <v>0</v>
      </c>
    </row>
    <row r="10" spans="1:22" ht="15" customHeight="1">
      <c r="A10" s="52">
        <v>8</v>
      </c>
      <c r="B10" s="9"/>
      <c r="C10" s="66"/>
      <c r="D10" s="66"/>
      <c r="E10" s="159"/>
      <c r="F10" s="61"/>
      <c r="G10" s="61"/>
      <c r="H10" s="61"/>
      <c r="I10" s="61"/>
      <c r="J10" s="159"/>
      <c r="K10" s="61"/>
      <c r="L10" s="61"/>
      <c r="M10" s="61"/>
      <c r="N10" s="159"/>
      <c r="O10" s="61"/>
      <c r="P10" s="61"/>
      <c r="Q10" s="61"/>
      <c r="R10" s="159"/>
      <c r="S10" s="61"/>
      <c r="T10" s="61"/>
      <c r="U10" s="61"/>
      <c r="V10" s="159"/>
    </row>
    <row r="11" spans="1:22" ht="15" customHeight="1">
      <c r="A11" s="137">
        <v>9</v>
      </c>
      <c r="B11" s="160" t="s">
        <v>30</v>
      </c>
      <c r="C11" s="161" t="s">
        <v>23</v>
      </c>
      <c r="D11" s="122"/>
      <c r="E11" s="161">
        <f>SUM(E12:E13)</f>
        <v>0</v>
      </c>
      <c r="F11" s="104"/>
      <c r="G11" s="162">
        <f>SUM(G12:G13)</f>
        <v>0</v>
      </c>
      <c r="H11" s="162">
        <f t="shared" ref="H11:V11" si="6">SUM(H12:H13)</f>
        <v>0</v>
      </c>
      <c r="I11" s="162">
        <f t="shared" si="6"/>
        <v>0</v>
      </c>
      <c r="J11" s="161">
        <f t="shared" si="6"/>
        <v>0</v>
      </c>
      <c r="K11" s="162">
        <f t="shared" si="6"/>
        <v>0</v>
      </c>
      <c r="L11" s="162">
        <f t="shared" si="6"/>
        <v>0</v>
      </c>
      <c r="M11" s="162">
        <f t="shared" si="6"/>
        <v>0</v>
      </c>
      <c r="N11" s="161">
        <f t="shared" si="6"/>
        <v>0</v>
      </c>
      <c r="O11" s="162">
        <f t="shared" si="6"/>
        <v>0</v>
      </c>
      <c r="P11" s="162">
        <f t="shared" si="6"/>
        <v>0</v>
      </c>
      <c r="Q11" s="162">
        <f t="shared" si="6"/>
        <v>0</v>
      </c>
      <c r="R11" s="161">
        <f t="shared" si="6"/>
        <v>0</v>
      </c>
      <c r="S11" s="162">
        <f t="shared" si="6"/>
        <v>0</v>
      </c>
      <c r="T11" s="162">
        <f t="shared" si="6"/>
        <v>0</v>
      </c>
      <c r="U11" s="162">
        <f t="shared" si="6"/>
        <v>0</v>
      </c>
      <c r="V11" s="161">
        <f t="shared" si="6"/>
        <v>0</v>
      </c>
    </row>
    <row r="12" spans="1:22" ht="15" customHeight="1">
      <c r="A12" s="52">
        <v>10</v>
      </c>
      <c r="B12" s="9" t="s">
        <v>30</v>
      </c>
      <c r="C12" s="54" t="s">
        <v>24</v>
      </c>
      <c r="D12" s="54"/>
      <c r="E12" s="54">
        <f t="shared" si="1"/>
        <v>0</v>
      </c>
      <c r="F12" s="55"/>
      <c r="G12" s="55"/>
      <c r="H12" s="55"/>
      <c r="I12" s="55"/>
      <c r="J12" s="54">
        <f t="shared" ref="J12:J13" si="7">SUM(G12:I12)</f>
        <v>0</v>
      </c>
      <c r="K12" s="55"/>
      <c r="L12" s="55"/>
      <c r="M12" s="55"/>
      <c r="N12" s="54">
        <f t="shared" si="5"/>
        <v>0</v>
      </c>
      <c r="O12" s="55"/>
      <c r="P12" s="55"/>
      <c r="Q12" s="55"/>
      <c r="R12" s="54">
        <f t="shared" si="2"/>
        <v>0</v>
      </c>
      <c r="S12" s="55"/>
      <c r="T12" s="55"/>
      <c r="U12" s="55"/>
      <c r="V12" s="54">
        <f t="shared" si="3"/>
        <v>0</v>
      </c>
    </row>
    <row r="13" spans="1:22" ht="15" customHeight="1">
      <c r="A13" s="52">
        <v>11</v>
      </c>
      <c r="B13" s="9" t="s">
        <v>30</v>
      </c>
      <c r="C13" s="54" t="s">
        <v>25</v>
      </c>
      <c r="D13" s="54"/>
      <c r="E13" s="54">
        <f t="shared" si="1"/>
        <v>0</v>
      </c>
      <c r="F13" s="55"/>
      <c r="G13" s="55"/>
      <c r="H13" s="55"/>
      <c r="I13" s="55"/>
      <c r="J13" s="54">
        <f t="shared" si="7"/>
        <v>0</v>
      </c>
      <c r="K13" s="55"/>
      <c r="L13" s="55"/>
      <c r="M13" s="55"/>
      <c r="N13" s="54">
        <f t="shared" si="5"/>
        <v>0</v>
      </c>
      <c r="O13" s="55"/>
      <c r="P13" s="55"/>
      <c r="Q13" s="55"/>
      <c r="R13" s="54">
        <f t="shared" si="2"/>
        <v>0</v>
      </c>
      <c r="S13" s="55"/>
      <c r="T13" s="55"/>
      <c r="U13" s="55"/>
      <c r="V13" s="54">
        <f t="shared" si="3"/>
        <v>0</v>
      </c>
    </row>
    <row r="14" spans="1:22" s="7" customFormat="1" ht="15" customHeight="1">
      <c r="A14" s="84">
        <v>12</v>
      </c>
      <c r="B14" s="9"/>
      <c r="C14" s="56"/>
      <c r="D14" s="56"/>
      <c r="E14" s="56"/>
      <c r="F14" s="57"/>
      <c r="G14" s="57"/>
      <c r="H14" s="57"/>
      <c r="I14" s="57"/>
      <c r="J14" s="56"/>
      <c r="K14" s="57"/>
      <c r="L14" s="57"/>
      <c r="M14" s="57"/>
      <c r="N14" s="56"/>
      <c r="O14" s="57"/>
      <c r="P14" s="57"/>
      <c r="Q14" s="57"/>
      <c r="R14" s="56"/>
      <c r="S14" s="57"/>
      <c r="T14" s="57"/>
      <c r="U14" s="57"/>
      <c r="V14" s="56"/>
    </row>
    <row r="15" spans="1:22" ht="15" customHeight="1">
      <c r="A15" s="137">
        <v>13</v>
      </c>
      <c r="B15" s="160" t="s">
        <v>30</v>
      </c>
      <c r="C15" s="161" t="s">
        <v>26</v>
      </c>
      <c r="D15" s="122"/>
      <c r="E15" s="161">
        <f>SUM(E16:E19)</f>
        <v>0</v>
      </c>
      <c r="F15" s="104"/>
      <c r="G15" s="161">
        <f t="shared" ref="G15:V15" si="8">SUM(G16:G19)</f>
        <v>0</v>
      </c>
      <c r="H15" s="161">
        <f t="shared" si="8"/>
        <v>0</v>
      </c>
      <c r="I15" s="161">
        <f t="shared" si="8"/>
        <v>0</v>
      </c>
      <c r="J15" s="161">
        <f t="shared" si="8"/>
        <v>0</v>
      </c>
      <c r="K15" s="161">
        <f t="shared" si="8"/>
        <v>0</v>
      </c>
      <c r="L15" s="161">
        <f t="shared" si="8"/>
        <v>0</v>
      </c>
      <c r="M15" s="161">
        <f t="shared" si="8"/>
        <v>0</v>
      </c>
      <c r="N15" s="161">
        <f t="shared" si="8"/>
        <v>0</v>
      </c>
      <c r="O15" s="161">
        <f t="shared" si="8"/>
        <v>0</v>
      </c>
      <c r="P15" s="161">
        <f t="shared" si="8"/>
        <v>0</v>
      </c>
      <c r="Q15" s="161">
        <f t="shared" si="8"/>
        <v>0</v>
      </c>
      <c r="R15" s="161">
        <f t="shared" si="8"/>
        <v>0</v>
      </c>
      <c r="S15" s="161">
        <f t="shared" si="8"/>
        <v>0</v>
      </c>
      <c r="T15" s="161">
        <f t="shared" si="8"/>
        <v>0</v>
      </c>
      <c r="U15" s="161">
        <f t="shared" si="8"/>
        <v>0</v>
      </c>
      <c r="V15" s="161">
        <f t="shared" si="8"/>
        <v>0</v>
      </c>
    </row>
    <row r="16" spans="1:22" ht="15" customHeight="1">
      <c r="A16" s="52">
        <v>14</v>
      </c>
      <c r="B16" s="9" t="s">
        <v>30</v>
      </c>
      <c r="C16" s="54" t="s">
        <v>27</v>
      </c>
      <c r="D16" s="54"/>
      <c r="E16" s="54">
        <f t="shared" si="1"/>
        <v>0</v>
      </c>
      <c r="F16" s="55"/>
      <c r="G16" s="55"/>
      <c r="H16" s="55"/>
      <c r="I16" s="55"/>
      <c r="J16" s="54">
        <f t="shared" ref="J16:J18" si="9">SUM(G16:I16)</f>
        <v>0</v>
      </c>
      <c r="K16" s="55"/>
      <c r="L16" s="55"/>
      <c r="M16" s="55"/>
      <c r="N16" s="54">
        <f t="shared" si="5"/>
        <v>0</v>
      </c>
      <c r="O16" s="55"/>
      <c r="P16" s="55"/>
      <c r="Q16" s="55"/>
      <c r="R16" s="54">
        <f t="shared" si="2"/>
        <v>0</v>
      </c>
      <c r="S16" s="55"/>
      <c r="T16" s="55"/>
      <c r="U16" s="55"/>
      <c r="V16" s="54">
        <f t="shared" si="3"/>
        <v>0</v>
      </c>
    </row>
    <row r="17" spans="1:22" ht="15" customHeight="1">
      <c r="A17" s="52">
        <v>15</v>
      </c>
      <c r="B17" s="9" t="s">
        <v>30</v>
      </c>
      <c r="C17" s="54" t="s">
        <v>28</v>
      </c>
      <c r="D17" s="54"/>
      <c r="E17" s="54">
        <f t="shared" si="1"/>
        <v>0</v>
      </c>
      <c r="F17" s="55"/>
      <c r="G17" s="55"/>
      <c r="H17" s="55"/>
      <c r="I17" s="55"/>
      <c r="J17" s="54">
        <f t="shared" si="9"/>
        <v>0</v>
      </c>
      <c r="K17" s="55"/>
      <c r="L17" s="55"/>
      <c r="M17" s="55"/>
      <c r="N17" s="54">
        <f t="shared" si="5"/>
        <v>0</v>
      </c>
      <c r="O17" s="55"/>
      <c r="P17" s="55"/>
      <c r="Q17" s="55"/>
      <c r="R17" s="54">
        <f t="shared" si="2"/>
        <v>0</v>
      </c>
      <c r="S17" s="55"/>
      <c r="T17" s="55"/>
      <c r="U17" s="55"/>
      <c r="V17" s="54">
        <f t="shared" si="3"/>
        <v>0</v>
      </c>
    </row>
    <row r="18" spans="1:22" ht="15" customHeight="1">
      <c r="A18" s="52">
        <v>16</v>
      </c>
      <c r="B18" s="9" t="s">
        <v>30</v>
      </c>
      <c r="C18" s="54" t="s">
        <v>29</v>
      </c>
      <c r="D18" s="54"/>
      <c r="E18" s="54">
        <f t="shared" si="1"/>
        <v>0</v>
      </c>
      <c r="F18" s="55"/>
      <c r="G18" s="55"/>
      <c r="H18" s="55"/>
      <c r="I18" s="55"/>
      <c r="J18" s="54">
        <f t="shared" si="9"/>
        <v>0</v>
      </c>
      <c r="K18" s="55"/>
      <c r="L18" s="55"/>
      <c r="M18" s="55"/>
      <c r="N18" s="54">
        <f t="shared" si="5"/>
        <v>0</v>
      </c>
      <c r="O18" s="55"/>
      <c r="P18" s="55"/>
      <c r="Q18" s="55"/>
      <c r="R18" s="54">
        <f t="shared" si="2"/>
        <v>0</v>
      </c>
      <c r="S18" s="55"/>
      <c r="T18" s="55"/>
      <c r="U18" s="55"/>
      <c r="V18" s="54">
        <f t="shared" si="3"/>
        <v>0</v>
      </c>
    </row>
    <row r="19" spans="1:22" ht="15" customHeight="1">
      <c r="A19" s="52">
        <v>17</v>
      </c>
      <c r="B19" s="9" t="s">
        <v>30</v>
      </c>
      <c r="C19" s="54" t="s">
        <v>31</v>
      </c>
      <c r="D19" s="54"/>
      <c r="E19" s="54">
        <f t="shared" si="1"/>
        <v>0</v>
      </c>
      <c r="F19" s="55"/>
      <c r="G19" s="55"/>
      <c r="H19" s="55"/>
      <c r="I19" s="55"/>
      <c r="J19" s="54">
        <f t="shared" si="4"/>
        <v>0</v>
      </c>
      <c r="K19" s="55"/>
      <c r="L19" s="55"/>
      <c r="M19" s="55"/>
      <c r="N19" s="54">
        <f t="shared" si="5"/>
        <v>0</v>
      </c>
      <c r="O19" s="55"/>
      <c r="P19" s="55"/>
      <c r="Q19" s="55"/>
      <c r="R19" s="54">
        <f t="shared" si="2"/>
        <v>0</v>
      </c>
      <c r="S19" s="55"/>
      <c r="T19" s="55"/>
      <c r="U19" s="55"/>
      <c r="V19" s="54">
        <f t="shared" si="3"/>
        <v>0</v>
      </c>
    </row>
    <row r="20" spans="1:22" ht="15" customHeight="1">
      <c r="A20" s="137">
        <v>18</v>
      </c>
      <c r="B20" s="163" t="s">
        <v>184</v>
      </c>
      <c r="C20" s="171" t="s">
        <v>140</v>
      </c>
      <c r="D20" s="122"/>
      <c r="E20" s="164">
        <f t="shared" si="1"/>
        <v>0</v>
      </c>
      <c r="F20" s="106"/>
      <c r="G20" s="162">
        <v>0</v>
      </c>
      <c r="H20" s="162"/>
      <c r="I20" s="162"/>
      <c r="J20" s="164">
        <f>SUM(G20:I20)</f>
        <v>0</v>
      </c>
      <c r="K20" s="162"/>
      <c r="L20" s="162"/>
      <c r="M20" s="162"/>
      <c r="N20" s="164">
        <f t="shared" si="5"/>
        <v>0</v>
      </c>
      <c r="O20" s="162"/>
      <c r="P20" s="162"/>
      <c r="Q20" s="162"/>
      <c r="R20" s="172">
        <f t="shared" si="2"/>
        <v>0</v>
      </c>
      <c r="S20" s="162"/>
      <c r="T20" s="162"/>
      <c r="U20" s="162"/>
      <c r="V20" s="164">
        <f t="shared" si="3"/>
        <v>0</v>
      </c>
    </row>
    <row r="21" spans="1:22" ht="15" customHeight="1">
      <c r="A21" s="149">
        <v>19</v>
      </c>
      <c r="B21" s="150" t="s">
        <v>30</v>
      </c>
      <c r="C21" s="142" t="s">
        <v>32</v>
      </c>
      <c r="D21" s="138"/>
      <c r="E21" s="138">
        <f>+E6+E11+E15+E20</f>
        <v>0</v>
      </c>
      <c r="F21" s="119"/>
      <c r="G21" s="138">
        <f t="shared" ref="G21:V21" si="10">+G6+G11+G15+G20</f>
        <v>0</v>
      </c>
      <c r="H21" s="138">
        <f t="shared" si="10"/>
        <v>0</v>
      </c>
      <c r="I21" s="138">
        <f t="shared" si="10"/>
        <v>0</v>
      </c>
      <c r="J21" s="138">
        <f t="shared" si="10"/>
        <v>0</v>
      </c>
      <c r="K21" s="138">
        <f t="shared" si="10"/>
        <v>0</v>
      </c>
      <c r="L21" s="138">
        <f t="shared" si="10"/>
        <v>0</v>
      </c>
      <c r="M21" s="138">
        <f t="shared" si="10"/>
        <v>0</v>
      </c>
      <c r="N21" s="138">
        <f t="shared" si="10"/>
        <v>0</v>
      </c>
      <c r="O21" s="138">
        <f t="shared" si="10"/>
        <v>0</v>
      </c>
      <c r="P21" s="138">
        <f t="shared" si="10"/>
        <v>0</v>
      </c>
      <c r="Q21" s="138">
        <f t="shared" si="10"/>
        <v>0</v>
      </c>
      <c r="R21" s="138">
        <f t="shared" si="10"/>
        <v>0</v>
      </c>
      <c r="S21" s="138">
        <f t="shared" si="10"/>
        <v>0</v>
      </c>
      <c r="T21" s="138">
        <f t="shared" si="10"/>
        <v>0</v>
      </c>
      <c r="U21" s="138">
        <f t="shared" si="10"/>
        <v>0</v>
      </c>
      <c r="V21" s="138">
        <f t="shared" si="10"/>
        <v>0</v>
      </c>
    </row>
    <row r="22" spans="1:22" ht="15" customHeight="1">
      <c r="A22" s="52">
        <v>20</v>
      </c>
      <c r="B22" s="9"/>
      <c r="C22" s="66"/>
      <c r="D22" s="66"/>
      <c r="E22" s="66"/>
      <c r="F22" s="61"/>
      <c r="G22" s="61"/>
      <c r="H22" s="61"/>
      <c r="I22" s="61"/>
      <c r="J22" s="66"/>
      <c r="K22" s="61"/>
      <c r="L22" s="61"/>
      <c r="M22" s="61"/>
      <c r="N22" s="66"/>
      <c r="O22" s="61"/>
      <c r="P22" s="61"/>
      <c r="Q22" s="61"/>
      <c r="R22" s="66"/>
      <c r="S22" s="61"/>
      <c r="T22" s="61"/>
      <c r="U22" s="61"/>
      <c r="V22" s="66"/>
    </row>
    <row r="23" spans="1:22" ht="15" customHeight="1">
      <c r="A23" s="137">
        <v>21</v>
      </c>
      <c r="B23" s="160" t="s">
        <v>30</v>
      </c>
      <c r="C23" s="161" t="s">
        <v>33</v>
      </c>
      <c r="D23" s="122"/>
      <c r="E23" s="161">
        <f>SUM(E24:E26)</f>
        <v>0</v>
      </c>
      <c r="F23" s="104"/>
      <c r="G23" s="162">
        <f t="shared" ref="G23:V23" si="11">SUM(G24:G26)</f>
        <v>0</v>
      </c>
      <c r="H23" s="162">
        <f t="shared" si="11"/>
        <v>0</v>
      </c>
      <c r="I23" s="162">
        <f t="shared" si="11"/>
        <v>0</v>
      </c>
      <c r="J23" s="161">
        <f t="shared" si="11"/>
        <v>0</v>
      </c>
      <c r="K23" s="162">
        <f t="shared" si="11"/>
        <v>0</v>
      </c>
      <c r="L23" s="162">
        <f t="shared" si="11"/>
        <v>0</v>
      </c>
      <c r="M23" s="162">
        <f t="shared" si="11"/>
        <v>0</v>
      </c>
      <c r="N23" s="161">
        <f t="shared" si="11"/>
        <v>0</v>
      </c>
      <c r="O23" s="162">
        <f t="shared" si="11"/>
        <v>0</v>
      </c>
      <c r="P23" s="162">
        <f t="shared" si="11"/>
        <v>0</v>
      </c>
      <c r="Q23" s="162">
        <f t="shared" si="11"/>
        <v>0</v>
      </c>
      <c r="R23" s="161">
        <f t="shared" si="11"/>
        <v>0</v>
      </c>
      <c r="S23" s="162">
        <f t="shared" si="11"/>
        <v>0</v>
      </c>
      <c r="T23" s="162">
        <f t="shared" si="11"/>
        <v>0</v>
      </c>
      <c r="U23" s="162">
        <f t="shared" si="11"/>
        <v>0</v>
      </c>
      <c r="V23" s="161">
        <f t="shared" si="11"/>
        <v>0</v>
      </c>
    </row>
    <row r="24" spans="1:22" ht="15" customHeight="1">
      <c r="A24" s="52">
        <v>22</v>
      </c>
      <c r="B24" s="9" t="s">
        <v>30</v>
      </c>
      <c r="C24" s="54" t="s">
        <v>20</v>
      </c>
      <c r="D24" s="54"/>
      <c r="E24" s="54">
        <f t="shared" si="1"/>
        <v>0</v>
      </c>
      <c r="F24" s="58"/>
      <c r="G24" s="55"/>
      <c r="H24" s="55"/>
      <c r="I24" s="55"/>
      <c r="J24" s="54">
        <f t="shared" si="4"/>
        <v>0</v>
      </c>
      <c r="K24" s="55"/>
      <c r="L24" s="55"/>
      <c r="M24" s="55"/>
      <c r="N24" s="54">
        <f t="shared" si="5"/>
        <v>0</v>
      </c>
      <c r="O24" s="55"/>
      <c r="P24" s="55"/>
      <c r="Q24" s="55"/>
      <c r="R24" s="54">
        <f t="shared" si="2"/>
        <v>0</v>
      </c>
      <c r="S24" s="55"/>
      <c r="T24" s="55"/>
      <c r="U24" s="55"/>
      <c r="V24" s="54">
        <f t="shared" si="3"/>
        <v>0</v>
      </c>
    </row>
    <row r="25" spans="1:22" ht="15" customHeight="1">
      <c r="A25" s="52">
        <v>23</v>
      </c>
      <c r="B25" s="9" t="s">
        <v>30</v>
      </c>
      <c r="C25" s="54" t="s">
        <v>21</v>
      </c>
      <c r="D25" s="54"/>
      <c r="E25" s="54">
        <f t="shared" si="1"/>
        <v>0</v>
      </c>
      <c r="F25" s="58"/>
      <c r="G25" s="55"/>
      <c r="H25" s="55"/>
      <c r="I25" s="55"/>
      <c r="J25" s="54">
        <f t="shared" si="4"/>
        <v>0</v>
      </c>
      <c r="K25" s="55"/>
      <c r="L25" s="55"/>
      <c r="M25" s="55"/>
      <c r="N25" s="54">
        <f t="shared" si="5"/>
        <v>0</v>
      </c>
      <c r="O25" s="55"/>
      <c r="P25" s="55"/>
      <c r="Q25" s="55"/>
      <c r="R25" s="54">
        <f t="shared" si="2"/>
        <v>0</v>
      </c>
      <c r="S25" s="55"/>
      <c r="T25" s="55"/>
      <c r="U25" s="55"/>
      <c r="V25" s="54">
        <f t="shared" si="3"/>
        <v>0</v>
      </c>
    </row>
    <row r="26" spans="1:22" ht="15" customHeight="1">
      <c r="A26" s="52">
        <v>24</v>
      </c>
      <c r="B26" s="9" t="s">
        <v>30</v>
      </c>
      <c r="C26" s="54" t="s">
        <v>22</v>
      </c>
      <c r="D26" s="54"/>
      <c r="E26" s="54">
        <f t="shared" si="1"/>
        <v>0</v>
      </c>
      <c r="F26" s="58"/>
      <c r="G26" s="55"/>
      <c r="H26" s="55"/>
      <c r="I26" s="55"/>
      <c r="J26" s="54">
        <f t="shared" si="4"/>
        <v>0</v>
      </c>
      <c r="K26" s="55"/>
      <c r="L26" s="55"/>
      <c r="M26" s="55"/>
      <c r="N26" s="54">
        <f t="shared" si="5"/>
        <v>0</v>
      </c>
      <c r="O26" s="55"/>
      <c r="P26" s="55"/>
      <c r="Q26" s="55"/>
      <c r="R26" s="54">
        <f t="shared" si="2"/>
        <v>0</v>
      </c>
      <c r="S26" s="55"/>
      <c r="T26" s="55"/>
      <c r="U26" s="55"/>
      <c r="V26" s="54">
        <f t="shared" si="3"/>
        <v>0</v>
      </c>
    </row>
    <row r="27" spans="1:22" ht="15" customHeight="1">
      <c r="A27" s="52">
        <v>25</v>
      </c>
      <c r="B27" s="9"/>
      <c r="C27" s="66"/>
      <c r="D27" s="66"/>
      <c r="E27" s="66"/>
      <c r="F27" s="61"/>
      <c r="G27" s="61"/>
      <c r="H27" s="61"/>
      <c r="I27" s="61"/>
      <c r="J27" s="66"/>
      <c r="K27" s="61"/>
      <c r="L27" s="61"/>
      <c r="M27" s="61"/>
      <c r="N27" s="66"/>
      <c r="O27" s="61"/>
      <c r="P27" s="61"/>
      <c r="Q27" s="61"/>
      <c r="R27" s="66"/>
      <c r="S27" s="61"/>
      <c r="T27" s="61"/>
      <c r="U27" s="61"/>
      <c r="V27" s="66"/>
    </row>
    <row r="28" spans="1:22" ht="15" customHeight="1">
      <c r="A28" s="137">
        <v>26</v>
      </c>
      <c r="B28" s="160" t="s">
        <v>30</v>
      </c>
      <c r="C28" s="161" t="s">
        <v>34</v>
      </c>
      <c r="D28" s="122"/>
      <c r="E28" s="161">
        <f>SUM(E29:E30)</f>
        <v>0</v>
      </c>
      <c r="F28" s="104"/>
      <c r="G28" s="162">
        <f t="shared" ref="G28:V28" si="12">SUM(G29:G30)</f>
        <v>0</v>
      </c>
      <c r="H28" s="162">
        <f t="shared" si="12"/>
        <v>0</v>
      </c>
      <c r="I28" s="162">
        <f t="shared" si="12"/>
        <v>0</v>
      </c>
      <c r="J28" s="161">
        <f t="shared" si="12"/>
        <v>0</v>
      </c>
      <c r="K28" s="162">
        <f t="shared" si="12"/>
        <v>0</v>
      </c>
      <c r="L28" s="162">
        <f t="shared" si="12"/>
        <v>0</v>
      </c>
      <c r="M28" s="162">
        <f t="shared" si="12"/>
        <v>0</v>
      </c>
      <c r="N28" s="161">
        <f t="shared" si="12"/>
        <v>0</v>
      </c>
      <c r="O28" s="162">
        <f t="shared" si="12"/>
        <v>0</v>
      </c>
      <c r="P28" s="162">
        <f t="shared" si="12"/>
        <v>0</v>
      </c>
      <c r="Q28" s="162">
        <f t="shared" si="12"/>
        <v>0</v>
      </c>
      <c r="R28" s="161">
        <f t="shared" si="12"/>
        <v>0</v>
      </c>
      <c r="S28" s="162">
        <f t="shared" si="12"/>
        <v>0</v>
      </c>
      <c r="T28" s="162">
        <f t="shared" si="12"/>
        <v>0</v>
      </c>
      <c r="U28" s="162">
        <f t="shared" si="12"/>
        <v>0</v>
      </c>
      <c r="V28" s="161">
        <f t="shared" si="12"/>
        <v>0</v>
      </c>
    </row>
    <row r="29" spans="1:22" ht="15" customHeight="1">
      <c r="A29" s="52">
        <v>27</v>
      </c>
      <c r="B29" s="9" t="s">
        <v>30</v>
      </c>
      <c r="C29" s="54" t="s">
        <v>24</v>
      </c>
      <c r="D29" s="54"/>
      <c r="E29" s="54">
        <f t="shared" si="1"/>
        <v>0</v>
      </c>
      <c r="F29" s="58"/>
      <c r="G29" s="55"/>
      <c r="H29" s="55"/>
      <c r="I29" s="55"/>
      <c r="J29" s="54">
        <f t="shared" si="4"/>
        <v>0</v>
      </c>
      <c r="K29" s="55"/>
      <c r="L29" s="55"/>
      <c r="M29" s="55"/>
      <c r="N29" s="54">
        <f t="shared" si="5"/>
        <v>0</v>
      </c>
      <c r="O29" s="55"/>
      <c r="P29" s="55"/>
      <c r="Q29" s="55"/>
      <c r="R29" s="54">
        <f t="shared" si="2"/>
        <v>0</v>
      </c>
      <c r="S29" s="55"/>
      <c r="T29" s="55"/>
      <c r="U29" s="55"/>
      <c r="V29" s="54">
        <f t="shared" si="3"/>
        <v>0</v>
      </c>
    </row>
    <row r="30" spans="1:22" ht="15" customHeight="1">
      <c r="A30" s="52">
        <v>28</v>
      </c>
      <c r="B30" s="9" t="s">
        <v>30</v>
      </c>
      <c r="C30" s="54" t="s">
        <v>25</v>
      </c>
      <c r="D30" s="54"/>
      <c r="E30" s="54">
        <f t="shared" si="1"/>
        <v>0</v>
      </c>
      <c r="F30" s="58"/>
      <c r="G30" s="55"/>
      <c r="H30" s="55"/>
      <c r="I30" s="55"/>
      <c r="J30" s="54">
        <f t="shared" si="4"/>
        <v>0</v>
      </c>
      <c r="K30" s="55"/>
      <c r="L30" s="55"/>
      <c r="M30" s="55"/>
      <c r="N30" s="54">
        <f t="shared" si="5"/>
        <v>0</v>
      </c>
      <c r="O30" s="55"/>
      <c r="P30" s="55"/>
      <c r="Q30" s="55"/>
      <c r="R30" s="54">
        <f t="shared" si="2"/>
        <v>0</v>
      </c>
      <c r="S30" s="55"/>
      <c r="T30" s="55"/>
      <c r="U30" s="55"/>
      <c r="V30" s="54">
        <f t="shared" si="3"/>
        <v>0</v>
      </c>
    </row>
    <row r="31" spans="1:22" ht="15" customHeight="1">
      <c r="A31" s="52">
        <v>29</v>
      </c>
      <c r="B31" s="9"/>
      <c r="C31" s="66"/>
      <c r="D31" s="66"/>
      <c r="E31" s="66"/>
      <c r="F31" s="58"/>
      <c r="G31" s="61"/>
      <c r="H31" s="61"/>
      <c r="I31" s="61"/>
      <c r="J31" s="66"/>
      <c r="K31" s="61"/>
      <c r="L31" s="61"/>
      <c r="M31" s="61"/>
      <c r="N31" s="66"/>
      <c r="O31" s="61"/>
      <c r="P31" s="61"/>
      <c r="Q31" s="61"/>
      <c r="R31" s="66"/>
      <c r="S31" s="61"/>
      <c r="T31" s="61"/>
      <c r="U31" s="61"/>
      <c r="V31" s="66"/>
    </row>
    <row r="32" spans="1:22" ht="15" customHeight="1">
      <c r="A32" s="137">
        <v>30</v>
      </c>
      <c r="B32" s="160" t="s">
        <v>30</v>
      </c>
      <c r="C32" s="161" t="s">
        <v>35</v>
      </c>
      <c r="D32" s="122"/>
      <c r="E32" s="161">
        <f>SUM(E33:E35)</f>
        <v>0</v>
      </c>
      <c r="F32" s="104"/>
      <c r="G32" s="162">
        <f t="shared" ref="G32:V32" si="13">SUM(G33:G35)</f>
        <v>0</v>
      </c>
      <c r="H32" s="162">
        <f t="shared" si="13"/>
        <v>0</v>
      </c>
      <c r="I32" s="162">
        <f t="shared" si="13"/>
        <v>0</v>
      </c>
      <c r="J32" s="161">
        <f t="shared" si="13"/>
        <v>0</v>
      </c>
      <c r="K32" s="162">
        <f t="shared" si="13"/>
        <v>0</v>
      </c>
      <c r="L32" s="162">
        <f t="shared" si="13"/>
        <v>0</v>
      </c>
      <c r="M32" s="162">
        <f t="shared" si="13"/>
        <v>0</v>
      </c>
      <c r="N32" s="161">
        <f t="shared" si="13"/>
        <v>0</v>
      </c>
      <c r="O32" s="162">
        <f t="shared" si="13"/>
        <v>0</v>
      </c>
      <c r="P32" s="162">
        <f t="shared" si="13"/>
        <v>0</v>
      </c>
      <c r="Q32" s="162">
        <f t="shared" si="13"/>
        <v>0</v>
      </c>
      <c r="R32" s="161">
        <f t="shared" si="13"/>
        <v>0</v>
      </c>
      <c r="S32" s="162">
        <f t="shared" si="13"/>
        <v>0</v>
      </c>
      <c r="T32" s="162">
        <f t="shared" si="13"/>
        <v>0</v>
      </c>
      <c r="U32" s="162">
        <f t="shared" si="13"/>
        <v>0</v>
      </c>
      <c r="V32" s="161">
        <f t="shared" si="13"/>
        <v>0</v>
      </c>
    </row>
    <row r="33" spans="1:22" ht="15" customHeight="1">
      <c r="A33" s="52">
        <v>31</v>
      </c>
      <c r="B33" s="9" t="s">
        <v>30</v>
      </c>
      <c r="C33" s="54" t="s">
        <v>27</v>
      </c>
      <c r="D33" s="54"/>
      <c r="E33" s="54">
        <f t="shared" si="1"/>
        <v>0</v>
      </c>
      <c r="F33" s="58"/>
      <c r="G33" s="55"/>
      <c r="H33" s="55"/>
      <c r="I33" s="55"/>
      <c r="J33" s="54">
        <f t="shared" si="4"/>
        <v>0</v>
      </c>
      <c r="K33" s="55"/>
      <c r="L33" s="55"/>
      <c r="M33" s="55"/>
      <c r="N33" s="54">
        <f t="shared" si="5"/>
        <v>0</v>
      </c>
      <c r="O33" s="55"/>
      <c r="P33" s="55"/>
      <c r="Q33" s="55"/>
      <c r="R33" s="54">
        <f t="shared" si="2"/>
        <v>0</v>
      </c>
      <c r="S33" s="55"/>
      <c r="T33" s="55"/>
      <c r="U33" s="55"/>
      <c r="V33" s="54">
        <f t="shared" ref="V33:V76" si="14">SUM(S33:U33)</f>
        <v>0</v>
      </c>
    </row>
    <row r="34" spans="1:22" ht="15" customHeight="1">
      <c r="A34" s="52">
        <v>32</v>
      </c>
      <c r="B34" s="9" t="s">
        <v>30</v>
      </c>
      <c r="C34" s="54" t="s">
        <v>28</v>
      </c>
      <c r="D34" s="54"/>
      <c r="E34" s="54">
        <f t="shared" si="1"/>
        <v>0</v>
      </c>
      <c r="F34" s="58"/>
      <c r="G34" s="55"/>
      <c r="H34" s="55"/>
      <c r="I34" s="55"/>
      <c r="J34" s="54">
        <f t="shared" si="4"/>
        <v>0</v>
      </c>
      <c r="K34" s="55"/>
      <c r="L34" s="55"/>
      <c r="M34" s="55"/>
      <c r="N34" s="54">
        <f t="shared" si="5"/>
        <v>0</v>
      </c>
      <c r="O34" s="55"/>
      <c r="P34" s="55"/>
      <c r="Q34" s="55"/>
      <c r="R34" s="54">
        <f t="shared" si="2"/>
        <v>0</v>
      </c>
      <c r="S34" s="55"/>
      <c r="T34" s="55"/>
      <c r="U34" s="55"/>
      <c r="V34" s="54">
        <f t="shared" si="14"/>
        <v>0</v>
      </c>
    </row>
    <row r="35" spans="1:22" ht="15" customHeight="1">
      <c r="A35" s="52">
        <v>33</v>
      </c>
      <c r="B35" s="9" t="s">
        <v>30</v>
      </c>
      <c r="C35" s="54" t="s">
        <v>29</v>
      </c>
      <c r="D35" s="54"/>
      <c r="E35" s="54">
        <f t="shared" si="1"/>
        <v>0</v>
      </c>
      <c r="F35" s="58"/>
      <c r="G35" s="55"/>
      <c r="H35" s="55"/>
      <c r="I35" s="55"/>
      <c r="J35" s="54">
        <f t="shared" si="4"/>
        <v>0</v>
      </c>
      <c r="K35" s="55"/>
      <c r="L35" s="55"/>
      <c r="M35" s="55"/>
      <c r="N35" s="54">
        <f t="shared" si="5"/>
        <v>0</v>
      </c>
      <c r="O35" s="55"/>
      <c r="P35" s="55"/>
      <c r="Q35" s="55"/>
      <c r="R35" s="54">
        <f t="shared" si="2"/>
        <v>0</v>
      </c>
      <c r="S35" s="55"/>
      <c r="T35" s="55"/>
      <c r="U35" s="55"/>
      <c r="V35" s="54">
        <f t="shared" si="14"/>
        <v>0</v>
      </c>
    </row>
    <row r="36" spans="1:22" ht="15" customHeight="1">
      <c r="A36" s="52">
        <v>34</v>
      </c>
      <c r="B36" s="9"/>
      <c r="C36" s="66"/>
      <c r="D36" s="66"/>
      <c r="E36" s="66"/>
      <c r="F36" s="61"/>
      <c r="G36" s="61"/>
      <c r="H36" s="61"/>
      <c r="I36" s="61"/>
      <c r="J36" s="66"/>
      <c r="K36" s="61"/>
      <c r="L36" s="61"/>
      <c r="M36" s="61"/>
      <c r="N36" s="66"/>
      <c r="O36" s="61"/>
      <c r="P36" s="61"/>
      <c r="Q36" s="61"/>
      <c r="R36" s="66"/>
      <c r="S36" s="61"/>
      <c r="T36" s="61"/>
      <c r="U36" s="61"/>
      <c r="V36" s="66"/>
    </row>
    <row r="37" spans="1:22" ht="15" customHeight="1">
      <c r="A37" s="149">
        <v>35</v>
      </c>
      <c r="B37" s="150" t="s">
        <v>30</v>
      </c>
      <c r="C37" s="138" t="s">
        <v>36</v>
      </c>
      <c r="D37" s="138"/>
      <c r="E37" s="138">
        <f>+E23+E28+E32</f>
        <v>0</v>
      </c>
      <c r="F37" s="144"/>
      <c r="G37" s="138">
        <f t="shared" ref="G37:V37" si="15">+G23+G28+G32</f>
        <v>0</v>
      </c>
      <c r="H37" s="138">
        <f t="shared" si="15"/>
        <v>0</v>
      </c>
      <c r="I37" s="138">
        <f t="shared" si="15"/>
        <v>0</v>
      </c>
      <c r="J37" s="138">
        <f t="shared" si="15"/>
        <v>0</v>
      </c>
      <c r="K37" s="138">
        <f t="shared" si="15"/>
        <v>0</v>
      </c>
      <c r="L37" s="138">
        <f t="shared" si="15"/>
        <v>0</v>
      </c>
      <c r="M37" s="138">
        <f t="shared" si="15"/>
        <v>0</v>
      </c>
      <c r="N37" s="138">
        <f t="shared" si="15"/>
        <v>0</v>
      </c>
      <c r="O37" s="138">
        <f t="shared" si="15"/>
        <v>0</v>
      </c>
      <c r="P37" s="138">
        <f t="shared" si="15"/>
        <v>0</v>
      </c>
      <c r="Q37" s="138">
        <f t="shared" si="15"/>
        <v>0</v>
      </c>
      <c r="R37" s="138">
        <f t="shared" si="15"/>
        <v>0</v>
      </c>
      <c r="S37" s="138">
        <f t="shared" si="15"/>
        <v>0</v>
      </c>
      <c r="T37" s="138">
        <f t="shared" si="15"/>
        <v>0</v>
      </c>
      <c r="U37" s="138">
        <f t="shared" si="15"/>
        <v>0</v>
      </c>
      <c r="V37" s="138">
        <f t="shared" si="15"/>
        <v>0</v>
      </c>
    </row>
    <row r="38" spans="1:22" ht="15" customHeight="1">
      <c r="A38" s="52">
        <v>36</v>
      </c>
      <c r="B38" s="9"/>
      <c r="C38" s="66"/>
      <c r="D38" s="66"/>
      <c r="E38" s="66"/>
      <c r="F38" s="61"/>
      <c r="G38" s="61"/>
      <c r="H38" s="61"/>
      <c r="I38" s="61"/>
      <c r="J38" s="66"/>
      <c r="K38" s="61"/>
      <c r="L38" s="61"/>
      <c r="M38" s="61"/>
      <c r="N38" s="66"/>
      <c r="O38" s="61"/>
      <c r="P38" s="61"/>
      <c r="Q38" s="61"/>
      <c r="R38" s="66"/>
      <c r="S38" s="61"/>
      <c r="T38" s="61"/>
      <c r="U38" s="61"/>
      <c r="V38" s="66"/>
    </row>
    <row r="39" spans="1:22" ht="15" customHeight="1">
      <c r="A39" s="137">
        <v>37</v>
      </c>
      <c r="B39" s="160" t="s">
        <v>30</v>
      </c>
      <c r="C39" s="161" t="s">
        <v>139</v>
      </c>
      <c r="D39" s="122"/>
      <c r="E39" s="161">
        <f>SUM(E40:E48)</f>
        <v>0</v>
      </c>
      <c r="F39" s="104"/>
      <c r="G39" s="162">
        <f>SUM(G40:G48)</f>
        <v>0</v>
      </c>
      <c r="H39" s="162">
        <f>SUM(H40:H48)</f>
        <v>0</v>
      </c>
      <c r="I39" s="162">
        <f t="shared" ref="I39:V39" si="16">SUM(I40:I48)</f>
        <v>0</v>
      </c>
      <c r="J39" s="161">
        <f t="shared" si="16"/>
        <v>0</v>
      </c>
      <c r="K39" s="162">
        <f t="shared" si="16"/>
        <v>0</v>
      </c>
      <c r="L39" s="162">
        <f t="shared" si="16"/>
        <v>0</v>
      </c>
      <c r="M39" s="162">
        <f t="shared" si="16"/>
        <v>0</v>
      </c>
      <c r="N39" s="161">
        <f t="shared" si="16"/>
        <v>0</v>
      </c>
      <c r="O39" s="162">
        <f t="shared" si="16"/>
        <v>0</v>
      </c>
      <c r="P39" s="162">
        <f t="shared" si="16"/>
        <v>0</v>
      </c>
      <c r="Q39" s="162">
        <f t="shared" si="16"/>
        <v>0</v>
      </c>
      <c r="R39" s="165">
        <f t="shared" si="16"/>
        <v>0</v>
      </c>
      <c r="S39" s="162">
        <f t="shared" si="16"/>
        <v>0</v>
      </c>
      <c r="T39" s="162">
        <f t="shared" si="16"/>
        <v>0</v>
      </c>
      <c r="U39" s="162">
        <f t="shared" si="16"/>
        <v>0</v>
      </c>
      <c r="V39" s="161">
        <f t="shared" si="16"/>
        <v>0</v>
      </c>
    </row>
    <row r="40" spans="1:22" ht="15" customHeight="1">
      <c r="A40" s="52">
        <v>38</v>
      </c>
      <c r="B40" s="9" t="s">
        <v>30</v>
      </c>
      <c r="C40" s="54" t="s">
        <v>41</v>
      </c>
      <c r="D40" s="54"/>
      <c r="E40" s="54">
        <f t="shared" ref="E40:E76" si="17">SUM(G40:V40)/2</f>
        <v>0</v>
      </c>
      <c r="F40" s="55"/>
      <c r="G40" s="55"/>
      <c r="H40" s="55"/>
      <c r="I40" s="55"/>
      <c r="J40" s="54">
        <f t="shared" si="4"/>
        <v>0</v>
      </c>
      <c r="K40" s="55"/>
      <c r="L40" s="55"/>
      <c r="M40" s="55"/>
      <c r="N40" s="54">
        <f t="shared" si="5"/>
        <v>0</v>
      </c>
      <c r="O40" s="55"/>
      <c r="P40" s="55"/>
      <c r="Q40" s="55"/>
      <c r="R40" s="54">
        <f t="shared" si="2"/>
        <v>0</v>
      </c>
      <c r="S40" s="55"/>
      <c r="T40" s="55"/>
      <c r="U40" s="55"/>
      <c r="V40" s="54">
        <f t="shared" si="14"/>
        <v>0</v>
      </c>
    </row>
    <row r="41" spans="1:22" s="6" customFormat="1" ht="15" customHeight="1">
      <c r="A41" s="51">
        <v>116</v>
      </c>
      <c r="B41" s="11" t="s">
        <v>156</v>
      </c>
      <c r="C41" s="59" t="s">
        <v>39</v>
      </c>
      <c r="D41" s="59"/>
      <c r="E41" s="61">
        <f t="shared" ref="E41:E46" si="18">SUM(G41:V41)/2</f>
        <v>0</v>
      </c>
      <c r="F41" s="61"/>
      <c r="G41" s="55"/>
      <c r="H41" s="55"/>
      <c r="I41" s="55"/>
      <c r="J41" s="61">
        <f t="shared" ref="J41:J46" si="19">SUM(G41:I41)</f>
        <v>0</v>
      </c>
      <c r="K41" s="55"/>
      <c r="L41" s="55"/>
      <c r="M41" s="55"/>
      <c r="N41" s="85">
        <f t="shared" ref="N41:N46" si="20">SUM(K41:M41)</f>
        <v>0</v>
      </c>
      <c r="O41" s="55"/>
      <c r="P41" s="55"/>
      <c r="Q41" s="55"/>
      <c r="R41" s="61">
        <f t="shared" ref="R41:R46" si="21">SUM(O41:Q41)</f>
        <v>0</v>
      </c>
      <c r="S41" s="55"/>
      <c r="T41" s="55"/>
      <c r="U41" s="55"/>
      <c r="V41" s="61">
        <f t="shared" ref="V41:V46" si="22">SUM(S41:U41)</f>
        <v>0</v>
      </c>
    </row>
    <row r="42" spans="1:22" s="6" customFormat="1" ht="15" customHeight="1">
      <c r="A42" s="51">
        <v>172</v>
      </c>
      <c r="B42" s="11" t="s">
        <v>168</v>
      </c>
      <c r="C42" s="59" t="s">
        <v>39</v>
      </c>
      <c r="D42" s="59"/>
      <c r="E42" s="61">
        <f t="shared" si="18"/>
        <v>0</v>
      </c>
      <c r="F42" s="61"/>
      <c r="G42" s="55"/>
      <c r="H42" s="55"/>
      <c r="I42" s="55"/>
      <c r="J42" s="61">
        <f t="shared" si="19"/>
        <v>0</v>
      </c>
      <c r="K42" s="55"/>
      <c r="L42" s="55"/>
      <c r="M42" s="55"/>
      <c r="N42" s="61">
        <f t="shared" si="20"/>
        <v>0</v>
      </c>
      <c r="O42" s="55"/>
      <c r="P42" s="55"/>
      <c r="Q42" s="55"/>
      <c r="R42" s="61">
        <f t="shared" si="21"/>
        <v>0</v>
      </c>
      <c r="S42" s="55"/>
      <c r="T42" s="55"/>
      <c r="U42" s="55"/>
      <c r="V42" s="61">
        <f t="shared" si="22"/>
        <v>0</v>
      </c>
    </row>
    <row r="43" spans="1:22" s="6" customFormat="1" ht="15" customHeight="1">
      <c r="A43" s="51">
        <v>228</v>
      </c>
      <c r="B43" s="11" t="s">
        <v>179</v>
      </c>
      <c r="C43" s="59" t="s">
        <v>38</v>
      </c>
      <c r="D43" s="59"/>
      <c r="E43" s="61">
        <f t="shared" si="18"/>
        <v>0</v>
      </c>
      <c r="F43" s="61"/>
      <c r="G43" s="55"/>
      <c r="H43" s="55"/>
      <c r="I43" s="55"/>
      <c r="J43" s="61">
        <f t="shared" si="19"/>
        <v>0</v>
      </c>
      <c r="K43" s="55"/>
      <c r="L43" s="55"/>
      <c r="M43" s="55"/>
      <c r="N43" s="61">
        <f t="shared" si="20"/>
        <v>0</v>
      </c>
      <c r="O43" s="55"/>
      <c r="P43" s="55"/>
      <c r="Q43" s="55"/>
      <c r="R43" s="61">
        <f t="shared" si="21"/>
        <v>0</v>
      </c>
      <c r="S43" s="55"/>
      <c r="T43" s="55"/>
      <c r="U43" s="55"/>
      <c r="V43" s="61">
        <f t="shared" si="22"/>
        <v>0</v>
      </c>
    </row>
    <row r="44" spans="1:22" s="6" customFormat="1" ht="15" customHeight="1">
      <c r="A44" s="51">
        <v>119</v>
      </c>
      <c r="B44" s="11" t="s">
        <v>156</v>
      </c>
      <c r="C44" s="59" t="s">
        <v>42</v>
      </c>
      <c r="D44" s="59"/>
      <c r="E44" s="61">
        <f t="shared" si="18"/>
        <v>0</v>
      </c>
      <c r="F44" s="61"/>
      <c r="G44" s="55"/>
      <c r="H44" s="55"/>
      <c r="I44" s="55"/>
      <c r="J44" s="61">
        <f t="shared" si="19"/>
        <v>0</v>
      </c>
      <c r="K44" s="55"/>
      <c r="L44" s="55"/>
      <c r="M44" s="55"/>
      <c r="N44" s="85">
        <f t="shared" si="20"/>
        <v>0</v>
      </c>
      <c r="O44" s="55"/>
      <c r="P44" s="55"/>
      <c r="Q44" s="55"/>
      <c r="R44" s="61">
        <f t="shared" si="21"/>
        <v>0</v>
      </c>
      <c r="S44" s="55"/>
      <c r="T44" s="55"/>
      <c r="U44" s="55"/>
      <c r="V44" s="61">
        <f t="shared" si="22"/>
        <v>0</v>
      </c>
    </row>
    <row r="45" spans="1:22" s="6" customFormat="1" ht="15" customHeight="1">
      <c r="A45" s="51">
        <v>146</v>
      </c>
      <c r="B45" s="11" t="s">
        <v>163</v>
      </c>
      <c r="C45" s="59" t="s">
        <v>42</v>
      </c>
      <c r="D45" s="59"/>
      <c r="E45" s="61">
        <f t="shared" si="18"/>
        <v>0</v>
      </c>
      <c r="F45" s="61"/>
      <c r="G45" s="55"/>
      <c r="H45" s="55"/>
      <c r="I45" s="55"/>
      <c r="J45" s="61">
        <f t="shared" si="19"/>
        <v>0</v>
      </c>
      <c r="K45" s="55"/>
      <c r="L45" s="55"/>
      <c r="M45" s="55"/>
      <c r="N45" s="61">
        <f t="shared" si="20"/>
        <v>0</v>
      </c>
      <c r="O45" s="55"/>
      <c r="P45" s="55"/>
      <c r="Q45" s="55"/>
      <c r="R45" s="61">
        <f t="shared" si="21"/>
        <v>0</v>
      </c>
      <c r="S45" s="55"/>
      <c r="T45" s="55"/>
      <c r="U45" s="55"/>
      <c r="V45" s="61">
        <f t="shared" si="22"/>
        <v>0</v>
      </c>
    </row>
    <row r="46" spans="1:22" s="6" customFormat="1" ht="15" customHeight="1">
      <c r="A46" s="51">
        <v>173</v>
      </c>
      <c r="B46" s="11" t="s">
        <v>168</v>
      </c>
      <c r="C46" s="59" t="s">
        <v>42</v>
      </c>
      <c r="D46" s="59"/>
      <c r="E46" s="61">
        <f t="shared" si="18"/>
        <v>0</v>
      </c>
      <c r="F46" s="61"/>
      <c r="G46" s="55"/>
      <c r="H46" s="55"/>
      <c r="I46" s="55"/>
      <c r="J46" s="61">
        <f t="shared" si="19"/>
        <v>0</v>
      </c>
      <c r="K46" s="55"/>
      <c r="L46" s="55"/>
      <c r="M46" s="55"/>
      <c r="N46" s="61">
        <f t="shared" si="20"/>
        <v>0</v>
      </c>
      <c r="O46" s="55"/>
      <c r="P46" s="55"/>
      <c r="Q46" s="55"/>
      <c r="R46" s="61">
        <f t="shared" si="21"/>
        <v>0</v>
      </c>
      <c r="S46" s="55"/>
      <c r="T46" s="55"/>
      <c r="U46" s="55"/>
      <c r="V46" s="61">
        <f t="shared" si="22"/>
        <v>0</v>
      </c>
    </row>
    <row r="47" spans="1:22" ht="15" customHeight="1">
      <c r="A47" s="52">
        <v>39</v>
      </c>
      <c r="B47" s="9"/>
      <c r="E47" s="54"/>
      <c r="F47" s="55"/>
      <c r="G47" s="55"/>
      <c r="H47" s="55"/>
      <c r="I47" s="55"/>
      <c r="J47" s="54"/>
      <c r="K47" s="55"/>
      <c r="L47" s="55"/>
      <c r="M47" s="55"/>
      <c r="N47" s="54"/>
      <c r="O47" s="55"/>
      <c r="P47" s="55"/>
      <c r="Q47" s="55"/>
      <c r="R47" s="54"/>
      <c r="S47" s="55"/>
      <c r="T47" s="55"/>
      <c r="U47" s="55"/>
      <c r="V47" s="54"/>
    </row>
    <row r="48" spans="1:22" ht="15" customHeight="1">
      <c r="A48" s="52">
        <v>40</v>
      </c>
      <c r="B48" s="9" t="s">
        <v>30</v>
      </c>
      <c r="C48" s="54" t="s">
        <v>42</v>
      </c>
      <c r="D48" s="54"/>
      <c r="E48" s="54">
        <f t="shared" si="17"/>
        <v>0</v>
      </c>
      <c r="F48" s="55"/>
      <c r="G48" s="55"/>
      <c r="H48" s="55"/>
      <c r="I48" s="55"/>
      <c r="J48" s="54">
        <f t="shared" si="4"/>
        <v>0</v>
      </c>
      <c r="K48" s="55"/>
      <c r="L48" s="55"/>
      <c r="M48" s="55"/>
      <c r="N48" s="54">
        <f t="shared" si="5"/>
        <v>0</v>
      </c>
      <c r="O48" s="55"/>
      <c r="P48" s="55"/>
      <c r="Q48" s="55"/>
      <c r="R48" s="54">
        <f t="shared" si="2"/>
        <v>0</v>
      </c>
      <c r="S48" s="55"/>
      <c r="T48" s="55"/>
      <c r="U48" s="55"/>
      <c r="V48" s="54">
        <f t="shared" si="14"/>
        <v>0</v>
      </c>
    </row>
    <row r="49" spans="1:22" ht="15" customHeight="1">
      <c r="A49" s="52">
        <v>41</v>
      </c>
      <c r="B49" s="9"/>
      <c r="C49" s="66"/>
      <c r="D49" s="66"/>
      <c r="E49" s="66"/>
      <c r="F49" s="61"/>
      <c r="G49" s="61"/>
      <c r="H49" s="61"/>
      <c r="I49" s="61"/>
      <c r="J49" s="66"/>
      <c r="K49" s="61"/>
      <c r="L49" s="61"/>
      <c r="M49" s="61"/>
      <c r="N49" s="66"/>
      <c r="O49" s="61"/>
      <c r="P49" s="61"/>
      <c r="Q49" s="61"/>
      <c r="R49" s="66"/>
      <c r="S49" s="55"/>
      <c r="T49" s="55"/>
      <c r="U49" s="55"/>
      <c r="V49" s="66"/>
    </row>
    <row r="50" spans="1:22" ht="15" customHeight="1">
      <c r="A50" s="149">
        <v>42</v>
      </c>
      <c r="B50" s="150" t="s">
        <v>30</v>
      </c>
      <c r="C50" s="138" t="s">
        <v>43</v>
      </c>
      <c r="D50" s="138"/>
      <c r="E50" s="138">
        <f>+E39+E37</f>
        <v>0</v>
      </c>
      <c r="F50" s="119"/>
      <c r="G50" s="138">
        <f t="shared" ref="G50:V50" si="23">+G39+G37</f>
        <v>0</v>
      </c>
      <c r="H50" s="138">
        <f t="shared" si="23"/>
        <v>0</v>
      </c>
      <c r="I50" s="138">
        <f t="shared" si="23"/>
        <v>0</v>
      </c>
      <c r="J50" s="138">
        <f t="shared" si="23"/>
        <v>0</v>
      </c>
      <c r="K50" s="138">
        <f t="shared" si="23"/>
        <v>0</v>
      </c>
      <c r="L50" s="138">
        <f t="shared" si="23"/>
        <v>0</v>
      </c>
      <c r="M50" s="138">
        <f t="shared" si="23"/>
        <v>0</v>
      </c>
      <c r="N50" s="138">
        <f t="shared" si="23"/>
        <v>0</v>
      </c>
      <c r="O50" s="138">
        <f t="shared" si="23"/>
        <v>0</v>
      </c>
      <c r="P50" s="138">
        <f t="shared" si="23"/>
        <v>0</v>
      </c>
      <c r="Q50" s="138">
        <f t="shared" si="23"/>
        <v>0</v>
      </c>
      <c r="R50" s="138">
        <f t="shared" si="23"/>
        <v>0</v>
      </c>
      <c r="S50" s="138">
        <f t="shared" si="23"/>
        <v>0</v>
      </c>
      <c r="T50" s="138">
        <f t="shared" si="23"/>
        <v>0</v>
      </c>
      <c r="U50" s="138">
        <f t="shared" si="23"/>
        <v>0</v>
      </c>
      <c r="V50" s="138">
        <f t="shared" si="23"/>
        <v>0</v>
      </c>
    </row>
    <row r="51" spans="1:22" ht="15" customHeight="1">
      <c r="A51" s="52">
        <v>43</v>
      </c>
      <c r="B51" s="9"/>
      <c r="C51" s="66"/>
      <c r="D51" s="66"/>
      <c r="E51" s="66"/>
      <c r="F51" s="61"/>
      <c r="G51" s="61"/>
      <c r="H51" s="61"/>
      <c r="I51" s="61"/>
      <c r="J51" s="66"/>
      <c r="K51" s="61"/>
      <c r="L51" s="61"/>
      <c r="M51" s="61"/>
      <c r="N51" s="66"/>
      <c r="O51" s="61"/>
      <c r="P51" s="61"/>
      <c r="Q51" s="61"/>
      <c r="R51" s="66"/>
      <c r="S51" s="61"/>
      <c r="T51" s="61"/>
      <c r="U51" s="61"/>
      <c r="V51" s="66"/>
    </row>
    <row r="52" spans="1:22" ht="15" customHeight="1">
      <c r="A52" s="149">
        <v>44</v>
      </c>
      <c r="B52" s="150" t="s">
        <v>30</v>
      </c>
      <c r="C52" s="138" t="s">
        <v>44</v>
      </c>
      <c r="D52" s="138"/>
      <c r="E52" s="138">
        <f>+E21-E50</f>
        <v>0</v>
      </c>
      <c r="F52" s="119"/>
      <c r="G52" s="138">
        <f t="shared" ref="G52:V52" si="24">+G21-G50</f>
        <v>0</v>
      </c>
      <c r="H52" s="138">
        <f t="shared" si="24"/>
        <v>0</v>
      </c>
      <c r="I52" s="138">
        <f t="shared" si="24"/>
        <v>0</v>
      </c>
      <c r="J52" s="138">
        <f t="shared" si="24"/>
        <v>0</v>
      </c>
      <c r="K52" s="138">
        <f t="shared" si="24"/>
        <v>0</v>
      </c>
      <c r="L52" s="138">
        <f t="shared" si="24"/>
        <v>0</v>
      </c>
      <c r="M52" s="138">
        <f t="shared" si="24"/>
        <v>0</v>
      </c>
      <c r="N52" s="138">
        <f t="shared" si="24"/>
        <v>0</v>
      </c>
      <c r="O52" s="138">
        <f t="shared" si="24"/>
        <v>0</v>
      </c>
      <c r="P52" s="138">
        <f t="shared" si="24"/>
        <v>0</v>
      </c>
      <c r="Q52" s="138">
        <f t="shared" si="24"/>
        <v>0</v>
      </c>
      <c r="R52" s="138">
        <f t="shared" si="24"/>
        <v>0</v>
      </c>
      <c r="S52" s="138">
        <f t="shared" si="24"/>
        <v>0</v>
      </c>
      <c r="T52" s="138">
        <f t="shared" si="24"/>
        <v>0</v>
      </c>
      <c r="U52" s="138">
        <f t="shared" si="24"/>
        <v>0</v>
      </c>
      <c r="V52" s="138">
        <f t="shared" si="24"/>
        <v>0</v>
      </c>
    </row>
    <row r="53" spans="1:22" ht="15" customHeight="1">
      <c r="A53" s="52">
        <v>45</v>
      </c>
      <c r="B53" s="9"/>
      <c r="C53" s="66"/>
      <c r="D53" s="66"/>
      <c r="E53" s="66"/>
      <c r="F53" s="61"/>
      <c r="G53" s="61"/>
      <c r="H53" s="61"/>
      <c r="I53" s="61"/>
      <c r="J53" s="66"/>
      <c r="K53" s="61"/>
      <c r="L53" s="61"/>
      <c r="M53" s="61"/>
      <c r="N53" s="66"/>
      <c r="O53" s="61"/>
      <c r="P53" s="61"/>
      <c r="Q53" s="61"/>
      <c r="R53" s="66"/>
      <c r="S53" s="61"/>
      <c r="T53" s="61"/>
      <c r="U53" s="61"/>
      <c r="V53" s="66"/>
    </row>
    <row r="54" spans="1:22" s="47" customFormat="1" ht="15" customHeight="1">
      <c r="A54" s="152">
        <v>46</v>
      </c>
      <c r="B54" s="151" t="s">
        <v>30</v>
      </c>
      <c r="C54" s="142" t="s">
        <v>45</v>
      </c>
      <c r="D54" s="142"/>
      <c r="E54" s="142" t="e">
        <f>+E52/E21%</f>
        <v>#DIV/0!</v>
      </c>
      <c r="F54" s="136"/>
      <c r="G54" s="142" t="e">
        <f t="shared" ref="G54:V54" si="25">+G52/G21%</f>
        <v>#DIV/0!</v>
      </c>
      <c r="H54" s="142" t="e">
        <f t="shared" si="25"/>
        <v>#DIV/0!</v>
      </c>
      <c r="I54" s="142" t="e">
        <f t="shared" si="25"/>
        <v>#DIV/0!</v>
      </c>
      <c r="J54" s="142" t="e">
        <f t="shared" si="25"/>
        <v>#DIV/0!</v>
      </c>
      <c r="K54" s="142" t="e">
        <f t="shared" si="25"/>
        <v>#DIV/0!</v>
      </c>
      <c r="L54" s="142" t="e">
        <f t="shared" si="25"/>
        <v>#DIV/0!</v>
      </c>
      <c r="M54" s="142" t="e">
        <f t="shared" si="25"/>
        <v>#DIV/0!</v>
      </c>
      <c r="N54" s="142" t="e">
        <f t="shared" si="25"/>
        <v>#DIV/0!</v>
      </c>
      <c r="O54" s="142" t="e">
        <f t="shared" si="25"/>
        <v>#DIV/0!</v>
      </c>
      <c r="P54" s="142" t="e">
        <f t="shared" si="25"/>
        <v>#DIV/0!</v>
      </c>
      <c r="Q54" s="142" t="e">
        <f t="shared" si="25"/>
        <v>#DIV/0!</v>
      </c>
      <c r="R54" s="142" t="e">
        <f t="shared" si="25"/>
        <v>#DIV/0!</v>
      </c>
      <c r="S54" s="142" t="e">
        <f t="shared" si="25"/>
        <v>#DIV/0!</v>
      </c>
      <c r="T54" s="142" t="e">
        <f t="shared" si="25"/>
        <v>#DIV/0!</v>
      </c>
      <c r="U54" s="142" t="e">
        <f t="shared" si="25"/>
        <v>#DIV/0!</v>
      </c>
      <c r="V54" s="142" t="e">
        <f t="shared" si="25"/>
        <v>#DIV/0!</v>
      </c>
    </row>
    <row r="55" spans="1:22" ht="15" customHeight="1">
      <c r="A55" s="52">
        <v>47</v>
      </c>
      <c r="B55" s="9"/>
      <c r="C55" s="66"/>
      <c r="D55" s="66"/>
      <c r="E55" s="66"/>
      <c r="F55" s="61"/>
      <c r="G55" s="61"/>
      <c r="H55" s="61"/>
      <c r="I55" s="61"/>
      <c r="J55" s="66"/>
      <c r="K55" s="61"/>
      <c r="L55" s="61"/>
      <c r="M55" s="61"/>
      <c r="N55" s="66"/>
      <c r="O55" s="61"/>
      <c r="P55" s="61"/>
      <c r="Q55" s="61"/>
      <c r="R55" s="66"/>
      <c r="S55" s="61"/>
      <c r="T55" s="61"/>
      <c r="U55" s="61"/>
      <c r="V55" s="66"/>
    </row>
    <row r="56" spans="1:22" ht="15" customHeight="1">
      <c r="A56" s="149">
        <v>48</v>
      </c>
      <c r="B56" s="150" t="s">
        <v>30</v>
      </c>
      <c r="C56" s="138" t="s">
        <v>46</v>
      </c>
      <c r="D56" s="138"/>
      <c r="E56" s="138">
        <f>SUM(E57:E60)</f>
        <v>0</v>
      </c>
      <c r="F56" s="119"/>
      <c r="G56" s="138">
        <f t="shared" ref="G56:V56" si="26">SUM(G57:G60)</f>
        <v>0</v>
      </c>
      <c r="H56" s="138">
        <f t="shared" si="26"/>
        <v>0</v>
      </c>
      <c r="I56" s="138">
        <f t="shared" si="26"/>
        <v>0</v>
      </c>
      <c r="J56" s="138">
        <f t="shared" si="26"/>
        <v>0</v>
      </c>
      <c r="K56" s="138">
        <f t="shared" si="26"/>
        <v>0</v>
      </c>
      <c r="L56" s="138">
        <f t="shared" si="26"/>
        <v>0</v>
      </c>
      <c r="M56" s="138">
        <f t="shared" si="26"/>
        <v>0</v>
      </c>
      <c r="N56" s="138">
        <f t="shared" si="26"/>
        <v>0</v>
      </c>
      <c r="O56" s="138">
        <f t="shared" si="26"/>
        <v>0</v>
      </c>
      <c r="P56" s="138">
        <f t="shared" si="26"/>
        <v>0</v>
      </c>
      <c r="Q56" s="138">
        <f t="shared" si="26"/>
        <v>0</v>
      </c>
      <c r="R56" s="138">
        <f t="shared" si="26"/>
        <v>0</v>
      </c>
      <c r="S56" s="138">
        <f t="shared" si="26"/>
        <v>0</v>
      </c>
      <c r="T56" s="138">
        <f t="shared" si="26"/>
        <v>0</v>
      </c>
      <c r="U56" s="138">
        <f t="shared" si="26"/>
        <v>0</v>
      </c>
      <c r="V56" s="138">
        <f t="shared" si="26"/>
        <v>0</v>
      </c>
    </row>
    <row r="57" spans="1:22" ht="15" customHeight="1">
      <c r="A57" s="52">
        <v>49</v>
      </c>
      <c r="B57" s="9" t="s">
        <v>30</v>
      </c>
      <c r="C57" s="54" t="s">
        <v>47</v>
      </c>
      <c r="D57" s="54"/>
      <c r="E57" s="54">
        <f t="shared" si="17"/>
        <v>0</v>
      </c>
      <c r="F57" s="55"/>
      <c r="G57" s="55"/>
      <c r="H57" s="55"/>
      <c r="I57" s="55"/>
      <c r="J57" s="54">
        <f t="shared" si="4"/>
        <v>0</v>
      </c>
      <c r="K57" s="55"/>
      <c r="L57" s="55"/>
      <c r="M57" s="55"/>
      <c r="N57" s="54">
        <f t="shared" si="5"/>
        <v>0</v>
      </c>
      <c r="O57" s="55"/>
      <c r="P57" s="55"/>
      <c r="Q57" s="55"/>
      <c r="R57" s="54">
        <f t="shared" si="2"/>
        <v>0</v>
      </c>
      <c r="S57" s="55"/>
      <c r="T57" s="55"/>
      <c r="U57" s="55"/>
      <c r="V57" s="54">
        <f t="shared" si="14"/>
        <v>0</v>
      </c>
    </row>
    <row r="58" spans="1:22" ht="15" customHeight="1">
      <c r="A58" s="52">
        <v>50</v>
      </c>
      <c r="B58" s="9" t="s">
        <v>30</v>
      </c>
      <c r="C58" s="54" t="s">
        <v>48</v>
      </c>
      <c r="D58" s="54"/>
      <c r="E58" s="54">
        <f t="shared" si="17"/>
        <v>0</v>
      </c>
      <c r="F58" s="55"/>
      <c r="G58" s="55"/>
      <c r="H58" s="55"/>
      <c r="I58" s="55"/>
      <c r="J58" s="54">
        <f t="shared" si="4"/>
        <v>0</v>
      </c>
      <c r="K58" s="55"/>
      <c r="L58" s="55"/>
      <c r="M58" s="55"/>
      <c r="N58" s="54">
        <f t="shared" si="5"/>
        <v>0</v>
      </c>
      <c r="O58" s="55"/>
      <c r="P58" s="55"/>
      <c r="Q58" s="55"/>
      <c r="R58" s="54">
        <f t="shared" si="2"/>
        <v>0</v>
      </c>
      <c r="S58" s="55"/>
      <c r="T58" s="55"/>
      <c r="U58" s="55"/>
      <c r="V58" s="54">
        <f t="shared" si="14"/>
        <v>0</v>
      </c>
    </row>
    <row r="59" spans="1:22" ht="15" customHeight="1">
      <c r="A59" s="52">
        <v>51</v>
      </c>
      <c r="B59" s="9" t="s">
        <v>30</v>
      </c>
      <c r="C59" s="54" t="s">
        <v>49</v>
      </c>
      <c r="D59" s="54"/>
      <c r="E59" s="54">
        <f t="shared" si="17"/>
        <v>0</v>
      </c>
      <c r="F59" s="55"/>
      <c r="G59" s="55"/>
      <c r="H59" s="55"/>
      <c r="I59" s="55"/>
      <c r="J59" s="54">
        <f t="shared" si="4"/>
        <v>0</v>
      </c>
      <c r="K59" s="55"/>
      <c r="L59" s="55"/>
      <c r="M59" s="55"/>
      <c r="N59" s="54">
        <f t="shared" si="5"/>
        <v>0</v>
      </c>
      <c r="O59" s="55"/>
      <c r="P59" s="55"/>
      <c r="Q59" s="55"/>
      <c r="R59" s="54">
        <f t="shared" si="2"/>
        <v>0</v>
      </c>
      <c r="S59" s="55"/>
      <c r="T59" s="55"/>
      <c r="U59" s="55"/>
      <c r="V59" s="54">
        <f t="shared" si="14"/>
        <v>0</v>
      </c>
    </row>
    <row r="60" spans="1:22" ht="15" customHeight="1">
      <c r="A60" s="52">
        <v>52</v>
      </c>
      <c r="B60" s="9" t="s">
        <v>30</v>
      </c>
      <c r="C60" s="54" t="s">
        <v>50</v>
      </c>
      <c r="D60" s="54"/>
      <c r="E60" s="54">
        <f t="shared" si="17"/>
        <v>0</v>
      </c>
      <c r="F60" s="55"/>
      <c r="G60" s="55"/>
      <c r="H60" s="55"/>
      <c r="I60" s="55"/>
      <c r="J60" s="54">
        <f t="shared" si="4"/>
        <v>0</v>
      </c>
      <c r="K60" s="55"/>
      <c r="L60" s="55"/>
      <c r="M60" s="55"/>
      <c r="N60" s="54">
        <f t="shared" si="5"/>
        <v>0</v>
      </c>
      <c r="O60" s="55"/>
      <c r="P60" s="55"/>
      <c r="Q60" s="55"/>
      <c r="R60" s="54">
        <f t="shared" si="2"/>
        <v>0</v>
      </c>
      <c r="S60" s="55"/>
      <c r="T60" s="55"/>
      <c r="U60" s="55"/>
      <c r="V60" s="54">
        <f t="shared" si="14"/>
        <v>0</v>
      </c>
    </row>
    <row r="61" spans="1:22" ht="15" customHeight="1">
      <c r="A61" s="52">
        <v>53</v>
      </c>
      <c r="B61" s="9"/>
      <c r="C61" s="66"/>
      <c r="D61" s="66"/>
      <c r="E61" s="66"/>
      <c r="F61" s="61"/>
      <c r="G61" s="61"/>
      <c r="H61" s="61"/>
      <c r="I61" s="61"/>
      <c r="J61" s="66"/>
      <c r="K61" s="61"/>
      <c r="L61" s="61"/>
      <c r="M61" s="61"/>
      <c r="N61" s="66"/>
      <c r="O61" s="61"/>
      <c r="P61" s="61"/>
      <c r="Q61" s="61"/>
      <c r="R61" s="66"/>
      <c r="S61" s="61"/>
      <c r="T61" s="61"/>
      <c r="U61" s="61"/>
      <c r="V61" s="66"/>
    </row>
    <row r="62" spans="1:22" ht="15" customHeight="1">
      <c r="A62" s="149">
        <v>54</v>
      </c>
      <c r="B62" s="150" t="s">
        <v>30</v>
      </c>
      <c r="C62" s="138" t="s">
        <v>51</v>
      </c>
      <c r="D62" s="138"/>
      <c r="E62" s="138">
        <f>+E52-E56</f>
        <v>0</v>
      </c>
      <c r="F62" s="119"/>
      <c r="G62" s="138">
        <f t="shared" ref="G62:V62" si="27">+G52-G56</f>
        <v>0</v>
      </c>
      <c r="H62" s="138">
        <f t="shared" si="27"/>
        <v>0</v>
      </c>
      <c r="I62" s="138">
        <f t="shared" si="27"/>
        <v>0</v>
      </c>
      <c r="J62" s="138">
        <f t="shared" si="27"/>
        <v>0</v>
      </c>
      <c r="K62" s="138">
        <f t="shared" si="27"/>
        <v>0</v>
      </c>
      <c r="L62" s="138">
        <f t="shared" si="27"/>
        <v>0</v>
      </c>
      <c r="M62" s="138">
        <f t="shared" si="27"/>
        <v>0</v>
      </c>
      <c r="N62" s="138">
        <f t="shared" si="27"/>
        <v>0</v>
      </c>
      <c r="O62" s="138">
        <f t="shared" si="27"/>
        <v>0</v>
      </c>
      <c r="P62" s="138">
        <f t="shared" si="27"/>
        <v>0</v>
      </c>
      <c r="Q62" s="138">
        <f t="shared" si="27"/>
        <v>0</v>
      </c>
      <c r="R62" s="138">
        <f t="shared" si="27"/>
        <v>0</v>
      </c>
      <c r="S62" s="138">
        <f t="shared" si="27"/>
        <v>0</v>
      </c>
      <c r="T62" s="138">
        <f t="shared" si="27"/>
        <v>0</v>
      </c>
      <c r="U62" s="138">
        <f t="shared" si="27"/>
        <v>0</v>
      </c>
      <c r="V62" s="138">
        <f t="shared" si="27"/>
        <v>0</v>
      </c>
    </row>
    <row r="63" spans="1:22" ht="15" customHeight="1">
      <c r="A63" s="52">
        <v>55</v>
      </c>
      <c r="B63" s="9"/>
      <c r="C63" s="66"/>
      <c r="D63" s="66"/>
      <c r="E63" s="66"/>
      <c r="F63" s="61"/>
      <c r="G63" s="61"/>
      <c r="H63" s="61"/>
      <c r="I63" s="61"/>
      <c r="J63" s="66"/>
      <c r="K63" s="61"/>
      <c r="L63" s="61"/>
      <c r="M63" s="61"/>
      <c r="N63" s="66"/>
      <c r="O63" s="61"/>
      <c r="P63" s="61"/>
      <c r="Q63" s="61"/>
      <c r="R63" s="66"/>
      <c r="S63" s="61"/>
      <c r="T63" s="61"/>
      <c r="U63" s="61"/>
      <c r="V63" s="66"/>
    </row>
    <row r="64" spans="1:22" s="47" customFormat="1" ht="15" customHeight="1">
      <c r="A64" s="152">
        <v>56</v>
      </c>
      <c r="B64" s="151" t="s">
        <v>30</v>
      </c>
      <c r="C64" s="142" t="s">
        <v>52</v>
      </c>
      <c r="D64" s="142"/>
      <c r="E64" s="142" t="e">
        <f>+E62/E21%</f>
        <v>#DIV/0!</v>
      </c>
      <c r="F64" s="136"/>
      <c r="G64" s="142" t="e">
        <f t="shared" ref="G64:V64" si="28">+G62/G21%</f>
        <v>#DIV/0!</v>
      </c>
      <c r="H64" s="142" t="e">
        <f t="shared" si="28"/>
        <v>#DIV/0!</v>
      </c>
      <c r="I64" s="142" t="e">
        <f t="shared" si="28"/>
        <v>#DIV/0!</v>
      </c>
      <c r="J64" s="142" t="e">
        <f t="shared" si="28"/>
        <v>#DIV/0!</v>
      </c>
      <c r="K64" s="142" t="e">
        <f t="shared" si="28"/>
        <v>#DIV/0!</v>
      </c>
      <c r="L64" s="142" t="e">
        <f t="shared" si="28"/>
        <v>#DIV/0!</v>
      </c>
      <c r="M64" s="142" t="e">
        <f t="shared" si="28"/>
        <v>#DIV/0!</v>
      </c>
      <c r="N64" s="142" t="e">
        <f t="shared" si="28"/>
        <v>#DIV/0!</v>
      </c>
      <c r="O64" s="142" t="e">
        <f t="shared" si="28"/>
        <v>#DIV/0!</v>
      </c>
      <c r="P64" s="142" t="e">
        <f t="shared" si="28"/>
        <v>#DIV/0!</v>
      </c>
      <c r="Q64" s="142" t="e">
        <f t="shared" si="28"/>
        <v>#DIV/0!</v>
      </c>
      <c r="R64" s="142" t="e">
        <f t="shared" si="28"/>
        <v>#DIV/0!</v>
      </c>
      <c r="S64" s="142" t="e">
        <f t="shared" si="28"/>
        <v>#DIV/0!</v>
      </c>
      <c r="T64" s="142" t="e">
        <f t="shared" si="28"/>
        <v>#DIV/0!</v>
      </c>
      <c r="U64" s="142" t="e">
        <f t="shared" si="28"/>
        <v>#DIV/0!</v>
      </c>
      <c r="V64" s="142" t="e">
        <f t="shared" si="28"/>
        <v>#DIV/0!</v>
      </c>
    </row>
    <row r="65" spans="1:26" ht="15" customHeight="1">
      <c r="A65" s="52">
        <v>57</v>
      </c>
      <c r="B65" s="9"/>
      <c r="C65" s="66"/>
      <c r="D65" s="66"/>
      <c r="E65" s="66"/>
      <c r="F65" s="61"/>
      <c r="G65" s="61"/>
      <c r="H65" s="61"/>
      <c r="I65" s="61"/>
      <c r="J65" s="66"/>
      <c r="K65" s="61"/>
      <c r="L65" s="61"/>
      <c r="M65" s="61"/>
      <c r="N65" s="66"/>
      <c r="O65" s="61"/>
      <c r="P65" s="61"/>
      <c r="Q65" s="61"/>
      <c r="R65" s="66"/>
      <c r="S65" s="61"/>
      <c r="T65" s="61"/>
      <c r="U65" s="61"/>
      <c r="V65" s="66"/>
    </row>
    <row r="66" spans="1:26" ht="15" customHeight="1">
      <c r="A66" s="149">
        <v>58</v>
      </c>
      <c r="B66" s="150" t="s">
        <v>30</v>
      </c>
      <c r="C66" s="138" t="s">
        <v>53</v>
      </c>
      <c r="D66" s="138"/>
      <c r="E66" s="138" t="e">
        <f>SUM(E67:E73)+E77+E102+E119+E146+E172+E197+E222</f>
        <v>#REF!</v>
      </c>
      <c r="F66" s="119"/>
      <c r="G66" s="138" t="e">
        <f t="shared" ref="G66:V66" si="29">SUM(G67:G73)+G77+G102+G119+G146+G172+G197+G222</f>
        <v>#REF!</v>
      </c>
      <c r="H66" s="138" t="e">
        <f t="shared" si="29"/>
        <v>#REF!</v>
      </c>
      <c r="I66" s="138" t="e">
        <f t="shared" si="29"/>
        <v>#REF!</v>
      </c>
      <c r="J66" s="138" t="e">
        <f t="shared" si="29"/>
        <v>#REF!</v>
      </c>
      <c r="K66" s="138" t="e">
        <f t="shared" si="29"/>
        <v>#REF!</v>
      </c>
      <c r="L66" s="138" t="e">
        <f t="shared" si="29"/>
        <v>#REF!</v>
      </c>
      <c r="M66" s="138" t="e">
        <f t="shared" si="29"/>
        <v>#REF!</v>
      </c>
      <c r="N66" s="138" t="e">
        <f t="shared" si="29"/>
        <v>#REF!</v>
      </c>
      <c r="O66" s="138" t="e">
        <f t="shared" si="29"/>
        <v>#REF!</v>
      </c>
      <c r="P66" s="138" t="e">
        <f t="shared" si="29"/>
        <v>#REF!</v>
      </c>
      <c r="Q66" s="138" t="e">
        <f t="shared" si="29"/>
        <v>#REF!</v>
      </c>
      <c r="R66" s="138" t="e">
        <f t="shared" si="29"/>
        <v>#REF!</v>
      </c>
      <c r="S66" s="138" t="e">
        <f t="shared" si="29"/>
        <v>#REF!</v>
      </c>
      <c r="T66" s="138" t="e">
        <f t="shared" si="29"/>
        <v>#REF!</v>
      </c>
      <c r="U66" s="138" t="e">
        <f t="shared" si="29"/>
        <v>#REF!</v>
      </c>
      <c r="V66" s="138" t="e">
        <f t="shared" si="29"/>
        <v>#REF!</v>
      </c>
    </row>
    <row r="67" spans="1:26" ht="15" customHeight="1">
      <c r="A67" s="52">
        <v>59</v>
      </c>
      <c r="B67" s="9" t="s">
        <v>30</v>
      </c>
      <c r="C67" s="54" t="s">
        <v>54</v>
      </c>
      <c r="D67" s="54"/>
      <c r="E67" s="54">
        <f t="shared" si="17"/>
        <v>0</v>
      </c>
      <c r="F67" s="55"/>
      <c r="G67" s="55"/>
      <c r="H67" s="55"/>
      <c r="I67" s="55"/>
      <c r="J67" s="54">
        <f t="shared" si="4"/>
        <v>0</v>
      </c>
      <c r="K67" s="55"/>
      <c r="L67" s="55"/>
      <c r="M67" s="55"/>
      <c r="N67" s="54">
        <f t="shared" si="5"/>
        <v>0</v>
      </c>
      <c r="O67" s="55"/>
      <c r="P67" s="55"/>
      <c r="Q67" s="55"/>
      <c r="R67" s="54">
        <f t="shared" si="2"/>
        <v>0</v>
      </c>
      <c r="S67" s="55"/>
      <c r="T67" s="55"/>
      <c r="U67" s="55"/>
      <c r="V67" s="54">
        <f t="shared" si="14"/>
        <v>0</v>
      </c>
    </row>
    <row r="68" spans="1:26" ht="15" customHeight="1">
      <c r="A68" s="52">
        <v>60</v>
      </c>
      <c r="B68" s="9" t="s">
        <v>30</v>
      </c>
      <c r="C68" s="54" t="s">
        <v>55</v>
      </c>
      <c r="D68" s="54"/>
      <c r="E68" s="54">
        <f t="shared" si="17"/>
        <v>0</v>
      </c>
      <c r="F68" s="55"/>
      <c r="G68" s="55"/>
      <c r="H68" s="55"/>
      <c r="I68" s="55"/>
      <c r="J68" s="54">
        <f t="shared" si="4"/>
        <v>0</v>
      </c>
      <c r="K68" s="55"/>
      <c r="L68" s="55"/>
      <c r="M68" s="55"/>
      <c r="N68" s="54">
        <f t="shared" si="5"/>
        <v>0</v>
      </c>
      <c r="O68" s="55"/>
      <c r="P68" s="55"/>
      <c r="Q68" s="55"/>
      <c r="R68" s="54">
        <f t="shared" si="2"/>
        <v>0</v>
      </c>
      <c r="S68" s="55"/>
      <c r="T68" s="55"/>
      <c r="U68" s="55"/>
      <c r="V68" s="54">
        <f t="shared" si="14"/>
        <v>0</v>
      </c>
    </row>
    <row r="69" spans="1:26" ht="15" customHeight="1">
      <c r="A69" s="52">
        <v>61</v>
      </c>
      <c r="B69" s="9" t="s">
        <v>30</v>
      </c>
      <c r="C69" s="54" t="s">
        <v>56</v>
      </c>
      <c r="D69" s="54"/>
      <c r="E69" s="54">
        <f t="shared" si="17"/>
        <v>0</v>
      </c>
      <c r="F69" s="55"/>
      <c r="G69" s="55"/>
      <c r="H69" s="55"/>
      <c r="I69" s="55"/>
      <c r="J69" s="54">
        <f t="shared" si="4"/>
        <v>0</v>
      </c>
      <c r="K69" s="55"/>
      <c r="L69" s="55"/>
      <c r="M69" s="55"/>
      <c r="N69" s="54">
        <f t="shared" si="5"/>
        <v>0</v>
      </c>
      <c r="O69" s="55"/>
      <c r="P69" s="55"/>
      <c r="Q69" s="55"/>
      <c r="R69" s="54">
        <f t="shared" si="2"/>
        <v>0</v>
      </c>
      <c r="S69" s="55"/>
      <c r="T69" s="55"/>
      <c r="U69" s="55"/>
      <c r="V69" s="54">
        <f t="shared" si="14"/>
        <v>0</v>
      </c>
    </row>
    <row r="70" spans="1:26" ht="15" customHeight="1">
      <c r="A70" s="52">
        <v>62</v>
      </c>
      <c r="B70" s="9" t="s">
        <v>30</v>
      </c>
      <c r="C70" s="54" t="s">
        <v>57</v>
      </c>
      <c r="D70" s="54"/>
      <c r="E70" s="54">
        <f t="shared" si="17"/>
        <v>0</v>
      </c>
      <c r="F70" s="55"/>
      <c r="G70" s="55"/>
      <c r="H70" s="55"/>
      <c r="I70" s="55"/>
      <c r="J70" s="54">
        <f t="shared" si="4"/>
        <v>0</v>
      </c>
      <c r="K70" s="55"/>
      <c r="L70" s="55"/>
      <c r="M70" s="55"/>
      <c r="N70" s="54">
        <f t="shared" si="5"/>
        <v>0</v>
      </c>
      <c r="O70" s="55"/>
      <c r="P70" s="55"/>
      <c r="Q70" s="55"/>
      <c r="R70" s="54">
        <f t="shared" si="2"/>
        <v>0</v>
      </c>
      <c r="S70" s="55"/>
      <c r="T70" s="55"/>
      <c r="U70" s="55"/>
      <c r="V70" s="54">
        <f t="shared" si="14"/>
        <v>0</v>
      </c>
    </row>
    <row r="71" spans="1:26" ht="15" customHeight="1">
      <c r="A71" s="52">
        <v>68</v>
      </c>
      <c r="B71" s="9" t="s">
        <v>30</v>
      </c>
      <c r="C71" s="54" t="s">
        <v>61</v>
      </c>
      <c r="D71" s="54"/>
      <c r="E71" s="54">
        <f t="shared" ref="E71" si="30">SUM(G71:V71)/2</f>
        <v>0</v>
      </c>
      <c r="F71" s="55"/>
      <c r="G71" s="55"/>
      <c r="H71" s="55"/>
      <c r="I71" s="55"/>
      <c r="J71" s="54">
        <f t="shared" ref="J71" si="31">SUM(G71:I71)</f>
        <v>0</v>
      </c>
      <c r="K71" s="55"/>
      <c r="L71" s="55"/>
      <c r="M71" s="55"/>
      <c r="N71" s="54">
        <f>SUM(K71:M71)</f>
        <v>0</v>
      </c>
      <c r="O71" s="55"/>
      <c r="P71" s="55"/>
      <c r="Q71" s="55"/>
      <c r="R71" s="54">
        <f>SUM(O71:Q71)</f>
        <v>0</v>
      </c>
      <c r="S71" s="55"/>
      <c r="T71" s="55"/>
      <c r="U71" s="55"/>
      <c r="V71" s="54">
        <f>SUM(S71:U71)</f>
        <v>0</v>
      </c>
    </row>
    <row r="72" spans="1:26" ht="15" customHeight="1">
      <c r="A72" s="52">
        <v>63</v>
      </c>
      <c r="B72" s="9" t="s">
        <v>30</v>
      </c>
      <c r="C72" s="54" t="s">
        <v>58</v>
      </c>
      <c r="D72" s="54"/>
      <c r="E72" s="54">
        <f t="shared" si="17"/>
        <v>0</v>
      </c>
      <c r="F72" s="55"/>
      <c r="G72" s="55"/>
      <c r="H72" s="55"/>
      <c r="I72" s="55"/>
      <c r="J72" s="54">
        <f t="shared" si="4"/>
        <v>0</v>
      </c>
      <c r="K72" s="55"/>
      <c r="L72" s="55"/>
      <c r="M72" s="55"/>
      <c r="N72" s="54">
        <f t="shared" si="5"/>
        <v>0</v>
      </c>
      <c r="O72" s="55"/>
      <c r="P72" s="55"/>
      <c r="Q72" s="55"/>
      <c r="R72" s="54">
        <f t="shared" si="2"/>
        <v>0</v>
      </c>
      <c r="S72" s="55"/>
      <c r="T72" s="55"/>
      <c r="U72" s="55"/>
      <c r="V72" s="54">
        <f t="shared" si="14"/>
        <v>0</v>
      </c>
    </row>
    <row r="73" spans="1:26" ht="16.5" customHeight="1">
      <c r="A73" s="137">
        <v>64</v>
      </c>
      <c r="B73" s="160" t="s">
        <v>30</v>
      </c>
      <c r="C73" s="166" t="s">
        <v>59</v>
      </c>
      <c r="D73" s="157"/>
      <c r="E73" s="162">
        <f>SUM(E74:E76)</f>
        <v>0</v>
      </c>
      <c r="F73" s="104"/>
      <c r="G73" s="162">
        <f>SUM(G74:G76)</f>
        <v>0</v>
      </c>
      <c r="H73" s="162">
        <f>SUM(H74:H76)</f>
        <v>0</v>
      </c>
      <c r="I73" s="162">
        <f t="shared" ref="I73" si="32">SUM(I74:I76)</f>
        <v>0</v>
      </c>
      <c r="J73" s="161">
        <f t="shared" si="4"/>
        <v>0</v>
      </c>
      <c r="K73" s="162">
        <f>SUM(K74:K76)</f>
        <v>0</v>
      </c>
      <c r="L73" s="162">
        <f t="shared" ref="L73" si="33">SUM(L74:L76)</f>
        <v>0</v>
      </c>
      <c r="M73" s="162">
        <f t="shared" ref="M73" si="34">SUM(M74:M76)</f>
        <v>0</v>
      </c>
      <c r="N73" s="161">
        <f t="shared" ref="N73" si="35">SUM(K73:M73)</f>
        <v>0</v>
      </c>
      <c r="O73" s="162">
        <f>SUM(O74:O76)</f>
        <v>0</v>
      </c>
      <c r="P73" s="162">
        <f t="shared" ref="P73" si="36">SUM(P74:P76)</f>
        <v>0</v>
      </c>
      <c r="Q73" s="162">
        <f t="shared" ref="Q73" si="37">SUM(Q74:Q76)</f>
        <v>0</v>
      </c>
      <c r="R73" s="161">
        <f t="shared" ref="R73" si="38">SUM(O73:Q73)</f>
        <v>0</v>
      </c>
      <c r="S73" s="162">
        <f>SUM(S74:S76)</f>
        <v>0</v>
      </c>
      <c r="T73" s="162">
        <f t="shared" ref="T73" si="39">SUM(T74:T76)</f>
        <v>0</v>
      </c>
      <c r="U73" s="162">
        <f t="shared" ref="U73" si="40">SUM(U74:U76)</f>
        <v>0</v>
      </c>
      <c r="V73" s="161">
        <f t="shared" ref="V73" si="41">SUM(S73:U73)</f>
        <v>0</v>
      </c>
      <c r="W73" s="49"/>
      <c r="X73" s="49"/>
      <c r="Y73" s="49"/>
      <c r="Z73" s="86"/>
    </row>
    <row r="74" spans="1:26" ht="15" customHeight="1">
      <c r="A74" s="52">
        <v>65</v>
      </c>
      <c r="B74" s="9" t="s">
        <v>30</v>
      </c>
      <c r="C74" s="87" t="s">
        <v>141</v>
      </c>
      <c r="D74" s="54"/>
      <c r="E74" s="54">
        <f t="shared" si="17"/>
        <v>0</v>
      </c>
      <c r="F74" s="55"/>
      <c r="G74" s="55"/>
      <c r="H74" s="55"/>
      <c r="I74" s="55"/>
      <c r="J74" s="54">
        <f t="shared" si="4"/>
        <v>0</v>
      </c>
      <c r="K74" s="55"/>
      <c r="L74" s="55"/>
      <c r="M74" s="55"/>
      <c r="N74" s="54">
        <f t="shared" si="5"/>
        <v>0</v>
      </c>
      <c r="O74" s="55"/>
      <c r="P74" s="55"/>
      <c r="Q74" s="55"/>
      <c r="R74" s="54">
        <f t="shared" si="2"/>
        <v>0</v>
      </c>
      <c r="S74" s="55"/>
      <c r="T74" s="55"/>
      <c r="U74" s="55"/>
      <c r="V74" s="54">
        <f t="shared" si="14"/>
        <v>0</v>
      </c>
    </row>
    <row r="75" spans="1:26" ht="15" customHeight="1">
      <c r="A75" s="52">
        <v>66</v>
      </c>
      <c r="B75" s="9" t="s">
        <v>30</v>
      </c>
      <c r="C75" s="87" t="s">
        <v>142</v>
      </c>
      <c r="D75" s="54"/>
      <c r="E75" s="54">
        <f t="shared" si="17"/>
        <v>0</v>
      </c>
      <c r="F75" s="55"/>
      <c r="G75" s="55"/>
      <c r="H75" s="55"/>
      <c r="I75" s="55"/>
      <c r="J75" s="54">
        <f t="shared" si="4"/>
        <v>0</v>
      </c>
      <c r="K75" s="55"/>
      <c r="L75" s="55"/>
      <c r="M75" s="55"/>
      <c r="N75" s="54">
        <f t="shared" si="5"/>
        <v>0</v>
      </c>
      <c r="O75" s="55"/>
      <c r="P75" s="55"/>
      <c r="Q75" s="55"/>
      <c r="R75" s="54">
        <f t="shared" si="2"/>
        <v>0</v>
      </c>
      <c r="S75" s="55"/>
      <c r="T75" s="55"/>
      <c r="U75" s="55"/>
      <c r="V75" s="54">
        <f t="shared" si="14"/>
        <v>0</v>
      </c>
    </row>
    <row r="76" spans="1:26" ht="15" customHeight="1">
      <c r="A76" s="52">
        <v>67</v>
      </c>
      <c r="B76" s="9" t="s">
        <v>30</v>
      </c>
      <c r="C76" s="87" t="s">
        <v>22</v>
      </c>
      <c r="D76" s="54"/>
      <c r="E76" s="54">
        <f t="shared" si="17"/>
        <v>0</v>
      </c>
      <c r="F76" s="55"/>
      <c r="G76" s="55"/>
      <c r="H76" s="55"/>
      <c r="I76" s="55"/>
      <c r="J76" s="54">
        <f t="shared" si="4"/>
        <v>0</v>
      </c>
      <c r="K76" s="55"/>
      <c r="L76" s="55"/>
      <c r="M76" s="55"/>
      <c r="N76" s="54">
        <f t="shared" si="5"/>
        <v>0</v>
      </c>
      <c r="O76" s="55"/>
      <c r="P76" s="55"/>
      <c r="Q76" s="55"/>
      <c r="R76" s="54">
        <f t="shared" si="2"/>
        <v>0</v>
      </c>
      <c r="S76" s="55"/>
      <c r="T76" s="55"/>
      <c r="U76" s="55"/>
      <c r="V76" s="54">
        <f t="shared" si="14"/>
        <v>0</v>
      </c>
    </row>
    <row r="77" spans="1:26" ht="15" customHeight="1">
      <c r="A77" s="167">
        <v>69</v>
      </c>
      <c r="B77" s="163" t="s">
        <v>62</v>
      </c>
      <c r="C77" s="168" t="s">
        <v>143</v>
      </c>
      <c r="D77" s="130"/>
      <c r="E77" s="169">
        <f>+E78+E90</f>
        <v>0</v>
      </c>
      <c r="F77" s="106"/>
      <c r="G77" s="169">
        <f>+G78+G90</f>
        <v>0</v>
      </c>
      <c r="H77" s="169">
        <f>+H78+H90</f>
        <v>0</v>
      </c>
      <c r="I77" s="169">
        <f>+I78+I90</f>
        <v>0</v>
      </c>
      <c r="J77" s="169">
        <f>SUM(G77:I77)</f>
        <v>0</v>
      </c>
      <c r="K77" s="169">
        <f>+K78+K90</f>
        <v>0</v>
      </c>
      <c r="L77" s="169">
        <f>+L78+L90</f>
        <v>0</v>
      </c>
      <c r="M77" s="169">
        <f>+M78+M90</f>
        <v>0</v>
      </c>
      <c r="N77" s="169">
        <f>SUM(K77:M77)</f>
        <v>0</v>
      </c>
      <c r="O77" s="169">
        <f>+O78+O90</f>
        <v>0</v>
      </c>
      <c r="P77" s="169">
        <f>+P78+P90</f>
        <v>0</v>
      </c>
      <c r="Q77" s="169">
        <f>+Q78+Q90</f>
        <v>0</v>
      </c>
      <c r="R77" s="169">
        <f>SUM(O77:Q77)</f>
        <v>0</v>
      </c>
      <c r="S77" s="169">
        <f>+S78+S90</f>
        <v>0</v>
      </c>
      <c r="T77" s="169">
        <f>+T78+T90</f>
        <v>0</v>
      </c>
      <c r="U77" s="169">
        <f>+U78+U90</f>
        <v>0</v>
      </c>
      <c r="V77" s="169">
        <f>SUM(S77:U77)</f>
        <v>0</v>
      </c>
    </row>
    <row r="78" spans="1:26" s="6" customFormat="1">
      <c r="A78" s="167">
        <v>70</v>
      </c>
      <c r="B78" s="163" t="s">
        <v>144</v>
      </c>
      <c r="C78" s="162" t="s">
        <v>145</v>
      </c>
      <c r="D78" s="123"/>
      <c r="E78" s="162">
        <f>SUM(E79:E89)</f>
        <v>0</v>
      </c>
      <c r="F78" s="104"/>
      <c r="G78" s="162">
        <f t="shared" ref="G78:V78" si="42">SUM(G79:G89)</f>
        <v>0</v>
      </c>
      <c r="H78" s="162">
        <f t="shared" si="42"/>
        <v>0</v>
      </c>
      <c r="I78" s="162">
        <f t="shared" si="42"/>
        <v>0</v>
      </c>
      <c r="J78" s="162">
        <f t="shared" si="42"/>
        <v>0</v>
      </c>
      <c r="K78" s="162">
        <f t="shared" si="42"/>
        <v>0</v>
      </c>
      <c r="L78" s="162">
        <f t="shared" si="42"/>
        <v>0</v>
      </c>
      <c r="M78" s="162">
        <f t="shared" si="42"/>
        <v>0</v>
      </c>
      <c r="N78" s="162">
        <f t="shared" si="42"/>
        <v>0</v>
      </c>
      <c r="O78" s="162">
        <f t="shared" si="42"/>
        <v>0</v>
      </c>
      <c r="P78" s="162">
        <f t="shared" si="42"/>
        <v>0</v>
      </c>
      <c r="Q78" s="162">
        <f t="shared" si="42"/>
        <v>0</v>
      </c>
      <c r="R78" s="162">
        <f t="shared" si="42"/>
        <v>0</v>
      </c>
      <c r="S78" s="162">
        <f t="shared" si="42"/>
        <v>0</v>
      </c>
      <c r="T78" s="162">
        <f t="shared" si="42"/>
        <v>0</v>
      </c>
      <c r="U78" s="162">
        <f t="shared" si="42"/>
        <v>0</v>
      </c>
      <c r="V78" s="162">
        <f t="shared" si="42"/>
        <v>0</v>
      </c>
    </row>
    <row r="79" spans="1:26" s="6" customFormat="1" ht="15" customHeight="1">
      <c r="A79" s="51">
        <v>72</v>
      </c>
      <c r="B79" s="11" t="s">
        <v>144</v>
      </c>
      <c r="C79" s="59" t="s">
        <v>42</v>
      </c>
      <c r="D79" s="59"/>
      <c r="E79" s="61">
        <f t="shared" ref="E79:E89" si="43">SUM(G79:V79)/2</f>
        <v>0</v>
      </c>
      <c r="F79" s="61"/>
      <c r="G79" s="55"/>
      <c r="H79" s="55"/>
      <c r="I79" s="55"/>
      <c r="J79" s="61">
        <f t="shared" ref="J79:J89" si="44">SUM(G79:I79)</f>
        <v>0</v>
      </c>
      <c r="K79" s="55"/>
      <c r="L79" s="55"/>
      <c r="M79" s="55"/>
      <c r="N79" s="61">
        <f t="shared" ref="N79:N89" si="45">SUM(K79:M79)</f>
        <v>0</v>
      </c>
      <c r="O79" s="55"/>
      <c r="P79" s="55"/>
      <c r="Q79" s="55"/>
      <c r="R79" s="61">
        <f t="shared" ref="R79:R89" si="46">SUM(O79:Q79)</f>
        <v>0</v>
      </c>
      <c r="S79" s="55"/>
      <c r="T79" s="55"/>
      <c r="U79" s="55"/>
      <c r="V79" s="61">
        <f t="shared" ref="V79:V89" si="47">SUM(S79:U79)</f>
        <v>0</v>
      </c>
    </row>
    <row r="80" spans="1:26" s="6" customFormat="1" ht="15" customHeight="1">
      <c r="A80" s="51">
        <v>73</v>
      </c>
      <c r="B80" s="11" t="s">
        <v>144</v>
      </c>
      <c r="C80" s="59" t="s">
        <v>68</v>
      </c>
      <c r="D80" s="59"/>
      <c r="E80" s="61">
        <f t="shared" si="43"/>
        <v>0</v>
      </c>
      <c r="F80" s="61"/>
      <c r="G80" s="55"/>
      <c r="H80" s="55"/>
      <c r="I80" s="55"/>
      <c r="J80" s="61">
        <f t="shared" si="44"/>
        <v>0</v>
      </c>
      <c r="K80" s="55"/>
      <c r="L80" s="55"/>
      <c r="M80" s="55"/>
      <c r="N80" s="61">
        <f t="shared" si="45"/>
        <v>0</v>
      </c>
      <c r="O80" s="55"/>
      <c r="P80" s="55"/>
      <c r="Q80" s="55"/>
      <c r="R80" s="61">
        <f t="shared" si="46"/>
        <v>0</v>
      </c>
      <c r="S80" s="55"/>
      <c r="T80" s="55"/>
      <c r="U80" s="55"/>
      <c r="V80" s="61">
        <f t="shared" si="47"/>
        <v>0</v>
      </c>
    </row>
    <row r="81" spans="1:22" ht="15" customHeight="1">
      <c r="A81" s="51">
        <v>74</v>
      </c>
      <c r="B81" s="11" t="s">
        <v>144</v>
      </c>
      <c r="C81" s="59" t="s">
        <v>69</v>
      </c>
      <c r="D81" s="59"/>
      <c r="E81" s="61">
        <f t="shared" si="43"/>
        <v>0</v>
      </c>
      <c r="F81" s="61"/>
      <c r="G81" s="55"/>
      <c r="H81" s="55"/>
      <c r="I81" s="55"/>
      <c r="J81" s="61">
        <f t="shared" si="44"/>
        <v>0</v>
      </c>
      <c r="K81" s="55"/>
      <c r="L81" s="55"/>
      <c r="M81" s="55"/>
      <c r="N81" s="61">
        <f t="shared" si="45"/>
        <v>0</v>
      </c>
      <c r="O81" s="55"/>
      <c r="P81" s="55"/>
      <c r="Q81" s="55"/>
      <c r="R81" s="61">
        <f t="shared" si="46"/>
        <v>0</v>
      </c>
      <c r="S81" s="55"/>
      <c r="T81" s="55"/>
      <c r="U81" s="55"/>
      <c r="V81" s="61">
        <f t="shared" si="47"/>
        <v>0</v>
      </c>
    </row>
    <row r="82" spans="1:22" s="6" customFormat="1" ht="15" customHeight="1">
      <c r="A82" s="51">
        <v>75</v>
      </c>
      <c r="B82" s="11" t="s">
        <v>144</v>
      </c>
      <c r="C82" s="59" t="s">
        <v>71</v>
      </c>
      <c r="D82" s="59"/>
      <c r="E82" s="61">
        <f t="shared" si="43"/>
        <v>0</v>
      </c>
      <c r="F82" s="61"/>
      <c r="G82" s="55"/>
      <c r="H82" s="55"/>
      <c r="I82" s="55"/>
      <c r="J82" s="61">
        <f t="shared" si="44"/>
        <v>0</v>
      </c>
      <c r="K82" s="55"/>
      <c r="L82" s="55"/>
      <c r="M82" s="55"/>
      <c r="N82" s="61">
        <f t="shared" si="45"/>
        <v>0</v>
      </c>
      <c r="O82" s="55"/>
      <c r="P82" s="55"/>
      <c r="Q82" s="55"/>
      <c r="R82" s="61">
        <f t="shared" si="46"/>
        <v>0</v>
      </c>
      <c r="S82" s="55"/>
      <c r="T82" s="55"/>
      <c r="U82" s="55"/>
      <c r="V82" s="61">
        <f t="shared" si="47"/>
        <v>0</v>
      </c>
    </row>
    <row r="83" spans="1:22" s="6" customFormat="1" ht="15" customHeight="1">
      <c r="A83" s="51">
        <v>76</v>
      </c>
      <c r="B83" s="11" t="s">
        <v>144</v>
      </c>
      <c r="C83" s="59" t="s">
        <v>70</v>
      </c>
      <c r="D83" s="59"/>
      <c r="E83" s="61">
        <f t="shared" si="43"/>
        <v>0</v>
      </c>
      <c r="F83" s="61"/>
      <c r="G83" s="55"/>
      <c r="H83" s="55"/>
      <c r="I83" s="55"/>
      <c r="J83" s="61">
        <f t="shared" si="44"/>
        <v>0</v>
      </c>
      <c r="K83" s="55"/>
      <c r="L83" s="55"/>
      <c r="M83" s="55"/>
      <c r="N83" s="61">
        <f t="shared" si="45"/>
        <v>0</v>
      </c>
      <c r="O83" s="55"/>
      <c r="P83" s="55"/>
      <c r="Q83" s="55"/>
      <c r="R83" s="61">
        <f t="shared" si="46"/>
        <v>0</v>
      </c>
      <c r="S83" s="55"/>
      <c r="T83" s="55"/>
      <c r="U83" s="55"/>
      <c r="V83" s="61">
        <f t="shared" si="47"/>
        <v>0</v>
      </c>
    </row>
    <row r="84" spans="1:22" s="6" customFormat="1" ht="15" customHeight="1">
      <c r="A84" s="51">
        <v>77</v>
      </c>
      <c r="B84" s="11" t="s">
        <v>144</v>
      </c>
      <c r="C84" s="59" t="s">
        <v>146</v>
      </c>
      <c r="D84" s="59"/>
      <c r="E84" s="61">
        <f t="shared" si="43"/>
        <v>0</v>
      </c>
      <c r="F84" s="61"/>
      <c r="G84" s="55"/>
      <c r="H84" s="55"/>
      <c r="I84" s="55"/>
      <c r="J84" s="61">
        <f t="shared" si="44"/>
        <v>0</v>
      </c>
      <c r="K84" s="55"/>
      <c r="L84" s="55"/>
      <c r="M84" s="55"/>
      <c r="N84" s="61">
        <f t="shared" si="45"/>
        <v>0</v>
      </c>
      <c r="O84" s="55"/>
      <c r="P84" s="55"/>
      <c r="Q84" s="55"/>
      <c r="R84" s="61">
        <f t="shared" si="46"/>
        <v>0</v>
      </c>
      <c r="S84" s="55"/>
      <c r="T84" s="55"/>
      <c r="U84" s="55"/>
      <c r="V84" s="61">
        <f t="shared" si="47"/>
        <v>0</v>
      </c>
    </row>
    <row r="85" spans="1:22" s="6" customFormat="1" ht="15" customHeight="1">
      <c r="A85" s="51">
        <v>78</v>
      </c>
      <c r="B85" s="11" t="s">
        <v>144</v>
      </c>
      <c r="C85" s="59" t="s">
        <v>56</v>
      </c>
      <c r="D85" s="59"/>
      <c r="E85" s="61">
        <f t="shared" si="43"/>
        <v>0</v>
      </c>
      <c r="F85" s="61"/>
      <c r="G85" s="55"/>
      <c r="H85" s="55"/>
      <c r="I85" s="55"/>
      <c r="J85" s="61">
        <f t="shared" si="44"/>
        <v>0</v>
      </c>
      <c r="K85" s="55"/>
      <c r="L85" s="55"/>
      <c r="M85" s="55"/>
      <c r="N85" s="61">
        <f t="shared" si="45"/>
        <v>0</v>
      </c>
      <c r="O85" s="55"/>
      <c r="P85" s="55"/>
      <c r="Q85" s="55"/>
      <c r="R85" s="61">
        <f t="shared" si="46"/>
        <v>0</v>
      </c>
      <c r="S85" s="55"/>
      <c r="T85" s="55"/>
      <c r="U85" s="55"/>
      <c r="V85" s="61">
        <f t="shared" si="47"/>
        <v>0</v>
      </c>
    </row>
    <row r="86" spans="1:22" s="6" customFormat="1" ht="15" customHeight="1">
      <c r="A86" s="51">
        <v>79</v>
      </c>
      <c r="B86" s="11" t="s">
        <v>144</v>
      </c>
      <c r="C86" s="59" t="s">
        <v>47</v>
      </c>
      <c r="D86" s="59"/>
      <c r="E86" s="61">
        <f t="shared" si="43"/>
        <v>0</v>
      </c>
      <c r="F86" s="61"/>
      <c r="G86" s="55"/>
      <c r="H86" s="55"/>
      <c r="I86" s="55"/>
      <c r="J86" s="61">
        <f t="shared" si="44"/>
        <v>0</v>
      </c>
      <c r="K86" s="55"/>
      <c r="L86" s="55"/>
      <c r="M86" s="55"/>
      <c r="N86" s="61">
        <f t="shared" si="45"/>
        <v>0</v>
      </c>
      <c r="O86" s="55"/>
      <c r="P86" s="55"/>
      <c r="Q86" s="55"/>
      <c r="R86" s="61">
        <f t="shared" si="46"/>
        <v>0</v>
      </c>
      <c r="S86" s="55"/>
      <c r="T86" s="55"/>
      <c r="U86" s="55"/>
      <c r="V86" s="61">
        <f t="shared" si="47"/>
        <v>0</v>
      </c>
    </row>
    <row r="87" spans="1:22" s="6" customFormat="1" ht="15" customHeight="1">
      <c r="A87" s="51">
        <v>80</v>
      </c>
      <c r="B87" s="11" t="s">
        <v>144</v>
      </c>
      <c r="C87" s="59" t="s">
        <v>50</v>
      </c>
      <c r="D87" s="59"/>
      <c r="E87" s="61">
        <f t="shared" si="43"/>
        <v>0</v>
      </c>
      <c r="F87" s="61"/>
      <c r="G87" s="55"/>
      <c r="H87" s="55"/>
      <c r="I87" s="55"/>
      <c r="J87" s="61">
        <f t="shared" si="44"/>
        <v>0</v>
      </c>
      <c r="K87" s="55"/>
      <c r="L87" s="55"/>
      <c r="M87" s="55"/>
      <c r="N87" s="61">
        <f t="shared" si="45"/>
        <v>0</v>
      </c>
      <c r="O87" s="55"/>
      <c r="P87" s="55"/>
      <c r="Q87" s="55"/>
      <c r="R87" s="61">
        <f t="shared" si="46"/>
        <v>0</v>
      </c>
      <c r="S87" s="55"/>
      <c r="T87" s="55"/>
      <c r="U87" s="55"/>
      <c r="V87" s="61">
        <f t="shared" si="47"/>
        <v>0</v>
      </c>
    </row>
    <row r="88" spans="1:22" s="6" customFormat="1" ht="15" customHeight="1">
      <c r="A88" s="51">
        <v>81</v>
      </c>
      <c r="B88" s="11" t="s">
        <v>144</v>
      </c>
      <c r="C88" s="59" t="s">
        <v>147</v>
      </c>
      <c r="D88" s="59"/>
      <c r="E88" s="61">
        <f t="shared" si="43"/>
        <v>0</v>
      </c>
      <c r="F88" s="61"/>
      <c r="G88" s="55"/>
      <c r="H88" s="55"/>
      <c r="I88" s="55"/>
      <c r="J88" s="61">
        <f t="shared" si="44"/>
        <v>0</v>
      </c>
      <c r="K88" s="55"/>
      <c r="L88" s="55"/>
      <c r="M88" s="55"/>
      <c r="N88" s="61">
        <f t="shared" si="45"/>
        <v>0</v>
      </c>
      <c r="O88" s="55"/>
      <c r="P88" s="55"/>
      <c r="Q88" s="55"/>
      <c r="R88" s="61">
        <f t="shared" si="46"/>
        <v>0</v>
      </c>
      <c r="S88" s="55"/>
      <c r="T88" s="55"/>
      <c r="U88" s="55"/>
      <c r="V88" s="61">
        <f t="shared" si="47"/>
        <v>0</v>
      </c>
    </row>
    <row r="89" spans="1:22" s="6" customFormat="1" ht="15" customHeight="1">
      <c r="A89" s="51">
        <v>82</v>
      </c>
      <c r="B89" s="11" t="s">
        <v>144</v>
      </c>
      <c r="C89" s="59" t="s">
        <v>48</v>
      </c>
      <c r="D89" s="59"/>
      <c r="E89" s="61">
        <f t="shared" si="43"/>
        <v>0</v>
      </c>
      <c r="F89" s="61"/>
      <c r="G89" s="55"/>
      <c r="H89" s="55"/>
      <c r="I89" s="55"/>
      <c r="J89" s="61">
        <f t="shared" si="44"/>
        <v>0</v>
      </c>
      <c r="K89" s="55"/>
      <c r="L89" s="55"/>
      <c r="M89" s="55"/>
      <c r="N89" s="61">
        <f t="shared" si="45"/>
        <v>0</v>
      </c>
      <c r="O89" s="55"/>
      <c r="P89" s="55"/>
      <c r="Q89" s="55"/>
      <c r="R89" s="61">
        <f t="shared" si="46"/>
        <v>0</v>
      </c>
      <c r="S89" s="55"/>
      <c r="T89" s="55"/>
      <c r="U89" s="55"/>
      <c r="V89" s="61">
        <f t="shared" si="47"/>
        <v>0</v>
      </c>
    </row>
    <row r="90" spans="1:22" s="6" customFormat="1">
      <c r="A90" s="167">
        <v>83</v>
      </c>
      <c r="B90" s="163" t="s">
        <v>148</v>
      </c>
      <c r="C90" s="162" t="s">
        <v>149</v>
      </c>
      <c r="D90" s="123"/>
      <c r="E90" s="162">
        <f>SUM(E91:E101)</f>
        <v>0</v>
      </c>
      <c r="F90" s="104"/>
      <c r="G90" s="162">
        <f t="shared" ref="G90:V90" si="48">SUM(G91:G101)</f>
        <v>0</v>
      </c>
      <c r="H90" s="162">
        <f t="shared" si="48"/>
        <v>0</v>
      </c>
      <c r="I90" s="162">
        <f t="shared" si="48"/>
        <v>0</v>
      </c>
      <c r="J90" s="162">
        <f t="shared" si="48"/>
        <v>0</v>
      </c>
      <c r="K90" s="162">
        <f t="shared" si="48"/>
        <v>0</v>
      </c>
      <c r="L90" s="162">
        <f t="shared" si="48"/>
        <v>0</v>
      </c>
      <c r="M90" s="162">
        <f t="shared" si="48"/>
        <v>0</v>
      </c>
      <c r="N90" s="162">
        <f t="shared" si="48"/>
        <v>0</v>
      </c>
      <c r="O90" s="162">
        <f t="shared" si="48"/>
        <v>0</v>
      </c>
      <c r="P90" s="162">
        <f t="shared" si="48"/>
        <v>0</v>
      </c>
      <c r="Q90" s="162">
        <f t="shared" si="48"/>
        <v>0</v>
      </c>
      <c r="R90" s="162">
        <f t="shared" si="48"/>
        <v>0</v>
      </c>
      <c r="S90" s="162">
        <f t="shared" si="48"/>
        <v>0</v>
      </c>
      <c r="T90" s="162">
        <f t="shared" si="48"/>
        <v>0</v>
      </c>
      <c r="U90" s="162">
        <f t="shared" si="48"/>
        <v>0</v>
      </c>
      <c r="V90" s="162">
        <f t="shared" si="48"/>
        <v>0</v>
      </c>
    </row>
    <row r="91" spans="1:22" s="6" customFormat="1" ht="15" customHeight="1">
      <c r="A91" s="51">
        <v>85</v>
      </c>
      <c r="B91" s="11" t="s">
        <v>148</v>
      </c>
      <c r="C91" s="59" t="s">
        <v>42</v>
      </c>
      <c r="D91" s="59"/>
      <c r="E91" s="61">
        <f t="shared" ref="E91:E101" si="49">SUM(G91:V91)/2</f>
        <v>0</v>
      </c>
      <c r="F91" s="61"/>
      <c r="G91" s="55"/>
      <c r="H91" s="55"/>
      <c r="I91" s="55"/>
      <c r="J91" s="61">
        <f t="shared" ref="J91:J101" si="50">SUM(G91:I91)</f>
        <v>0</v>
      </c>
      <c r="K91" s="55"/>
      <c r="L91" s="55"/>
      <c r="M91" s="55"/>
      <c r="N91" s="61">
        <f t="shared" ref="N91:N101" si="51">SUM(K91:M91)</f>
        <v>0</v>
      </c>
      <c r="O91" s="55"/>
      <c r="P91" s="55"/>
      <c r="Q91" s="55"/>
      <c r="R91" s="61">
        <f t="shared" ref="R91:R101" si="52">SUM(O91:Q91)</f>
        <v>0</v>
      </c>
      <c r="S91" s="55"/>
      <c r="T91" s="55"/>
      <c r="U91" s="55"/>
      <c r="V91" s="61">
        <f t="shared" ref="V91:V101" si="53">SUM(S91:U91)</f>
        <v>0</v>
      </c>
    </row>
    <row r="92" spans="1:22" s="6" customFormat="1" ht="15" customHeight="1">
      <c r="A92" s="51">
        <v>86</v>
      </c>
      <c r="B92" s="11" t="s">
        <v>148</v>
      </c>
      <c r="C92" s="59" t="s">
        <v>68</v>
      </c>
      <c r="D92" s="59"/>
      <c r="E92" s="61">
        <f t="shared" si="49"/>
        <v>0</v>
      </c>
      <c r="F92" s="61"/>
      <c r="G92" s="55"/>
      <c r="H92" s="55"/>
      <c r="I92" s="55"/>
      <c r="J92" s="61">
        <f t="shared" si="50"/>
        <v>0</v>
      </c>
      <c r="K92" s="55"/>
      <c r="L92" s="55"/>
      <c r="M92" s="55"/>
      <c r="N92" s="61">
        <f t="shared" si="51"/>
        <v>0</v>
      </c>
      <c r="O92" s="55"/>
      <c r="P92" s="55"/>
      <c r="Q92" s="55"/>
      <c r="R92" s="61">
        <f t="shared" si="52"/>
        <v>0</v>
      </c>
      <c r="S92" s="55"/>
      <c r="T92" s="55"/>
      <c r="U92" s="55"/>
      <c r="V92" s="61">
        <f t="shared" si="53"/>
        <v>0</v>
      </c>
    </row>
    <row r="93" spans="1:22" s="6" customFormat="1" ht="15" customHeight="1">
      <c r="A93" s="51">
        <v>87</v>
      </c>
      <c r="B93" s="11" t="s">
        <v>148</v>
      </c>
      <c r="C93" s="59" t="s">
        <v>69</v>
      </c>
      <c r="D93" s="59"/>
      <c r="E93" s="61">
        <f t="shared" si="49"/>
        <v>0</v>
      </c>
      <c r="F93" s="61"/>
      <c r="G93" s="55"/>
      <c r="H93" s="55"/>
      <c r="I93" s="55"/>
      <c r="J93" s="61">
        <f t="shared" si="50"/>
        <v>0</v>
      </c>
      <c r="K93" s="55"/>
      <c r="L93" s="55"/>
      <c r="M93" s="55"/>
      <c r="N93" s="61">
        <f t="shared" si="51"/>
        <v>0</v>
      </c>
      <c r="O93" s="55"/>
      <c r="P93" s="55"/>
      <c r="Q93" s="55"/>
      <c r="R93" s="61">
        <f t="shared" si="52"/>
        <v>0</v>
      </c>
      <c r="S93" s="55"/>
      <c r="T93" s="55"/>
      <c r="U93" s="55"/>
      <c r="V93" s="61">
        <f t="shared" si="53"/>
        <v>0</v>
      </c>
    </row>
    <row r="94" spans="1:22" s="6" customFormat="1" ht="15" customHeight="1">
      <c r="A94" s="51">
        <v>88</v>
      </c>
      <c r="B94" s="11" t="s">
        <v>148</v>
      </c>
      <c r="C94" s="59" t="s">
        <v>71</v>
      </c>
      <c r="D94" s="59"/>
      <c r="E94" s="61">
        <f t="shared" si="49"/>
        <v>0</v>
      </c>
      <c r="F94" s="61"/>
      <c r="G94" s="55"/>
      <c r="H94" s="55"/>
      <c r="I94" s="55"/>
      <c r="J94" s="61">
        <f t="shared" si="50"/>
        <v>0</v>
      </c>
      <c r="K94" s="55"/>
      <c r="L94" s="55"/>
      <c r="M94" s="55"/>
      <c r="N94" s="61">
        <f t="shared" si="51"/>
        <v>0</v>
      </c>
      <c r="O94" s="55"/>
      <c r="P94" s="55"/>
      <c r="Q94" s="55"/>
      <c r="R94" s="61">
        <f t="shared" si="52"/>
        <v>0</v>
      </c>
      <c r="S94" s="55"/>
      <c r="T94" s="55"/>
      <c r="U94" s="55"/>
      <c r="V94" s="61">
        <f t="shared" si="53"/>
        <v>0</v>
      </c>
    </row>
    <row r="95" spans="1:22" s="6" customFormat="1" ht="15" customHeight="1">
      <c r="A95" s="51">
        <v>89</v>
      </c>
      <c r="B95" s="11" t="s">
        <v>148</v>
      </c>
      <c r="C95" s="59" t="s">
        <v>70</v>
      </c>
      <c r="D95" s="59"/>
      <c r="E95" s="61">
        <f t="shared" si="49"/>
        <v>0</v>
      </c>
      <c r="F95" s="61"/>
      <c r="G95" s="55"/>
      <c r="H95" s="55"/>
      <c r="I95" s="55"/>
      <c r="J95" s="61">
        <f t="shared" si="50"/>
        <v>0</v>
      </c>
      <c r="K95" s="55"/>
      <c r="L95" s="55"/>
      <c r="M95" s="55"/>
      <c r="N95" s="61">
        <f t="shared" si="51"/>
        <v>0</v>
      </c>
      <c r="O95" s="55"/>
      <c r="P95" s="55"/>
      <c r="Q95" s="55"/>
      <c r="R95" s="61">
        <f t="shared" si="52"/>
        <v>0</v>
      </c>
      <c r="S95" s="55"/>
      <c r="T95" s="55"/>
      <c r="U95" s="55"/>
      <c r="V95" s="61">
        <f t="shared" si="53"/>
        <v>0</v>
      </c>
    </row>
    <row r="96" spans="1:22" s="6" customFormat="1" ht="15" customHeight="1">
      <c r="A96" s="51">
        <v>90</v>
      </c>
      <c r="B96" s="11" t="s">
        <v>148</v>
      </c>
      <c r="C96" s="59" t="s">
        <v>146</v>
      </c>
      <c r="D96" s="59"/>
      <c r="E96" s="61">
        <f t="shared" si="49"/>
        <v>0</v>
      </c>
      <c r="F96" s="61"/>
      <c r="G96" s="55"/>
      <c r="H96" s="55"/>
      <c r="I96" s="55"/>
      <c r="J96" s="61">
        <f t="shared" si="50"/>
        <v>0</v>
      </c>
      <c r="K96" s="55"/>
      <c r="L96" s="55"/>
      <c r="M96" s="55"/>
      <c r="N96" s="61">
        <f t="shared" si="51"/>
        <v>0</v>
      </c>
      <c r="O96" s="55"/>
      <c r="P96" s="55"/>
      <c r="Q96" s="55"/>
      <c r="R96" s="61">
        <f t="shared" si="52"/>
        <v>0</v>
      </c>
      <c r="S96" s="55"/>
      <c r="T96" s="55"/>
      <c r="U96" s="55"/>
      <c r="V96" s="61">
        <f t="shared" si="53"/>
        <v>0</v>
      </c>
    </row>
    <row r="97" spans="1:22" s="6" customFormat="1" ht="15" customHeight="1">
      <c r="A97" s="51">
        <v>91</v>
      </c>
      <c r="B97" s="11" t="s">
        <v>148</v>
      </c>
      <c r="C97" s="59" t="s">
        <v>56</v>
      </c>
      <c r="D97" s="59"/>
      <c r="E97" s="61">
        <f t="shared" si="49"/>
        <v>0</v>
      </c>
      <c r="F97" s="61"/>
      <c r="G97" s="55"/>
      <c r="H97" s="55"/>
      <c r="I97" s="55"/>
      <c r="J97" s="61">
        <f t="shared" si="50"/>
        <v>0</v>
      </c>
      <c r="K97" s="55"/>
      <c r="L97" s="55"/>
      <c r="M97" s="55"/>
      <c r="N97" s="61">
        <f t="shared" si="51"/>
        <v>0</v>
      </c>
      <c r="O97" s="55"/>
      <c r="P97" s="55"/>
      <c r="Q97" s="55"/>
      <c r="R97" s="61">
        <f t="shared" si="52"/>
        <v>0</v>
      </c>
      <c r="S97" s="55"/>
      <c r="T97" s="55"/>
      <c r="U97" s="55"/>
      <c r="V97" s="61">
        <f t="shared" si="53"/>
        <v>0</v>
      </c>
    </row>
    <row r="98" spans="1:22" ht="15" customHeight="1">
      <c r="A98" s="51">
        <v>92</v>
      </c>
      <c r="B98" s="11" t="s">
        <v>148</v>
      </c>
      <c r="C98" s="59" t="s">
        <v>47</v>
      </c>
      <c r="D98" s="59"/>
      <c r="E98" s="61">
        <f t="shared" si="49"/>
        <v>0</v>
      </c>
      <c r="F98" s="61"/>
      <c r="G98" s="55"/>
      <c r="H98" s="55"/>
      <c r="I98" s="55"/>
      <c r="J98" s="61">
        <f t="shared" si="50"/>
        <v>0</v>
      </c>
      <c r="K98" s="55"/>
      <c r="L98" s="55"/>
      <c r="M98" s="55"/>
      <c r="N98" s="61">
        <f t="shared" si="51"/>
        <v>0</v>
      </c>
      <c r="O98" s="55"/>
      <c r="P98" s="55"/>
      <c r="Q98" s="55"/>
      <c r="R98" s="61">
        <f t="shared" si="52"/>
        <v>0</v>
      </c>
      <c r="S98" s="55"/>
      <c r="T98" s="55"/>
      <c r="U98" s="55"/>
      <c r="V98" s="61">
        <f t="shared" si="53"/>
        <v>0</v>
      </c>
    </row>
    <row r="99" spans="1:22" s="6" customFormat="1" ht="15" customHeight="1">
      <c r="A99" s="51">
        <v>93</v>
      </c>
      <c r="B99" s="11" t="s">
        <v>148</v>
      </c>
      <c r="C99" s="59" t="s">
        <v>50</v>
      </c>
      <c r="D99" s="59"/>
      <c r="E99" s="61">
        <f t="shared" si="49"/>
        <v>0</v>
      </c>
      <c r="F99" s="61"/>
      <c r="G99" s="55"/>
      <c r="H99" s="55"/>
      <c r="I99" s="55"/>
      <c r="J99" s="61">
        <f t="shared" si="50"/>
        <v>0</v>
      </c>
      <c r="K99" s="55"/>
      <c r="L99" s="55"/>
      <c r="M99" s="55"/>
      <c r="N99" s="61">
        <f t="shared" si="51"/>
        <v>0</v>
      </c>
      <c r="O99" s="55"/>
      <c r="P99" s="55"/>
      <c r="Q99" s="55"/>
      <c r="R99" s="61">
        <f t="shared" si="52"/>
        <v>0</v>
      </c>
      <c r="S99" s="55"/>
      <c r="T99" s="55"/>
      <c r="U99" s="55"/>
      <c r="V99" s="61">
        <f t="shared" si="53"/>
        <v>0</v>
      </c>
    </row>
    <row r="100" spans="1:22" s="6" customFormat="1" ht="15" customHeight="1">
      <c r="A100" s="51">
        <v>94</v>
      </c>
      <c r="B100" s="11" t="s">
        <v>148</v>
      </c>
      <c r="C100" s="59" t="s">
        <v>147</v>
      </c>
      <c r="D100" s="59"/>
      <c r="E100" s="61">
        <f t="shared" si="49"/>
        <v>0</v>
      </c>
      <c r="F100" s="61"/>
      <c r="G100" s="55"/>
      <c r="H100" s="55"/>
      <c r="I100" s="55"/>
      <c r="J100" s="61">
        <f t="shared" si="50"/>
        <v>0</v>
      </c>
      <c r="K100" s="55"/>
      <c r="L100" s="55"/>
      <c r="M100" s="55"/>
      <c r="N100" s="61">
        <f t="shared" si="51"/>
        <v>0</v>
      </c>
      <c r="O100" s="55"/>
      <c r="P100" s="55"/>
      <c r="Q100" s="55"/>
      <c r="R100" s="61">
        <f t="shared" si="52"/>
        <v>0</v>
      </c>
      <c r="S100" s="55"/>
      <c r="T100" s="55"/>
      <c r="U100" s="55"/>
      <c r="V100" s="61">
        <f t="shared" si="53"/>
        <v>0</v>
      </c>
    </row>
    <row r="101" spans="1:22" s="6" customFormat="1" ht="15" customHeight="1">
      <c r="A101" s="51">
        <v>95</v>
      </c>
      <c r="B101" s="11" t="s">
        <v>148</v>
      </c>
      <c r="C101" s="59" t="s">
        <v>48</v>
      </c>
      <c r="D101" s="59"/>
      <c r="E101" s="61">
        <f t="shared" si="49"/>
        <v>0</v>
      </c>
      <c r="F101" s="61"/>
      <c r="G101" s="55"/>
      <c r="H101" s="55"/>
      <c r="I101" s="55"/>
      <c r="J101" s="61">
        <f t="shared" si="50"/>
        <v>0</v>
      </c>
      <c r="K101" s="55"/>
      <c r="L101" s="55"/>
      <c r="M101" s="55"/>
      <c r="N101" s="61">
        <f t="shared" si="51"/>
        <v>0</v>
      </c>
      <c r="O101" s="55"/>
      <c r="P101" s="55"/>
      <c r="Q101" s="55"/>
      <c r="R101" s="61">
        <f t="shared" si="52"/>
        <v>0</v>
      </c>
      <c r="S101" s="55"/>
      <c r="T101" s="55"/>
      <c r="U101" s="55"/>
      <c r="V101" s="61">
        <f t="shared" si="53"/>
        <v>0</v>
      </c>
    </row>
    <row r="102" spans="1:22" s="6" customFormat="1" ht="15" customHeight="1">
      <c r="A102" s="167">
        <v>96</v>
      </c>
      <c r="B102" s="163" t="s">
        <v>74</v>
      </c>
      <c r="C102" s="168" t="s">
        <v>259</v>
      </c>
      <c r="D102" s="130"/>
      <c r="E102" s="169">
        <f>+E103+E111</f>
        <v>0</v>
      </c>
      <c r="F102" s="106"/>
      <c r="G102" s="162">
        <f>+G103+G111</f>
        <v>0</v>
      </c>
      <c r="H102" s="162">
        <f t="shared" ref="H102:I102" si="54">+H103+H111</f>
        <v>0</v>
      </c>
      <c r="I102" s="162">
        <f t="shared" si="54"/>
        <v>0</v>
      </c>
      <c r="J102" s="169">
        <f>SUM(G102:I102)</f>
        <v>0</v>
      </c>
      <c r="K102" s="162">
        <f>+K103+K111</f>
        <v>0</v>
      </c>
      <c r="L102" s="162">
        <f t="shared" ref="L102" si="55">+L103+L111</f>
        <v>0</v>
      </c>
      <c r="M102" s="162">
        <f t="shared" ref="M102" si="56">+M103+M111</f>
        <v>0</v>
      </c>
      <c r="N102" s="169">
        <f>SUM(K102:M102)</f>
        <v>0</v>
      </c>
      <c r="O102" s="162">
        <f>+O103+O111</f>
        <v>0</v>
      </c>
      <c r="P102" s="162">
        <f t="shared" ref="P102" si="57">+P103+P111</f>
        <v>0</v>
      </c>
      <c r="Q102" s="162">
        <f t="shared" ref="Q102" si="58">+Q103+Q111</f>
        <v>0</v>
      </c>
      <c r="R102" s="169">
        <f>SUM(O102:Q102)</f>
        <v>0</v>
      </c>
      <c r="S102" s="162">
        <f>+S103+S111</f>
        <v>0</v>
      </c>
      <c r="T102" s="162">
        <f t="shared" ref="T102" si="59">+T103+T111</f>
        <v>0</v>
      </c>
      <c r="U102" s="162">
        <f t="shared" ref="U102" si="60">+U103+U111</f>
        <v>0</v>
      </c>
      <c r="V102" s="169">
        <f>SUM(S102:U102)</f>
        <v>0</v>
      </c>
    </row>
    <row r="103" spans="1:22" s="6" customFormat="1">
      <c r="A103" s="167">
        <v>97</v>
      </c>
      <c r="B103" s="163" t="s">
        <v>151</v>
      </c>
      <c r="C103" s="162" t="s">
        <v>152</v>
      </c>
      <c r="D103" s="123"/>
      <c r="E103" s="162">
        <f t="shared" ref="E103:V103" si="61">SUM(E104:E110)</f>
        <v>0</v>
      </c>
      <c r="F103" s="104"/>
      <c r="G103" s="162">
        <f>SUM(G104:G110)</f>
        <v>0</v>
      </c>
      <c r="H103" s="162">
        <f t="shared" si="61"/>
        <v>0</v>
      </c>
      <c r="I103" s="162">
        <f t="shared" si="61"/>
        <v>0</v>
      </c>
      <c r="J103" s="162">
        <f t="shared" si="61"/>
        <v>0</v>
      </c>
      <c r="K103" s="162">
        <f t="shared" si="61"/>
        <v>0</v>
      </c>
      <c r="L103" s="162">
        <f t="shared" si="61"/>
        <v>0</v>
      </c>
      <c r="M103" s="162">
        <f t="shared" si="61"/>
        <v>0</v>
      </c>
      <c r="N103" s="162">
        <f t="shared" si="61"/>
        <v>0</v>
      </c>
      <c r="O103" s="162">
        <f t="shared" si="61"/>
        <v>0</v>
      </c>
      <c r="P103" s="162">
        <f t="shared" si="61"/>
        <v>0</v>
      </c>
      <c r="Q103" s="162">
        <f t="shared" si="61"/>
        <v>0</v>
      </c>
      <c r="R103" s="162">
        <f t="shared" si="61"/>
        <v>0</v>
      </c>
      <c r="S103" s="162">
        <f t="shared" si="61"/>
        <v>0</v>
      </c>
      <c r="T103" s="162">
        <f t="shared" si="61"/>
        <v>0</v>
      </c>
      <c r="U103" s="162">
        <f t="shared" si="61"/>
        <v>0</v>
      </c>
      <c r="V103" s="162">
        <f t="shared" si="61"/>
        <v>0</v>
      </c>
    </row>
    <row r="104" spans="1:22" s="6" customFormat="1" ht="15" customHeight="1">
      <c r="A104" s="51">
        <v>98</v>
      </c>
      <c r="B104" s="11" t="s">
        <v>151</v>
      </c>
      <c r="C104" s="59" t="s">
        <v>68</v>
      </c>
      <c r="D104" s="59"/>
      <c r="E104" s="61">
        <f t="shared" ref="E104:E110" si="62">SUM(G104:V104)/2</f>
        <v>0</v>
      </c>
      <c r="F104" s="61"/>
      <c r="G104" s="55"/>
      <c r="H104" s="55"/>
      <c r="I104" s="55"/>
      <c r="J104" s="61">
        <f t="shared" ref="J104:J110" si="63">SUM(G104:I104)</f>
        <v>0</v>
      </c>
      <c r="K104" s="55"/>
      <c r="L104" s="55"/>
      <c r="M104" s="55"/>
      <c r="N104" s="61">
        <f t="shared" ref="N104:N110" si="64">SUM(K104:M104)</f>
        <v>0</v>
      </c>
      <c r="O104" s="55"/>
      <c r="P104" s="55"/>
      <c r="Q104" s="55"/>
      <c r="R104" s="61">
        <f t="shared" ref="R104:R110" si="65">SUM(O104:Q104)</f>
        <v>0</v>
      </c>
      <c r="S104" s="55"/>
      <c r="T104" s="55"/>
      <c r="U104" s="55"/>
      <c r="V104" s="61">
        <f t="shared" ref="V104:V110" si="66">SUM(S104:U104)</f>
        <v>0</v>
      </c>
    </row>
    <row r="105" spans="1:22" s="6" customFormat="1" ht="15" customHeight="1">
      <c r="A105" s="51">
        <v>99</v>
      </c>
      <c r="B105" s="11" t="s">
        <v>151</v>
      </c>
      <c r="C105" s="59" t="s">
        <v>71</v>
      </c>
      <c r="D105" s="59"/>
      <c r="E105" s="61">
        <f t="shared" si="62"/>
        <v>0</v>
      </c>
      <c r="F105" s="61"/>
      <c r="G105" s="55"/>
      <c r="H105" s="55"/>
      <c r="I105" s="55"/>
      <c r="J105" s="61">
        <f t="shared" si="63"/>
        <v>0</v>
      </c>
      <c r="K105" s="55"/>
      <c r="L105" s="55"/>
      <c r="M105" s="55"/>
      <c r="N105" s="61">
        <f t="shared" si="64"/>
        <v>0</v>
      </c>
      <c r="O105" s="55"/>
      <c r="P105" s="55"/>
      <c r="Q105" s="55"/>
      <c r="R105" s="61">
        <f t="shared" si="65"/>
        <v>0</v>
      </c>
      <c r="S105" s="55"/>
      <c r="T105" s="55"/>
      <c r="U105" s="55"/>
      <c r="V105" s="61">
        <f t="shared" si="66"/>
        <v>0</v>
      </c>
    </row>
    <row r="106" spans="1:22" s="6" customFormat="1" ht="15" customHeight="1">
      <c r="A106" s="51">
        <v>100</v>
      </c>
      <c r="B106" s="11" t="s">
        <v>151</v>
      </c>
      <c r="C106" s="59" t="s">
        <v>70</v>
      </c>
      <c r="D106" s="59"/>
      <c r="E106" s="61">
        <f t="shared" si="62"/>
        <v>0</v>
      </c>
      <c r="F106" s="61"/>
      <c r="G106" s="55"/>
      <c r="H106" s="55"/>
      <c r="I106" s="55"/>
      <c r="J106" s="61">
        <f t="shared" si="63"/>
        <v>0</v>
      </c>
      <c r="K106" s="55"/>
      <c r="L106" s="55"/>
      <c r="M106" s="55"/>
      <c r="N106" s="61">
        <f t="shared" si="64"/>
        <v>0</v>
      </c>
      <c r="O106" s="55"/>
      <c r="P106" s="55"/>
      <c r="Q106" s="55"/>
      <c r="R106" s="61">
        <f t="shared" si="65"/>
        <v>0</v>
      </c>
      <c r="S106" s="55"/>
      <c r="T106" s="55"/>
      <c r="U106" s="55"/>
      <c r="V106" s="61">
        <f t="shared" si="66"/>
        <v>0</v>
      </c>
    </row>
    <row r="107" spans="1:22" s="6" customFormat="1" ht="15" customHeight="1">
      <c r="A107" s="51">
        <v>101</v>
      </c>
      <c r="B107" s="11" t="s">
        <v>151</v>
      </c>
      <c r="C107" s="59" t="s">
        <v>56</v>
      </c>
      <c r="D107" s="59"/>
      <c r="E107" s="61">
        <f t="shared" si="62"/>
        <v>0</v>
      </c>
      <c r="F107" s="61"/>
      <c r="G107" s="55"/>
      <c r="H107" s="55"/>
      <c r="I107" s="55"/>
      <c r="J107" s="61">
        <f t="shared" si="63"/>
        <v>0</v>
      </c>
      <c r="K107" s="55"/>
      <c r="L107" s="55"/>
      <c r="M107" s="55"/>
      <c r="N107" s="61">
        <f t="shared" si="64"/>
        <v>0</v>
      </c>
      <c r="O107" s="55"/>
      <c r="P107" s="55"/>
      <c r="Q107" s="55"/>
      <c r="R107" s="61">
        <f t="shared" si="65"/>
        <v>0</v>
      </c>
      <c r="S107" s="55"/>
      <c r="T107" s="55"/>
      <c r="U107" s="55"/>
      <c r="V107" s="61">
        <f t="shared" si="66"/>
        <v>0</v>
      </c>
    </row>
    <row r="108" spans="1:22" s="6" customFormat="1" ht="15" customHeight="1">
      <c r="A108" s="51">
        <v>102</v>
      </c>
      <c r="B108" s="11" t="s">
        <v>151</v>
      </c>
      <c r="C108" s="59" t="s">
        <v>47</v>
      </c>
      <c r="D108" s="59"/>
      <c r="E108" s="61">
        <f t="shared" si="62"/>
        <v>0</v>
      </c>
      <c r="F108" s="61"/>
      <c r="G108" s="55"/>
      <c r="H108" s="55"/>
      <c r="I108" s="55"/>
      <c r="J108" s="61">
        <f t="shared" si="63"/>
        <v>0</v>
      </c>
      <c r="K108" s="55"/>
      <c r="L108" s="55"/>
      <c r="M108" s="55"/>
      <c r="N108" s="61">
        <f t="shared" si="64"/>
        <v>0</v>
      </c>
      <c r="O108" s="55"/>
      <c r="P108" s="55"/>
      <c r="Q108" s="55"/>
      <c r="R108" s="61">
        <f t="shared" si="65"/>
        <v>0</v>
      </c>
      <c r="S108" s="55"/>
      <c r="T108" s="55"/>
      <c r="U108" s="55"/>
      <c r="V108" s="61">
        <f t="shared" si="66"/>
        <v>0</v>
      </c>
    </row>
    <row r="109" spans="1:22" s="6" customFormat="1" ht="15" customHeight="1">
      <c r="A109" s="51">
        <v>103</v>
      </c>
      <c r="B109" s="11" t="s">
        <v>151</v>
      </c>
      <c r="C109" s="59" t="s">
        <v>50</v>
      </c>
      <c r="D109" s="59"/>
      <c r="E109" s="61">
        <f t="shared" si="62"/>
        <v>0</v>
      </c>
      <c r="F109" s="61"/>
      <c r="G109" s="55"/>
      <c r="H109" s="55"/>
      <c r="I109" s="55"/>
      <c r="J109" s="61">
        <f t="shared" si="63"/>
        <v>0</v>
      </c>
      <c r="K109" s="55"/>
      <c r="L109" s="55"/>
      <c r="M109" s="55"/>
      <c r="N109" s="61">
        <f t="shared" si="64"/>
        <v>0</v>
      </c>
      <c r="O109" s="55"/>
      <c r="P109" s="55"/>
      <c r="Q109" s="55"/>
      <c r="R109" s="61">
        <f t="shared" si="65"/>
        <v>0</v>
      </c>
      <c r="S109" s="55"/>
      <c r="T109" s="55"/>
      <c r="U109" s="55"/>
      <c r="V109" s="61">
        <f t="shared" si="66"/>
        <v>0</v>
      </c>
    </row>
    <row r="110" spans="1:22" s="6" customFormat="1" ht="15" customHeight="1">
      <c r="A110" s="51">
        <v>104</v>
      </c>
      <c r="B110" s="11" t="s">
        <v>151</v>
      </c>
      <c r="C110" s="59" t="s">
        <v>48</v>
      </c>
      <c r="D110" s="59"/>
      <c r="E110" s="61">
        <f t="shared" si="62"/>
        <v>0</v>
      </c>
      <c r="F110" s="61"/>
      <c r="G110" s="55"/>
      <c r="H110" s="55"/>
      <c r="I110" s="55"/>
      <c r="J110" s="61">
        <f t="shared" si="63"/>
        <v>0</v>
      </c>
      <c r="K110" s="55"/>
      <c r="L110" s="55"/>
      <c r="M110" s="55"/>
      <c r="N110" s="61">
        <f t="shared" si="64"/>
        <v>0</v>
      </c>
      <c r="O110" s="55"/>
      <c r="P110" s="55"/>
      <c r="Q110" s="55"/>
      <c r="R110" s="61">
        <f t="shared" si="65"/>
        <v>0</v>
      </c>
      <c r="S110" s="55"/>
      <c r="T110" s="55"/>
      <c r="U110" s="55"/>
      <c r="V110" s="61">
        <f t="shared" si="66"/>
        <v>0</v>
      </c>
    </row>
    <row r="111" spans="1:22" s="6" customFormat="1">
      <c r="A111" s="167">
        <v>105</v>
      </c>
      <c r="B111" s="163" t="s">
        <v>153</v>
      </c>
      <c r="C111" s="162" t="s">
        <v>154</v>
      </c>
      <c r="D111" s="123"/>
      <c r="E111" s="162">
        <f t="shared" ref="E111:V111" si="67">SUM(E112:E118)</f>
        <v>0</v>
      </c>
      <c r="F111" s="104"/>
      <c r="G111" s="162">
        <f>SUM(G112:G118)</f>
        <v>0</v>
      </c>
      <c r="H111" s="162">
        <f t="shared" si="67"/>
        <v>0</v>
      </c>
      <c r="I111" s="162">
        <f t="shared" si="67"/>
        <v>0</v>
      </c>
      <c r="J111" s="162">
        <f t="shared" si="67"/>
        <v>0</v>
      </c>
      <c r="K111" s="162">
        <f t="shared" si="67"/>
        <v>0</v>
      </c>
      <c r="L111" s="162">
        <f t="shared" si="67"/>
        <v>0</v>
      </c>
      <c r="M111" s="162">
        <f t="shared" si="67"/>
        <v>0</v>
      </c>
      <c r="N111" s="162">
        <f t="shared" si="67"/>
        <v>0</v>
      </c>
      <c r="O111" s="162">
        <f t="shared" si="67"/>
        <v>0</v>
      </c>
      <c r="P111" s="162">
        <f t="shared" si="67"/>
        <v>0</v>
      </c>
      <c r="Q111" s="162">
        <f t="shared" si="67"/>
        <v>0</v>
      </c>
      <c r="R111" s="162">
        <f t="shared" si="67"/>
        <v>0</v>
      </c>
      <c r="S111" s="162">
        <f t="shared" si="67"/>
        <v>0</v>
      </c>
      <c r="T111" s="162">
        <f t="shared" si="67"/>
        <v>0</v>
      </c>
      <c r="U111" s="162">
        <f t="shared" si="67"/>
        <v>0</v>
      </c>
      <c r="V111" s="162">
        <f t="shared" si="67"/>
        <v>0</v>
      </c>
    </row>
    <row r="112" spans="1:22" s="6" customFormat="1" ht="15" customHeight="1">
      <c r="A112" s="51">
        <v>106</v>
      </c>
      <c r="B112" s="11" t="s">
        <v>153</v>
      </c>
      <c r="C112" s="59" t="s">
        <v>68</v>
      </c>
      <c r="D112" s="59"/>
      <c r="E112" s="61">
        <f t="shared" ref="E112:E118" si="68">SUM(G112:V112)/2</f>
        <v>0</v>
      </c>
      <c r="F112" s="61"/>
      <c r="G112" s="55"/>
      <c r="H112" s="55"/>
      <c r="I112" s="55"/>
      <c r="J112" s="61">
        <f t="shared" ref="J112:J118" si="69">SUM(G112:I112)</f>
        <v>0</v>
      </c>
      <c r="K112" s="55"/>
      <c r="L112" s="55"/>
      <c r="M112" s="55"/>
      <c r="N112" s="61">
        <f t="shared" ref="N112:N118" si="70">SUM(K112:M112)</f>
        <v>0</v>
      </c>
      <c r="O112" s="55"/>
      <c r="P112" s="55"/>
      <c r="Q112" s="55"/>
      <c r="R112" s="61">
        <f t="shared" ref="R112:R118" si="71">SUM(O112:Q112)</f>
        <v>0</v>
      </c>
      <c r="S112" s="55"/>
      <c r="T112" s="55"/>
      <c r="U112" s="55"/>
      <c r="V112" s="61">
        <f t="shared" ref="V112:V118" si="72">SUM(S112:U112)</f>
        <v>0</v>
      </c>
    </row>
    <row r="113" spans="1:22" s="6" customFormat="1" ht="15" customHeight="1">
      <c r="A113" s="51">
        <v>107</v>
      </c>
      <c r="B113" s="11" t="s">
        <v>153</v>
      </c>
      <c r="C113" s="59" t="s">
        <v>71</v>
      </c>
      <c r="D113" s="59"/>
      <c r="E113" s="61">
        <f t="shared" si="68"/>
        <v>0</v>
      </c>
      <c r="F113" s="61"/>
      <c r="G113" s="55"/>
      <c r="H113" s="55"/>
      <c r="I113" s="55"/>
      <c r="J113" s="61">
        <f t="shared" si="69"/>
        <v>0</v>
      </c>
      <c r="K113" s="55"/>
      <c r="L113" s="55"/>
      <c r="M113" s="55"/>
      <c r="N113" s="61">
        <f t="shared" si="70"/>
        <v>0</v>
      </c>
      <c r="O113" s="55"/>
      <c r="P113" s="55"/>
      <c r="Q113" s="55"/>
      <c r="R113" s="61">
        <f t="shared" si="71"/>
        <v>0</v>
      </c>
      <c r="S113" s="55"/>
      <c r="T113" s="55"/>
      <c r="U113" s="55"/>
      <c r="V113" s="61">
        <f t="shared" si="72"/>
        <v>0</v>
      </c>
    </row>
    <row r="114" spans="1:22" s="6" customFormat="1" ht="15" customHeight="1">
      <c r="A114" s="51">
        <v>108</v>
      </c>
      <c r="B114" s="11" t="s">
        <v>153</v>
      </c>
      <c r="C114" s="59" t="s">
        <v>70</v>
      </c>
      <c r="D114" s="59"/>
      <c r="E114" s="61">
        <f t="shared" si="68"/>
        <v>0</v>
      </c>
      <c r="F114" s="61"/>
      <c r="G114" s="55"/>
      <c r="H114" s="55"/>
      <c r="I114" s="55"/>
      <c r="J114" s="61">
        <f t="shared" si="69"/>
        <v>0</v>
      </c>
      <c r="K114" s="55"/>
      <c r="L114" s="55"/>
      <c r="M114" s="55"/>
      <c r="N114" s="61">
        <f t="shared" si="70"/>
        <v>0</v>
      </c>
      <c r="O114" s="55"/>
      <c r="P114" s="55"/>
      <c r="Q114" s="55"/>
      <c r="R114" s="61">
        <f t="shared" si="71"/>
        <v>0</v>
      </c>
      <c r="S114" s="55"/>
      <c r="T114" s="55"/>
      <c r="U114" s="55"/>
      <c r="V114" s="61">
        <f t="shared" si="72"/>
        <v>0</v>
      </c>
    </row>
    <row r="115" spans="1:22" s="6" customFormat="1" ht="15" customHeight="1">
      <c r="A115" s="51">
        <v>109</v>
      </c>
      <c r="B115" s="11" t="s">
        <v>153</v>
      </c>
      <c r="C115" s="59" t="s">
        <v>56</v>
      </c>
      <c r="D115" s="59"/>
      <c r="E115" s="61">
        <f t="shared" si="68"/>
        <v>0</v>
      </c>
      <c r="F115" s="61"/>
      <c r="G115" s="55"/>
      <c r="H115" s="55"/>
      <c r="I115" s="55"/>
      <c r="J115" s="61">
        <f t="shared" si="69"/>
        <v>0</v>
      </c>
      <c r="K115" s="55"/>
      <c r="L115" s="55"/>
      <c r="M115" s="55"/>
      <c r="N115" s="61">
        <f t="shared" si="70"/>
        <v>0</v>
      </c>
      <c r="O115" s="55"/>
      <c r="P115" s="55"/>
      <c r="Q115" s="55"/>
      <c r="R115" s="61">
        <f t="shared" si="71"/>
        <v>0</v>
      </c>
      <c r="S115" s="55"/>
      <c r="T115" s="55"/>
      <c r="U115" s="55"/>
      <c r="V115" s="61">
        <f t="shared" si="72"/>
        <v>0</v>
      </c>
    </row>
    <row r="116" spans="1:22" s="6" customFormat="1" ht="15" customHeight="1">
      <c r="A116" s="51">
        <v>110</v>
      </c>
      <c r="B116" s="11" t="s">
        <v>153</v>
      </c>
      <c r="C116" s="59" t="s">
        <v>47</v>
      </c>
      <c r="D116" s="59"/>
      <c r="E116" s="61">
        <f t="shared" si="68"/>
        <v>0</v>
      </c>
      <c r="F116" s="61"/>
      <c r="G116" s="55"/>
      <c r="H116" s="55"/>
      <c r="I116" s="55"/>
      <c r="J116" s="61">
        <f t="shared" si="69"/>
        <v>0</v>
      </c>
      <c r="K116" s="55"/>
      <c r="L116" s="55"/>
      <c r="M116" s="55"/>
      <c r="N116" s="61">
        <f t="shared" si="70"/>
        <v>0</v>
      </c>
      <c r="O116" s="55"/>
      <c r="P116" s="55"/>
      <c r="Q116" s="55"/>
      <c r="R116" s="61">
        <f t="shared" si="71"/>
        <v>0</v>
      </c>
      <c r="S116" s="55"/>
      <c r="T116" s="55"/>
      <c r="U116" s="55"/>
      <c r="V116" s="61">
        <f t="shared" si="72"/>
        <v>0</v>
      </c>
    </row>
    <row r="117" spans="1:22" s="6" customFormat="1" ht="15" customHeight="1">
      <c r="A117" s="51">
        <v>111</v>
      </c>
      <c r="B117" s="11" t="s">
        <v>153</v>
      </c>
      <c r="C117" s="59" t="s">
        <v>50</v>
      </c>
      <c r="D117" s="59"/>
      <c r="E117" s="61">
        <f t="shared" si="68"/>
        <v>0</v>
      </c>
      <c r="F117" s="61"/>
      <c r="G117" s="55"/>
      <c r="H117" s="55"/>
      <c r="I117" s="55"/>
      <c r="J117" s="61">
        <f t="shared" si="69"/>
        <v>0</v>
      </c>
      <c r="K117" s="55"/>
      <c r="L117" s="55"/>
      <c r="M117" s="55"/>
      <c r="N117" s="61">
        <f t="shared" si="70"/>
        <v>0</v>
      </c>
      <c r="O117" s="55"/>
      <c r="P117" s="55"/>
      <c r="Q117" s="55"/>
      <c r="R117" s="61">
        <f t="shared" si="71"/>
        <v>0</v>
      </c>
      <c r="S117" s="55"/>
      <c r="T117" s="55"/>
      <c r="U117" s="55"/>
      <c r="V117" s="61">
        <f t="shared" si="72"/>
        <v>0</v>
      </c>
    </row>
    <row r="118" spans="1:22" s="6" customFormat="1" ht="15" customHeight="1">
      <c r="A118" s="51">
        <v>112</v>
      </c>
      <c r="B118" s="11" t="s">
        <v>153</v>
      </c>
      <c r="C118" s="59" t="s">
        <v>48</v>
      </c>
      <c r="D118" s="59"/>
      <c r="E118" s="61">
        <f t="shared" si="68"/>
        <v>0</v>
      </c>
      <c r="F118" s="61"/>
      <c r="G118" s="55"/>
      <c r="H118" s="55"/>
      <c r="I118" s="55"/>
      <c r="J118" s="61">
        <f t="shared" si="69"/>
        <v>0</v>
      </c>
      <c r="K118" s="55"/>
      <c r="L118" s="55"/>
      <c r="M118" s="55"/>
      <c r="N118" s="61">
        <f t="shared" si="70"/>
        <v>0</v>
      </c>
      <c r="O118" s="55"/>
      <c r="P118" s="55"/>
      <c r="Q118" s="55"/>
      <c r="R118" s="61">
        <f t="shared" si="71"/>
        <v>0</v>
      </c>
      <c r="S118" s="55"/>
      <c r="T118" s="55"/>
      <c r="U118" s="55"/>
      <c r="V118" s="61">
        <f t="shared" si="72"/>
        <v>0</v>
      </c>
    </row>
    <row r="119" spans="1:22" s="6" customFormat="1" ht="15" customHeight="1">
      <c r="A119" s="167">
        <v>113</v>
      </c>
      <c r="B119" s="163" t="s">
        <v>75</v>
      </c>
      <c r="C119" s="168" t="s">
        <v>155</v>
      </c>
      <c r="D119" s="130"/>
      <c r="E119" s="169" t="e">
        <f>+E120+E133</f>
        <v>#REF!</v>
      </c>
      <c r="F119" s="106"/>
      <c r="G119" s="162" t="e">
        <f>+G120+G133</f>
        <v>#REF!</v>
      </c>
      <c r="H119" s="162" t="e">
        <f t="shared" ref="H119:I119" si="73">+H120+H133</f>
        <v>#REF!</v>
      </c>
      <c r="I119" s="162" t="e">
        <f t="shared" si="73"/>
        <v>#REF!</v>
      </c>
      <c r="J119" s="169" t="e">
        <f>SUM(G119:I119)</f>
        <v>#REF!</v>
      </c>
      <c r="K119" s="162" t="e">
        <f>+K120+K133</f>
        <v>#REF!</v>
      </c>
      <c r="L119" s="162" t="e">
        <f t="shared" ref="L119" si="74">+L120+L133</f>
        <v>#REF!</v>
      </c>
      <c r="M119" s="162" t="e">
        <f t="shared" ref="M119" si="75">+M120+M133</f>
        <v>#REF!</v>
      </c>
      <c r="N119" s="169" t="e">
        <f>SUM(K119:M119)</f>
        <v>#REF!</v>
      </c>
      <c r="O119" s="162" t="e">
        <f>+O120+O133</f>
        <v>#REF!</v>
      </c>
      <c r="P119" s="162" t="e">
        <f t="shared" ref="P119" si="76">+P120+P133</f>
        <v>#REF!</v>
      </c>
      <c r="Q119" s="162" t="e">
        <f t="shared" ref="Q119" si="77">+Q120+Q133</f>
        <v>#REF!</v>
      </c>
      <c r="R119" s="169" t="e">
        <f>SUM(O119:Q119)</f>
        <v>#REF!</v>
      </c>
      <c r="S119" s="162" t="e">
        <f>+S120+S133</f>
        <v>#REF!</v>
      </c>
      <c r="T119" s="162" t="e">
        <f t="shared" ref="T119" si="78">+T120+T133</f>
        <v>#REF!</v>
      </c>
      <c r="U119" s="162" t="e">
        <f t="shared" ref="U119" si="79">+U120+U133</f>
        <v>#REF!</v>
      </c>
      <c r="V119" s="169" t="e">
        <f>SUM(S119:U119)</f>
        <v>#REF!</v>
      </c>
    </row>
    <row r="120" spans="1:22" s="6" customFormat="1">
      <c r="A120" s="167">
        <v>114</v>
      </c>
      <c r="B120" s="163" t="s">
        <v>156</v>
      </c>
      <c r="C120" s="162" t="s">
        <v>157</v>
      </c>
      <c r="D120" s="123"/>
      <c r="E120" s="162">
        <f t="shared" ref="E120" si="80">SUM(E121:E131)</f>
        <v>0</v>
      </c>
      <c r="F120" s="104"/>
      <c r="G120" s="162">
        <f>SUM(G121:G131)</f>
        <v>0</v>
      </c>
      <c r="H120" s="162">
        <f t="shared" ref="H120:I120" si="81">SUM(H121:H131)</f>
        <v>0</v>
      </c>
      <c r="I120" s="162">
        <f t="shared" si="81"/>
        <v>0</v>
      </c>
      <c r="J120" s="162">
        <f>SUM(G120:I120)</f>
        <v>0</v>
      </c>
      <c r="K120" s="162">
        <f>SUM(K121:K131)</f>
        <v>0</v>
      </c>
      <c r="L120" s="162">
        <f t="shared" ref="L120" si="82">SUM(L121:L131)</f>
        <v>0</v>
      </c>
      <c r="M120" s="162">
        <f t="shared" ref="M120" si="83">SUM(M121:M131)</f>
        <v>0</v>
      </c>
      <c r="N120" s="162">
        <f>SUM(K120:M120)</f>
        <v>0</v>
      </c>
      <c r="O120" s="162">
        <f>SUM(O121:O131)</f>
        <v>0</v>
      </c>
      <c r="P120" s="162">
        <f t="shared" ref="P120" si="84">SUM(P121:P131)</f>
        <v>0</v>
      </c>
      <c r="Q120" s="162">
        <f t="shared" ref="Q120" si="85">SUM(Q121:Q131)</f>
        <v>0</v>
      </c>
      <c r="R120" s="162">
        <f>SUM(O120:Q120)</f>
        <v>0</v>
      </c>
      <c r="S120" s="162">
        <f>SUM(S121:S131)</f>
        <v>0</v>
      </c>
      <c r="T120" s="162">
        <f t="shared" ref="T120" si="86">SUM(T121:T131)</f>
        <v>0</v>
      </c>
      <c r="U120" s="162">
        <f t="shared" ref="U120" si="87">SUM(U121:U131)</f>
        <v>0</v>
      </c>
      <c r="V120" s="162">
        <f>SUM(S120:U120)</f>
        <v>0</v>
      </c>
    </row>
    <row r="121" spans="1:22" s="6" customFormat="1" ht="15" customHeight="1">
      <c r="A121" s="51">
        <v>115</v>
      </c>
      <c r="B121" s="11" t="s">
        <v>156</v>
      </c>
      <c r="C121" s="59" t="s">
        <v>41</v>
      </c>
      <c r="D121" s="59"/>
      <c r="E121" s="61">
        <f t="shared" ref="E121:E132" si="88">SUM(G121:V121)/2</f>
        <v>0</v>
      </c>
      <c r="F121" s="61"/>
      <c r="G121" s="55"/>
      <c r="H121" s="55"/>
      <c r="I121" s="55"/>
      <c r="J121" s="61">
        <f t="shared" ref="J121:J131" si="89">SUM(G121:I121)</f>
        <v>0</v>
      </c>
      <c r="K121" s="55"/>
      <c r="L121" s="55"/>
      <c r="M121" s="55"/>
      <c r="N121" s="85">
        <f t="shared" ref="N121:N132" si="90">SUM(K121:M121)</f>
        <v>0</v>
      </c>
      <c r="O121" s="55"/>
      <c r="P121" s="55"/>
      <c r="Q121" s="55"/>
      <c r="R121" s="61">
        <f t="shared" ref="R121:R132" si="91">SUM(O121:Q121)</f>
        <v>0</v>
      </c>
      <c r="S121" s="55"/>
      <c r="T121" s="55"/>
      <c r="U121" s="55"/>
      <c r="V121" s="61">
        <f t="shared" ref="V121:V132" si="92">SUM(S121:U121)</f>
        <v>0</v>
      </c>
    </row>
    <row r="122" spans="1:22" s="6" customFormat="1" ht="15" customHeight="1">
      <c r="A122" s="51">
        <v>117</v>
      </c>
      <c r="B122" s="11" t="s">
        <v>156</v>
      </c>
      <c r="C122" s="60" t="s">
        <v>158</v>
      </c>
      <c r="D122" s="60"/>
      <c r="E122" s="61">
        <f t="shared" si="88"/>
        <v>0</v>
      </c>
      <c r="F122" s="61"/>
      <c r="G122" s="55"/>
      <c r="H122" s="55"/>
      <c r="I122" s="55"/>
      <c r="J122" s="61">
        <f t="shared" si="89"/>
        <v>0</v>
      </c>
      <c r="K122" s="55"/>
      <c r="L122" s="55"/>
      <c r="M122" s="55"/>
      <c r="N122" s="85">
        <f t="shared" si="90"/>
        <v>0</v>
      </c>
      <c r="O122" s="55"/>
      <c r="P122" s="55"/>
      <c r="Q122" s="55"/>
      <c r="R122" s="61">
        <f t="shared" si="91"/>
        <v>0</v>
      </c>
      <c r="S122" s="55"/>
      <c r="T122" s="55"/>
      <c r="U122" s="55"/>
      <c r="V122" s="61">
        <f t="shared" si="92"/>
        <v>0</v>
      </c>
    </row>
    <row r="123" spans="1:22" s="6" customFormat="1" ht="15" customHeight="1">
      <c r="A123" s="51">
        <v>118</v>
      </c>
      <c r="B123" s="11" t="s">
        <v>156</v>
      </c>
      <c r="C123" s="60" t="s">
        <v>159</v>
      </c>
      <c r="D123" s="60"/>
      <c r="E123" s="61">
        <f t="shared" si="88"/>
        <v>0</v>
      </c>
      <c r="F123" s="61"/>
      <c r="G123" s="55"/>
      <c r="H123" s="55"/>
      <c r="I123" s="55"/>
      <c r="J123" s="61">
        <f t="shared" si="89"/>
        <v>0</v>
      </c>
      <c r="K123" s="55"/>
      <c r="L123" s="55"/>
      <c r="M123" s="55"/>
      <c r="N123" s="85">
        <f t="shared" si="90"/>
        <v>0</v>
      </c>
      <c r="O123" s="55"/>
      <c r="P123" s="55"/>
      <c r="Q123" s="55"/>
      <c r="R123" s="61">
        <f t="shared" si="91"/>
        <v>0</v>
      </c>
      <c r="S123" s="55"/>
      <c r="T123" s="55"/>
      <c r="U123" s="55"/>
      <c r="V123" s="61">
        <f t="shared" si="92"/>
        <v>0</v>
      </c>
    </row>
    <row r="124" spans="1:22" s="6" customFormat="1" ht="15" customHeight="1">
      <c r="A124" s="51">
        <v>120</v>
      </c>
      <c r="B124" s="11" t="s">
        <v>156</v>
      </c>
      <c r="C124" s="59" t="s">
        <v>68</v>
      </c>
      <c r="D124" s="59"/>
      <c r="E124" s="61">
        <f t="shared" si="88"/>
        <v>0</v>
      </c>
      <c r="F124" s="61"/>
      <c r="G124" s="55"/>
      <c r="H124" s="55"/>
      <c r="I124" s="55"/>
      <c r="J124" s="61">
        <f t="shared" si="89"/>
        <v>0</v>
      </c>
      <c r="K124" s="55"/>
      <c r="L124" s="55"/>
      <c r="M124" s="55"/>
      <c r="N124" s="85">
        <f t="shared" si="90"/>
        <v>0</v>
      </c>
      <c r="O124" s="55"/>
      <c r="P124" s="55"/>
      <c r="Q124" s="55"/>
      <c r="R124" s="61">
        <f t="shared" si="91"/>
        <v>0</v>
      </c>
      <c r="S124" s="55"/>
      <c r="T124" s="55"/>
      <c r="U124" s="55"/>
      <c r="V124" s="61">
        <f t="shared" si="92"/>
        <v>0</v>
      </c>
    </row>
    <row r="125" spans="1:22" s="6" customFormat="1" ht="15" customHeight="1">
      <c r="A125" s="51">
        <v>121</v>
      </c>
      <c r="B125" s="11" t="s">
        <v>156</v>
      </c>
      <c r="C125" s="59" t="s">
        <v>69</v>
      </c>
      <c r="D125" s="59"/>
      <c r="E125" s="61">
        <f t="shared" si="88"/>
        <v>0</v>
      </c>
      <c r="F125" s="61"/>
      <c r="G125" s="55"/>
      <c r="H125" s="55"/>
      <c r="I125" s="55"/>
      <c r="J125" s="61">
        <f t="shared" si="89"/>
        <v>0</v>
      </c>
      <c r="K125" s="55"/>
      <c r="L125" s="55"/>
      <c r="M125" s="55"/>
      <c r="N125" s="85">
        <f t="shared" si="90"/>
        <v>0</v>
      </c>
      <c r="O125" s="55"/>
      <c r="P125" s="55"/>
      <c r="Q125" s="55"/>
      <c r="R125" s="61">
        <f t="shared" si="91"/>
        <v>0</v>
      </c>
      <c r="S125" s="55"/>
      <c r="T125" s="55"/>
      <c r="U125" s="55"/>
      <c r="V125" s="61">
        <f t="shared" si="92"/>
        <v>0</v>
      </c>
    </row>
    <row r="126" spans="1:22" s="6" customFormat="1" ht="15" customHeight="1">
      <c r="A126" s="51">
        <v>122</v>
      </c>
      <c r="B126" s="11" t="s">
        <v>156</v>
      </c>
      <c r="C126" s="59" t="s">
        <v>71</v>
      </c>
      <c r="D126" s="59"/>
      <c r="E126" s="61">
        <f t="shared" si="88"/>
        <v>0</v>
      </c>
      <c r="F126" s="61"/>
      <c r="G126" s="55"/>
      <c r="H126" s="55"/>
      <c r="I126" s="55"/>
      <c r="J126" s="61">
        <f t="shared" si="89"/>
        <v>0</v>
      </c>
      <c r="K126" s="55"/>
      <c r="L126" s="55"/>
      <c r="M126" s="55"/>
      <c r="N126" s="85">
        <f t="shared" si="90"/>
        <v>0</v>
      </c>
      <c r="O126" s="55"/>
      <c r="P126" s="55"/>
      <c r="Q126" s="55"/>
      <c r="R126" s="61">
        <f t="shared" si="91"/>
        <v>0</v>
      </c>
      <c r="S126" s="55"/>
      <c r="T126" s="55"/>
      <c r="U126" s="55"/>
      <c r="V126" s="61">
        <f t="shared" si="92"/>
        <v>0</v>
      </c>
    </row>
    <row r="127" spans="1:22" s="6" customFormat="1" ht="15" customHeight="1">
      <c r="A127" s="51">
        <v>123</v>
      </c>
      <c r="B127" s="11" t="s">
        <v>156</v>
      </c>
      <c r="C127" s="59" t="s">
        <v>56</v>
      </c>
      <c r="D127" s="59"/>
      <c r="E127" s="61">
        <f t="shared" si="88"/>
        <v>0</v>
      </c>
      <c r="F127" s="61"/>
      <c r="G127" s="55"/>
      <c r="H127" s="55"/>
      <c r="I127" s="55"/>
      <c r="J127" s="61">
        <f t="shared" si="89"/>
        <v>0</v>
      </c>
      <c r="K127" s="55"/>
      <c r="L127" s="55"/>
      <c r="M127" s="55"/>
      <c r="N127" s="85">
        <f t="shared" si="90"/>
        <v>0</v>
      </c>
      <c r="O127" s="55"/>
      <c r="P127" s="55"/>
      <c r="Q127" s="55"/>
      <c r="R127" s="61">
        <f t="shared" si="91"/>
        <v>0</v>
      </c>
      <c r="S127" s="55"/>
      <c r="T127" s="55"/>
      <c r="U127" s="55"/>
      <c r="V127" s="61">
        <f t="shared" si="92"/>
        <v>0</v>
      </c>
    </row>
    <row r="128" spans="1:22" ht="15" customHeight="1">
      <c r="A128" s="51">
        <v>124</v>
      </c>
      <c r="B128" s="11" t="s">
        <v>156</v>
      </c>
      <c r="C128" s="59" t="s">
        <v>47</v>
      </c>
      <c r="D128" s="59"/>
      <c r="E128" s="61">
        <f t="shared" si="88"/>
        <v>0</v>
      </c>
      <c r="F128" s="61"/>
      <c r="G128" s="55"/>
      <c r="H128" s="55"/>
      <c r="I128" s="55"/>
      <c r="J128" s="61">
        <f t="shared" si="89"/>
        <v>0</v>
      </c>
      <c r="K128" s="55"/>
      <c r="L128" s="55"/>
      <c r="M128" s="55"/>
      <c r="N128" s="85">
        <f t="shared" si="90"/>
        <v>0</v>
      </c>
      <c r="O128" s="55"/>
      <c r="P128" s="55"/>
      <c r="Q128" s="55"/>
      <c r="R128" s="61">
        <f t="shared" si="91"/>
        <v>0</v>
      </c>
      <c r="S128" s="55"/>
      <c r="T128" s="55"/>
      <c r="U128" s="55"/>
      <c r="V128" s="61">
        <f t="shared" si="92"/>
        <v>0</v>
      </c>
    </row>
    <row r="129" spans="1:22" s="6" customFormat="1" ht="15" customHeight="1">
      <c r="A129" s="51">
        <v>125</v>
      </c>
      <c r="B129" s="11" t="s">
        <v>156</v>
      </c>
      <c r="C129" s="59" t="s">
        <v>50</v>
      </c>
      <c r="D129" s="59"/>
      <c r="E129" s="61">
        <f t="shared" si="88"/>
        <v>0</v>
      </c>
      <c r="F129" s="61"/>
      <c r="G129" s="55"/>
      <c r="H129" s="55"/>
      <c r="I129" s="55"/>
      <c r="J129" s="61">
        <f t="shared" si="89"/>
        <v>0</v>
      </c>
      <c r="K129" s="55"/>
      <c r="L129" s="55"/>
      <c r="M129" s="55"/>
      <c r="N129" s="85">
        <f t="shared" si="90"/>
        <v>0</v>
      </c>
      <c r="O129" s="55"/>
      <c r="P129" s="55"/>
      <c r="Q129" s="55"/>
      <c r="R129" s="61">
        <f t="shared" si="91"/>
        <v>0</v>
      </c>
      <c r="S129" s="55"/>
      <c r="T129" s="55"/>
      <c r="U129" s="55"/>
      <c r="V129" s="61">
        <f t="shared" si="92"/>
        <v>0</v>
      </c>
    </row>
    <row r="130" spans="1:22" s="6" customFormat="1" ht="15" customHeight="1">
      <c r="A130" s="51">
        <v>126</v>
      </c>
      <c r="B130" s="11" t="s">
        <v>156</v>
      </c>
      <c r="C130" s="59" t="s">
        <v>48</v>
      </c>
      <c r="D130" s="59"/>
      <c r="E130" s="61">
        <f t="shared" si="88"/>
        <v>0</v>
      </c>
      <c r="F130" s="61"/>
      <c r="G130" s="55"/>
      <c r="H130" s="55"/>
      <c r="I130" s="55"/>
      <c r="J130" s="61">
        <f t="shared" si="89"/>
        <v>0</v>
      </c>
      <c r="K130" s="55"/>
      <c r="L130" s="55"/>
      <c r="M130" s="55"/>
      <c r="N130" s="85">
        <f t="shared" si="90"/>
        <v>0</v>
      </c>
      <c r="O130" s="55"/>
      <c r="P130" s="55"/>
      <c r="Q130" s="55"/>
      <c r="R130" s="61">
        <f t="shared" si="91"/>
        <v>0</v>
      </c>
      <c r="S130" s="55"/>
      <c r="T130" s="55"/>
      <c r="U130" s="55"/>
      <c r="V130" s="61">
        <f t="shared" si="92"/>
        <v>0</v>
      </c>
    </row>
    <row r="131" spans="1:22" ht="31.5">
      <c r="A131" s="167">
        <v>127</v>
      </c>
      <c r="B131" s="163" t="s">
        <v>156</v>
      </c>
      <c r="C131" s="162" t="s">
        <v>60</v>
      </c>
      <c r="D131" s="123"/>
      <c r="E131" s="162">
        <f>E132</f>
        <v>0</v>
      </c>
      <c r="F131" s="104"/>
      <c r="G131" s="162">
        <f>G132</f>
        <v>0</v>
      </c>
      <c r="H131" s="162">
        <f>H132</f>
        <v>0</v>
      </c>
      <c r="I131" s="162">
        <f>I132</f>
        <v>0</v>
      </c>
      <c r="J131" s="162">
        <f t="shared" si="89"/>
        <v>0</v>
      </c>
      <c r="K131" s="162">
        <f>K132</f>
        <v>0</v>
      </c>
      <c r="L131" s="162">
        <f>L132</f>
        <v>0</v>
      </c>
      <c r="M131" s="162">
        <f>M132</f>
        <v>0</v>
      </c>
      <c r="N131" s="170">
        <f t="shared" si="90"/>
        <v>0</v>
      </c>
      <c r="O131" s="162">
        <f>O132</f>
        <v>0</v>
      </c>
      <c r="P131" s="162">
        <f>P132</f>
        <v>0</v>
      </c>
      <c r="Q131" s="162">
        <f>Q132</f>
        <v>0</v>
      </c>
      <c r="R131" s="162">
        <f t="shared" si="91"/>
        <v>0</v>
      </c>
      <c r="S131" s="162">
        <f>S132</f>
        <v>0</v>
      </c>
      <c r="T131" s="162">
        <f>T132</f>
        <v>0</v>
      </c>
      <c r="U131" s="162">
        <f>U132</f>
        <v>0</v>
      </c>
      <c r="V131" s="162">
        <f t="shared" si="92"/>
        <v>0</v>
      </c>
    </row>
    <row r="132" spans="1:22" ht="15" customHeight="1">
      <c r="A132" s="51">
        <v>128</v>
      </c>
      <c r="B132" s="11" t="s">
        <v>156</v>
      </c>
      <c r="C132" s="55" t="s">
        <v>141</v>
      </c>
      <c r="D132" s="55"/>
      <c r="E132" s="55">
        <f t="shared" si="88"/>
        <v>0</v>
      </c>
      <c r="F132" s="55"/>
      <c r="G132" s="55"/>
      <c r="H132" s="55"/>
      <c r="I132" s="55"/>
      <c r="J132" s="55"/>
      <c r="K132" s="55"/>
      <c r="L132" s="55"/>
      <c r="M132" s="55"/>
      <c r="N132" s="88">
        <f t="shared" si="90"/>
        <v>0</v>
      </c>
      <c r="O132" s="55"/>
      <c r="P132" s="55"/>
      <c r="Q132" s="55"/>
      <c r="R132" s="55">
        <f t="shared" si="91"/>
        <v>0</v>
      </c>
      <c r="S132" s="55"/>
      <c r="T132" s="55"/>
      <c r="U132" s="55"/>
      <c r="V132" s="55">
        <f t="shared" si="92"/>
        <v>0</v>
      </c>
    </row>
    <row r="133" spans="1:22" s="6" customFormat="1">
      <c r="A133" s="167">
        <v>129</v>
      </c>
      <c r="B133" s="163" t="s">
        <v>160</v>
      </c>
      <c r="C133" s="162" t="s">
        <v>161</v>
      </c>
      <c r="D133" s="123"/>
      <c r="E133" s="162" t="e">
        <f t="shared" ref="E133:U133" si="93">SUM(E134:E145)</f>
        <v>#REF!</v>
      </c>
      <c r="F133" s="104"/>
      <c r="G133" s="162" t="e">
        <f>SUM(G134:G145)</f>
        <v>#REF!</v>
      </c>
      <c r="H133" s="162" t="e">
        <f t="shared" si="93"/>
        <v>#REF!</v>
      </c>
      <c r="I133" s="162" t="e">
        <f t="shared" si="93"/>
        <v>#REF!</v>
      </c>
      <c r="J133" s="162" t="e">
        <f>SUM(G133:I133)</f>
        <v>#REF!</v>
      </c>
      <c r="K133" s="162" t="e">
        <f>SUM(K134:K145)</f>
        <v>#REF!</v>
      </c>
      <c r="L133" s="162" t="e">
        <f t="shared" si="93"/>
        <v>#REF!</v>
      </c>
      <c r="M133" s="162" t="e">
        <f t="shared" si="93"/>
        <v>#REF!</v>
      </c>
      <c r="N133" s="162" t="e">
        <f>SUM(K133:M133)</f>
        <v>#REF!</v>
      </c>
      <c r="O133" s="162" t="e">
        <f>SUM(O134:O145)</f>
        <v>#REF!</v>
      </c>
      <c r="P133" s="162" t="e">
        <f t="shared" si="93"/>
        <v>#REF!</v>
      </c>
      <c r="Q133" s="162" t="e">
        <f t="shared" si="93"/>
        <v>#REF!</v>
      </c>
      <c r="R133" s="162" t="e">
        <f>SUM(O133:Q133)</f>
        <v>#REF!</v>
      </c>
      <c r="S133" s="162" t="e">
        <f>SUM(S134:S145)</f>
        <v>#REF!</v>
      </c>
      <c r="T133" s="162" t="e">
        <f t="shared" si="93"/>
        <v>#REF!</v>
      </c>
      <c r="U133" s="162" t="e">
        <f t="shared" si="93"/>
        <v>#REF!</v>
      </c>
      <c r="V133" s="162" t="e">
        <f>SUM(S133:U133)</f>
        <v>#REF!</v>
      </c>
    </row>
    <row r="134" spans="1:22" s="6" customFormat="1" ht="15" customHeight="1">
      <c r="A134" s="51">
        <v>130</v>
      </c>
      <c r="B134" s="11" t="s">
        <v>160</v>
      </c>
      <c r="C134" s="59" t="s">
        <v>41</v>
      </c>
      <c r="D134" s="59"/>
      <c r="E134" s="61" t="e">
        <f t="shared" ref="E134:E145" si="94">SUM(G134:V134)/2</f>
        <v>#REF!</v>
      </c>
      <c r="F134" s="61"/>
      <c r="G134" s="55" t="e">
        <f>'BR OLD'!G134+#REF!+#REF!+#REF!+#REF!+#REF!+#REF!+#REF!+#REF!+'DEPT '!G134+#REF!+#REF!+#REF!+#REF!</f>
        <v>#REF!</v>
      </c>
      <c r="H134" s="55" t="e">
        <f>'BR OLD'!H134+#REF!+#REF!+#REF!+#REF!+#REF!+#REF!+#REF!+#REF!+'DEPT '!H134+#REF!+#REF!+#REF!+#REF!</f>
        <v>#REF!</v>
      </c>
      <c r="I134" s="55" t="e">
        <f>'BR OLD'!I134+#REF!+#REF!+#REF!+#REF!+#REF!+#REF!+#REF!+#REF!+'DEPT '!I134+#REF!+#REF!+#REF!+#REF!</f>
        <v>#REF!</v>
      </c>
      <c r="J134" s="61" t="e">
        <f t="shared" ref="J134:J145" si="95">SUM(G134:I134)</f>
        <v>#REF!</v>
      </c>
      <c r="K134" s="55" t="e">
        <f>'BR OLD'!K134+#REF!+#REF!+#REF!+#REF!+#REF!+#REF!+#REF!+#REF!+'DEPT '!K134+#REF!+#REF!+#REF!+#REF!</f>
        <v>#REF!</v>
      </c>
      <c r="L134" s="55" t="e">
        <f>'BR OLD'!L134+#REF!+#REF!+#REF!+#REF!+#REF!+#REF!+#REF!+#REF!+'DEPT '!L134+#REF!+#REF!+#REF!+#REF!</f>
        <v>#REF!</v>
      </c>
      <c r="M134" s="55" t="e">
        <f>'BR OLD'!M134+#REF!+#REF!+#REF!+#REF!+#REF!+#REF!+#REF!+#REF!+'DEPT '!M134+#REF!+#REF!+#REF!+#REF!</f>
        <v>#REF!</v>
      </c>
      <c r="N134" s="85" t="e">
        <f t="shared" ref="N134:N145" si="96">SUM(K134:M134)</f>
        <v>#REF!</v>
      </c>
      <c r="O134" s="55" t="e">
        <f>'BR OLD'!O134+#REF!+#REF!+#REF!+#REF!+#REF!+#REF!+#REF!+#REF!+'DEPT '!O134+#REF!+#REF!+#REF!+#REF!</f>
        <v>#REF!</v>
      </c>
      <c r="P134" s="55" t="e">
        <f>'BR OLD'!P134+#REF!+#REF!+#REF!+#REF!+#REF!+#REF!+#REF!+#REF!+'DEPT '!P134+#REF!+#REF!+#REF!+#REF!</f>
        <v>#REF!</v>
      </c>
      <c r="Q134" s="55" t="e">
        <f>'BR OLD'!Q134+#REF!+#REF!+#REF!+#REF!+#REF!+#REF!+#REF!+#REF!+'DEPT '!Q134+#REF!+#REF!+#REF!+#REF!</f>
        <v>#REF!</v>
      </c>
      <c r="R134" s="61" t="e">
        <f t="shared" ref="R134:R145" si="97">SUM(O134:Q134)</f>
        <v>#REF!</v>
      </c>
      <c r="S134" s="55" t="e">
        <f>'BR OLD'!S134+#REF!+#REF!+#REF!+#REF!+#REF!+#REF!+#REF!+#REF!+'DEPT '!S134+#REF!+#REF!+#REF!+#REF!</f>
        <v>#REF!</v>
      </c>
      <c r="T134" s="55" t="e">
        <f>'BR OLD'!T134+#REF!+#REF!+#REF!+#REF!+#REF!+#REF!+#REF!+#REF!+'DEPT '!T134+#REF!+#REF!+#REF!+#REF!</f>
        <v>#REF!</v>
      </c>
      <c r="U134" s="55" t="e">
        <f>'BR OLD'!U134+#REF!+#REF!+#REF!+#REF!+#REF!+#REF!+#REF!+#REF!+'DEPT '!U134+#REF!+#REF!+#REF!+#REF!</f>
        <v>#REF!</v>
      </c>
      <c r="V134" s="61" t="e">
        <f t="shared" ref="V134:V145" si="98">SUM(S134:U134)</f>
        <v>#REF!</v>
      </c>
    </row>
    <row r="135" spans="1:22" ht="15" customHeight="1">
      <c r="A135" s="51">
        <v>131</v>
      </c>
      <c r="B135" s="11" t="s">
        <v>160</v>
      </c>
      <c r="C135" s="59" t="s">
        <v>39</v>
      </c>
      <c r="D135" s="59"/>
      <c r="E135" s="61" t="e">
        <f t="shared" si="94"/>
        <v>#REF!</v>
      </c>
      <c r="F135" s="61"/>
      <c r="G135" s="55" t="e">
        <f>'BR OLD'!G135+#REF!+#REF!+#REF!+#REF!+#REF!+#REF!+#REF!+#REF!+'DEPT '!G135+#REF!+#REF!+#REF!+#REF!</f>
        <v>#REF!</v>
      </c>
      <c r="H135" s="55" t="e">
        <f>'BR OLD'!H135+#REF!+#REF!+#REF!+#REF!+#REF!+#REF!+#REF!+#REF!+'DEPT '!H135+#REF!+#REF!+#REF!+#REF!</f>
        <v>#REF!</v>
      </c>
      <c r="I135" s="55" t="e">
        <f>'BR OLD'!I135+#REF!+#REF!+#REF!+#REF!+#REF!+#REF!+#REF!+#REF!+'DEPT '!I135+#REF!+#REF!+#REF!+#REF!</f>
        <v>#REF!</v>
      </c>
      <c r="J135" s="61" t="e">
        <f t="shared" si="95"/>
        <v>#REF!</v>
      </c>
      <c r="K135" s="55" t="e">
        <f>'BR OLD'!K135+#REF!+#REF!+#REF!+#REF!+#REF!+#REF!+#REF!+#REF!+'DEPT '!K135+#REF!+#REF!+#REF!+#REF!</f>
        <v>#REF!</v>
      </c>
      <c r="L135" s="55" t="e">
        <f>'BR OLD'!L135+#REF!+#REF!+#REF!+#REF!+#REF!+#REF!+#REF!+#REF!+'DEPT '!L135+#REF!+#REF!+#REF!+#REF!</f>
        <v>#REF!</v>
      </c>
      <c r="M135" s="55" t="e">
        <f>'BR OLD'!M135+#REF!+#REF!+#REF!+#REF!+#REF!+#REF!+#REF!+#REF!+'DEPT '!M135+#REF!+#REF!+#REF!+#REF!</f>
        <v>#REF!</v>
      </c>
      <c r="N135" s="85" t="e">
        <f t="shared" si="96"/>
        <v>#REF!</v>
      </c>
      <c r="O135" s="55" t="e">
        <f>'BR OLD'!O135+#REF!+#REF!+#REF!+#REF!+#REF!+#REF!+#REF!+#REF!+'DEPT '!O135+#REF!+#REF!+#REF!+#REF!</f>
        <v>#REF!</v>
      </c>
      <c r="P135" s="55" t="e">
        <f>'BR OLD'!P135+#REF!+#REF!+#REF!+#REF!+#REF!+#REF!+#REF!+#REF!+'DEPT '!P135+#REF!+#REF!+#REF!+#REF!</f>
        <v>#REF!</v>
      </c>
      <c r="Q135" s="55" t="e">
        <f>'BR OLD'!Q135+#REF!+#REF!+#REF!+#REF!+#REF!+#REF!+#REF!+#REF!+'DEPT '!Q135+#REF!+#REF!+#REF!+#REF!</f>
        <v>#REF!</v>
      </c>
      <c r="R135" s="61" t="e">
        <f t="shared" si="97"/>
        <v>#REF!</v>
      </c>
      <c r="S135" s="55" t="e">
        <f>'BR OLD'!S135+#REF!+#REF!+#REF!+#REF!+#REF!+#REF!+#REF!+#REF!+'DEPT '!S135+#REF!+#REF!+#REF!+#REF!</f>
        <v>#REF!</v>
      </c>
      <c r="T135" s="55" t="e">
        <f>'BR OLD'!T135+#REF!+#REF!+#REF!+#REF!+#REF!+#REF!+#REF!+#REF!+'DEPT '!T135+#REF!+#REF!+#REF!+#REF!</f>
        <v>#REF!</v>
      </c>
      <c r="U135" s="55" t="e">
        <f>'BR OLD'!U135+#REF!+#REF!+#REF!+#REF!+#REF!+#REF!+#REF!+#REF!+'DEPT '!U135+#REF!+#REF!+#REF!+#REF!</f>
        <v>#REF!</v>
      </c>
      <c r="V135" s="61" t="e">
        <f t="shared" si="98"/>
        <v>#REF!</v>
      </c>
    </row>
    <row r="136" spans="1:22" s="6" customFormat="1" ht="15" customHeight="1">
      <c r="A136" s="51">
        <v>132</v>
      </c>
      <c r="B136" s="11" t="s">
        <v>160</v>
      </c>
      <c r="C136" s="60" t="s">
        <v>158</v>
      </c>
      <c r="D136" s="60"/>
      <c r="E136" s="61" t="e">
        <f t="shared" si="94"/>
        <v>#REF!</v>
      </c>
      <c r="F136" s="61"/>
      <c r="G136" s="55" t="e">
        <f>'BR OLD'!G136+#REF!+#REF!+#REF!+#REF!+#REF!+#REF!+#REF!+#REF!+'DEPT '!G136+#REF!+#REF!+#REF!+#REF!</f>
        <v>#REF!</v>
      </c>
      <c r="H136" s="55" t="e">
        <f>'BR OLD'!H136+#REF!+#REF!+#REF!+#REF!+#REF!+#REF!+#REF!+#REF!+'DEPT '!H136+#REF!+#REF!+#REF!+#REF!</f>
        <v>#REF!</v>
      </c>
      <c r="I136" s="55" t="e">
        <f>'BR OLD'!I136+#REF!+#REF!+#REF!+#REF!+#REF!+#REF!+#REF!+#REF!+'DEPT '!I136+#REF!+#REF!+#REF!+#REF!</f>
        <v>#REF!</v>
      </c>
      <c r="J136" s="61" t="e">
        <f t="shared" si="95"/>
        <v>#REF!</v>
      </c>
      <c r="K136" s="55" t="e">
        <f>'BR OLD'!K136+#REF!+#REF!+#REF!+#REF!+#REF!+#REF!+#REF!+#REF!+'DEPT '!K136+#REF!+#REF!+#REF!+#REF!</f>
        <v>#REF!</v>
      </c>
      <c r="L136" s="55" t="e">
        <f>'BR OLD'!L136+#REF!+#REF!+#REF!+#REF!+#REF!+#REF!+#REF!+#REF!+'DEPT '!L136+#REF!+#REF!+#REF!+#REF!</f>
        <v>#REF!</v>
      </c>
      <c r="M136" s="55" t="e">
        <f>'BR OLD'!M136+#REF!+#REF!+#REF!+#REF!+#REF!+#REF!+#REF!+#REF!+'DEPT '!M136+#REF!+#REF!+#REF!+#REF!</f>
        <v>#REF!</v>
      </c>
      <c r="N136" s="85" t="e">
        <f t="shared" si="96"/>
        <v>#REF!</v>
      </c>
      <c r="O136" s="55" t="e">
        <f>'BR OLD'!O136+#REF!+#REF!+#REF!+#REF!+#REF!+#REF!+#REF!+#REF!+'DEPT '!O136+#REF!+#REF!+#REF!+#REF!</f>
        <v>#REF!</v>
      </c>
      <c r="P136" s="55" t="e">
        <f>'BR OLD'!P136+#REF!+#REF!+#REF!+#REF!+#REF!+#REF!+#REF!+#REF!+'DEPT '!P136+#REF!+#REF!+#REF!+#REF!</f>
        <v>#REF!</v>
      </c>
      <c r="Q136" s="55" t="e">
        <f>'BR OLD'!Q136+#REF!+#REF!+#REF!+#REF!+#REF!+#REF!+#REF!+#REF!+'DEPT '!Q136+#REF!+#REF!+#REF!+#REF!</f>
        <v>#REF!</v>
      </c>
      <c r="R136" s="61" t="e">
        <f t="shared" si="97"/>
        <v>#REF!</v>
      </c>
      <c r="S136" s="55" t="e">
        <f>'BR OLD'!S136+#REF!+#REF!+#REF!+#REF!+#REF!+#REF!+#REF!+#REF!+'DEPT '!S136+#REF!+#REF!+#REF!+#REF!</f>
        <v>#REF!</v>
      </c>
      <c r="T136" s="55" t="e">
        <f>'BR OLD'!T136+#REF!+#REF!+#REF!+#REF!+#REF!+#REF!+#REF!+#REF!+'DEPT '!T136+#REF!+#REF!+#REF!+#REF!</f>
        <v>#REF!</v>
      </c>
      <c r="U136" s="55" t="e">
        <f>'BR OLD'!U136+#REF!+#REF!+#REF!+#REF!+#REF!+#REF!+#REF!+#REF!+'DEPT '!U136+#REF!+#REF!+#REF!+#REF!</f>
        <v>#REF!</v>
      </c>
      <c r="V136" s="61" t="e">
        <f t="shared" si="98"/>
        <v>#REF!</v>
      </c>
    </row>
    <row r="137" spans="1:22" s="6" customFormat="1" ht="15" customHeight="1">
      <c r="A137" s="51">
        <v>133</v>
      </c>
      <c r="B137" s="11" t="s">
        <v>160</v>
      </c>
      <c r="C137" s="60" t="s">
        <v>159</v>
      </c>
      <c r="D137" s="60"/>
      <c r="E137" s="61" t="e">
        <f t="shared" si="94"/>
        <v>#REF!</v>
      </c>
      <c r="F137" s="61"/>
      <c r="G137" s="55" t="e">
        <f>'BR OLD'!G137+#REF!+#REF!+#REF!+#REF!+#REF!+#REF!+#REF!+#REF!+'DEPT '!G137+#REF!+#REF!+#REF!+#REF!</f>
        <v>#REF!</v>
      </c>
      <c r="H137" s="55" t="e">
        <f>'BR OLD'!H137+#REF!+#REF!+#REF!+#REF!+#REF!+#REF!+#REF!+#REF!+'DEPT '!H137+#REF!+#REF!+#REF!+#REF!</f>
        <v>#REF!</v>
      </c>
      <c r="I137" s="55" t="e">
        <f>'BR OLD'!I137+#REF!+#REF!+#REF!+#REF!+#REF!+#REF!+#REF!+#REF!+'DEPT '!I137+#REF!+#REF!+#REF!+#REF!</f>
        <v>#REF!</v>
      </c>
      <c r="J137" s="61" t="e">
        <f t="shared" si="95"/>
        <v>#REF!</v>
      </c>
      <c r="K137" s="55" t="e">
        <f>'BR OLD'!K137+#REF!+#REF!+#REF!+#REF!+#REF!+#REF!+#REF!+#REF!+'DEPT '!K137+#REF!+#REF!+#REF!+#REF!</f>
        <v>#REF!</v>
      </c>
      <c r="L137" s="55" t="e">
        <f>'BR OLD'!L137+#REF!+#REF!+#REF!+#REF!+#REF!+#REF!+#REF!+#REF!+'DEPT '!L137+#REF!+#REF!+#REF!+#REF!</f>
        <v>#REF!</v>
      </c>
      <c r="M137" s="55" t="e">
        <f>'BR OLD'!M137+#REF!+#REF!+#REF!+#REF!+#REF!+#REF!+#REF!+#REF!+'DEPT '!M137+#REF!+#REF!+#REF!+#REF!</f>
        <v>#REF!</v>
      </c>
      <c r="N137" s="85" t="e">
        <f t="shared" si="96"/>
        <v>#REF!</v>
      </c>
      <c r="O137" s="55" t="e">
        <f>'BR OLD'!O137+#REF!+#REF!+#REF!+#REF!+#REF!+#REF!+#REF!+#REF!+'DEPT '!O137+#REF!+#REF!+#REF!+#REF!</f>
        <v>#REF!</v>
      </c>
      <c r="P137" s="55" t="e">
        <f>'BR OLD'!P137+#REF!+#REF!+#REF!+#REF!+#REF!+#REF!+#REF!+#REF!+'DEPT '!P137+#REF!+#REF!+#REF!+#REF!</f>
        <v>#REF!</v>
      </c>
      <c r="Q137" s="55" t="e">
        <f>'BR OLD'!Q137+#REF!+#REF!+#REF!+#REF!+#REF!+#REF!+#REF!+#REF!+'DEPT '!Q137+#REF!+#REF!+#REF!+#REF!</f>
        <v>#REF!</v>
      </c>
      <c r="R137" s="61" t="e">
        <f t="shared" si="97"/>
        <v>#REF!</v>
      </c>
      <c r="S137" s="55" t="e">
        <f>'BR OLD'!S137+#REF!+#REF!+#REF!+#REF!+#REF!+#REF!+#REF!+#REF!+'DEPT '!S137+#REF!+#REF!+#REF!+#REF!</f>
        <v>#REF!</v>
      </c>
      <c r="T137" s="55" t="e">
        <f>'BR OLD'!T137+#REF!+#REF!+#REF!+#REF!+#REF!+#REF!+#REF!+#REF!+'DEPT '!T137+#REF!+#REF!+#REF!+#REF!</f>
        <v>#REF!</v>
      </c>
      <c r="U137" s="55" t="e">
        <f>'BR OLD'!U137+#REF!+#REF!+#REF!+#REF!+#REF!+#REF!+#REF!+#REF!+'DEPT '!U137+#REF!+#REF!+#REF!+#REF!</f>
        <v>#REF!</v>
      </c>
      <c r="V137" s="61" t="e">
        <f t="shared" si="98"/>
        <v>#REF!</v>
      </c>
    </row>
    <row r="138" spans="1:22" s="6" customFormat="1" ht="15" customHeight="1">
      <c r="A138" s="51">
        <v>134</v>
      </c>
      <c r="B138" s="11" t="s">
        <v>160</v>
      </c>
      <c r="C138" s="59" t="s">
        <v>42</v>
      </c>
      <c r="D138" s="59"/>
      <c r="E138" s="61" t="e">
        <f t="shared" si="94"/>
        <v>#REF!</v>
      </c>
      <c r="F138" s="61"/>
      <c r="G138" s="55" t="e">
        <f>'BR OLD'!G138+#REF!+#REF!+#REF!+#REF!+#REF!+#REF!+#REF!+#REF!+'DEPT '!G138+#REF!+#REF!+#REF!+#REF!</f>
        <v>#REF!</v>
      </c>
      <c r="H138" s="55" t="e">
        <f>'BR OLD'!H138+#REF!+#REF!+#REF!+#REF!+#REF!+#REF!+#REF!+#REF!+'DEPT '!H138+#REF!+#REF!+#REF!+#REF!</f>
        <v>#REF!</v>
      </c>
      <c r="I138" s="55" t="e">
        <f>'BR OLD'!I138+#REF!+#REF!+#REF!+#REF!+#REF!+#REF!+#REF!+#REF!+'DEPT '!I138+#REF!+#REF!+#REF!+#REF!</f>
        <v>#REF!</v>
      </c>
      <c r="J138" s="61" t="e">
        <f t="shared" si="95"/>
        <v>#REF!</v>
      </c>
      <c r="K138" s="55" t="e">
        <f>'BR OLD'!K138+#REF!+#REF!+#REF!+#REF!+#REF!+#REF!+#REF!+#REF!+'DEPT '!K138+#REF!+#REF!+#REF!+#REF!</f>
        <v>#REF!</v>
      </c>
      <c r="L138" s="55" t="e">
        <f>'BR OLD'!L138+#REF!+#REF!+#REF!+#REF!+#REF!+#REF!+#REF!+#REF!+'DEPT '!L138+#REF!+#REF!+#REF!+#REF!</f>
        <v>#REF!</v>
      </c>
      <c r="M138" s="55" t="e">
        <f>'BR OLD'!M138+#REF!+#REF!+#REF!+#REF!+#REF!+#REF!+#REF!+#REF!+'DEPT '!M138+#REF!+#REF!+#REF!+#REF!</f>
        <v>#REF!</v>
      </c>
      <c r="N138" s="85" t="e">
        <f t="shared" si="96"/>
        <v>#REF!</v>
      </c>
      <c r="O138" s="55" t="e">
        <f>'BR OLD'!O138+#REF!+#REF!+#REF!+#REF!+#REF!+#REF!+#REF!+#REF!+'DEPT '!O138+#REF!+#REF!+#REF!+#REF!</f>
        <v>#REF!</v>
      </c>
      <c r="P138" s="55" t="e">
        <f>'BR OLD'!P138+#REF!+#REF!+#REF!+#REF!+#REF!+#REF!+#REF!+#REF!+'DEPT '!P138+#REF!+#REF!+#REF!+#REF!</f>
        <v>#REF!</v>
      </c>
      <c r="Q138" s="55" t="e">
        <f>'BR OLD'!Q138+#REF!+#REF!+#REF!+#REF!+#REF!+#REF!+#REF!+#REF!+'DEPT '!Q138+#REF!+#REF!+#REF!+#REF!</f>
        <v>#REF!</v>
      </c>
      <c r="R138" s="61" t="e">
        <f t="shared" si="97"/>
        <v>#REF!</v>
      </c>
      <c r="S138" s="55" t="e">
        <f>'BR OLD'!S138+#REF!+#REF!+#REF!+#REF!+#REF!+#REF!+#REF!+#REF!+'DEPT '!S138+#REF!+#REF!+#REF!+#REF!</f>
        <v>#REF!</v>
      </c>
      <c r="T138" s="55" t="e">
        <f>'BR OLD'!T138+#REF!+#REF!+#REF!+#REF!+#REF!+#REF!+#REF!+#REF!+'DEPT '!T138+#REF!+#REF!+#REF!+#REF!</f>
        <v>#REF!</v>
      </c>
      <c r="U138" s="55" t="e">
        <f>'BR OLD'!U138+#REF!+#REF!+#REF!+#REF!+#REF!+#REF!+#REF!+#REF!+'DEPT '!U138+#REF!+#REF!+#REF!+#REF!</f>
        <v>#REF!</v>
      </c>
      <c r="V138" s="61" t="e">
        <f t="shared" si="98"/>
        <v>#REF!</v>
      </c>
    </row>
    <row r="139" spans="1:22" s="6" customFormat="1" ht="15" customHeight="1">
      <c r="A139" s="51">
        <v>135</v>
      </c>
      <c r="B139" s="11" t="s">
        <v>160</v>
      </c>
      <c r="C139" s="59" t="s">
        <v>68</v>
      </c>
      <c r="D139" s="59"/>
      <c r="E139" s="61" t="e">
        <f t="shared" si="94"/>
        <v>#REF!</v>
      </c>
      <c r="F139" s="61"/>
      <c r="G139" s="55" t="e">
        <f>'BR OLD'!G139+#REF!+#REF!+#REF!+#REF!+#REF!+#REF!+#REF!+#REF!+'DEPT '!G139+#REF!+#REF!+#REF!+#REF!</f>
        <v>#REF!</v>
      </c>
      <c r="H139" s="55" t="e">
        <f>'BR OLD'!H139+#REF!+#REF!+#REF!+#REF!+#REF!+#REF!+#REF!+#REF!+'DEPT '!H139+#REF!+#REF!+#REF!+#REF!</f>
        <v>#REF!</v>
      </c>
      <c r="I139" s="55" t="e">
        <f>'BR OLD'!I139+#REF!+#REF!+#REF!+#REF!+#REF!+#REF!+#REF!+#REF!+'DEPT '!I139+#REF!+#REF!+#REF!+#REF!</f>
        <v>#REF!</v>
      </c>
      <c r="J139" s="61" t="e">
        <f t="shared" si="95"/>
        <v>#REF!</v>
      </c>
      <c r="K139" s="55" t="e">
        <f>'BR OLD'!K139+#REF!+#REF!+#REF!+#REF!+#REF!+#REF!+#REF!+#REF!+'DEPT '!K139+#REF!+#REF!+#REF!+#REF!</f>
        <v>#REF!</v>
      </c>
      <c r="L139" s="55" t="e">
        <f>'BR OLD'!L139+#REF!+#REF!+#REF!+#REF!+#REF!+#REF!+#REF!+#REF!+'DEPT '!L139+#REF!+#REF!+#REF!+#REF!</f>
        <v>#REF!</v>
      </c>
      <c r="M139" s="55" t="e">
        <f>'BR OLD'!M139+#REF!+#REF!+#REF!+#REF!+#REF!+#REF!+#REF!+#REF!+'DEPT '!M139+#REF!+#REF!+#REF!+#REF!</f>
        <v>#REF!</v>
      </c>
      <c r="N139" s="85" t="e">
        <f t="shared" si="96"/>
        <v>#REF!</v>
      </c>
      <c r="O139" s="55" t="e">
        <f>'BR OLD'!O139+#REF!+#REF!+#REF!+#REF!+#REF!+#REF!+#REF!+#REF!+'DEPT '!O139+#REF!+#REF!+#REF!+#REF!</f>
        <v>#REF!</v>
      </c>
      <c r="P139" s="55" t="e">
        <f>'BR OLD'!P139+#REF!+#REF!+#REF!+#REF!+#REF!+#REF!+#REF!+#REF!+'DEPT '!P139+#REF!+#REF!+#REF!+#REF!</f>
        <v>#REF!</v>
      </c>
      <c r="Q139" s="55" t="e">
        <f>'BR OLD'!Q139+#REF!+#REF!+#REF!+#REF!+#REF!+#REF!+#REF!+#REF!+'DEPT '!Q139+#REF!+#REF!+#REF!+#REF!</f>
        <v>#REF!</v>
      </c>
      <c r="R139" s="61" t="e">
        <f t="shared" si="97"/>
        <v>#REF!</v>
      </c>
      <c r="S139" s="55" t="e">
        <f>'BR OLD'!S139+#REF!+#REF!+#REF!+#REF!+#REF!+#REF!+#REF!+#REF!+'DEPT '!S139+#REF!+#REF!+#REF!+#REF!</f>
        <v>#REF!</v>
      </c>
      <c r="T139" s="55" t="e">
        <f>'BR OLD'!T139+#REF!+#REF!+#REF!+#REF!+#REF!+#REF!+#REF!+#REF!+'DEPT '!T139+#REF!+#REF!+#REF!+#REF!</f>
        <v>#REF!</v>
      </c>
      <c r="U139" s="55" t="e">
        <f>'BR OLD'!U139+#REF!+#REF!+#REF!+#REF!+#REF!+#REF!+#REF!+#REF!+'DEPT '!U139+#REF!+#REF!+#REF!+#REF!</f>
        <v>#REF!</v>
      </c>
      <c r="V139" s="61" t="e">
        <f t="shared" si="98"/>
        <v>#REF!</v>
      </c>
    </row>
    <row r="140" spans="1:22" s="6" customFormat="1" ht="15" customHeight="1">
      <c r="A140" s="51">
        <v>136</v>
      </c>
      <c r="B140" s="11" t="s">
        <v>160</v>
      </c>
      <c r="C140" s="59" t="s">
        <v>69</v>
      </c>
      <c r="D140" s="59"/>
      <c r="E140" s="61" t="e">
        <f t="shared" si="94"/>
        <v>#REF!</v>
      </c>
      <c r="F140" s="61"/>
      <c r="G140" s="55" t="e">
        <f>'BR OLD'!G140+#REF!+#REF!+#REF!+#REF!+#REF!+#REF!+#REF!+#REF!+'DEPT '!G140+#REF!+#REF!+#REF!+#REF!</f>
        <v>#REF!</v>
      </c>
      <c r="H140" s="55" t="e">
        <f>'BR OLD'!H140+#REF!+#REF!+#REF!+#REF!+#REF!+#REF!+#REF!+#REF!+'DEPT '!H140+#REF!+#REF!+#REF!+#REF!</f>
        <v>#REF!</v>
      </c>
      <c r="I140" s="55" t="e">
        <f>'BR OLD'!I140+#REF!+#REF!+#REF!+#REF!+#REF!+#REF!+#REF!+#REF!+'DEPT '!I140+#REF!+#REF!+#REF!+#REF!</f>
        <v>#REF!</v>
      </c>
      <c r="J140" s="61" t="e">
        <f t="shared" si="95"/>
        <v>#REF!</v>
      </c>
      <c r="K140" s="55" t="e">
        <f>'BR OLD'!K140+#REF!+#REF!+#REF!+#REF!+#REF!+#REF!+#REF!+#REF!+'DEPT '!K140+#REF!+#REF!+#REF!+#REF!</f>
        <v>#REF!</v>
      </c>
      <c r="L140" s="55" t="e">
        <f>'BR OLD'!L140+#REF!+#REF!+#REF!+#REF!+#REF!+#REF!+#REF!+#REF!+'DEPT '!L140+#REF!+#REF!+#REF!+#REF!</f>
        <v>#REF!</v>
      </c>
      <c r="M140" s="55" t="e">
        <f>'BR OLD'!M140+#REF!+#REF!+#REF!+#REF!+#REF!+#REF!+#REF!+#REF!+'DEPT '!M140+#REF!+#REF!+#REF!+#REF!</f>
        <v>#REF!</v>
      </c>
      <c r="N140" s="85" t="e">
        <f t="shared" si="96"/>
        <v>#REF!</v>
      </c>
      <c r="O140" s="55" t="e">
        <f>'BR OLD'!O140+#REF!+#REF!+#REF!+#REF!+#REF!+#REF!+#REF!+#REF!+'DEPT '!O140+#REF!+#REF!+#REF!+#REF!</f>
        <v>#REF!</v>
      </c>
      <c r="P140" s="55" t="e">
        <f>'BR OLD'!P140+#REF!+#REF!+#REF!+#REF!+#REF!+#REF!+#REF!+#REF!+'DEPT '!P140+#REF!+#REF!+#REF!+#REF!</f>
        <v>#REF!</v>
      </c>
      <c r="Q140" s="55" t="e">
        <f>'BR OLD'!Q140+#REF!+#REF!+#REF!+#REF!+#REF!+#REF!+#REF!+#REF!+'DEPT '!Q140+#REF!+#REF!+#REF!+#REF!</f>
        <v>#REF!</v>
      </c>
      <c r="R140" s="61" t="e">
        <f t="shared" si="97"/>
        <v>#REF!</v>
      </c>
      <c r="S140" s="55" t="e">
        <f>'BR OLD'!S140+#REF!+#REF!+#REF!+#REF!+#REF!+#REF!+#REF!+#REF!+'DEPT '!S140+#REF!+#REF!+#REF!+#REF!</f>
        <v>#REF!</v>
      </c>
      <c r="T140" s="55" t="e">
        <f>'BR OLD'!T140+#REF!+#REF!+#REF!+#REF!+#REF!+#REF!+#REF!+#REF!+'DEPT '!T140+#REF!+#REF!+#REF!+#REF!</f>
        <v>#REF!</v>
      </c>
      <c r="U140" s="55" t="e">
        <f>'BR OLD'!U140+#REF!+#REF!+#REF!+#REF!+#REF!+#REF!+#REF!+#REF!+'DEPT '!U140+#REF!+#REF!+#REF!+#REF!</f>
        <v>#REF!</v>
      </c>
      <c r="V140" s="61" t="e">
        <f t="shared" si="98"/>
        <v>#REF!</v>
      </c>
    </row>
    <row r="141" spans="1:22" s="6" customFormat="1" ht="15" customHeight="1">
      <c r="A141" s="51">
        <v>137</v>
      </c>
      <c r="B141" s="11" t="s">
        <v>160</v>
      </c>
      <c r="C141" s="59" t="s">
        <v>71</v>
      </c>
      <c r="D141" s="59"/>
      <c r="E141" s="61" t="e">
        <f t="shared" si="94"/>
        <v>#REF!</v>
      </c>
      <c r="F141" s="61"/>
      <c r="G141" s="55" t="e">
        <f>'BR OLD'!G141+#REF!+#REF!+#REF!+#REF!+#REF!+#REF!+#REF!+#REF!+'DEPT '!G141+#REF!+#REF!+#REF!+#REF!</f>
        <v>#REF!</v>
      </c>
      <c r="H141" s="55" t="e">
        <f>'BR OLD'!H141+#REF!+#REF!+#REF!+#REF!+#REF!+#REF!+#REF!+#REF!+'DEPT '!H141+#REF!+#REF!+#REF!+#REF!</f>
        <v>#REF!</v>
      </c>
      <c r="I141" s="55" t="e">
        <f>'BR OLD'!I141+#REF!+#REF!+#REF!+#REF!+#REF!+#REF!+#REF!+#REF!+'DEPT '!I141+#REF!+#REF!+#REF!+#REF!</f>
        <v>#REF!</v>
      </c>
      <c r="J141" s="61" t="e">
        <f t="shared" si="95"/>
        <v>#REF!</v>
      </c>
      <c r="K141" s="55" t="e">
        <f>'BR OLD'!K141+#REF!+#REF!+#REF!+#REF!+#REF!+#REF!+#REF!+#REF!+'DEPT '!K141+#REF!+#REF!+#REF!+#REF!</f>
        <v>#REF!</v>
      </c>
      <c r="L141" s="55" t="e">
        <f>'BR OLD'!L141+#REF!+#REF!+#REF!+#REF!+#REF!+#REF!+#REF!+#REF!+'DEPT '!L141+#REF!+#REF!+#REF!+#REF!</f>
        <v>#REF!</v>
      </c>
      <c r="M141" s="55" t="e">
        <f>'BR OLD'!M141+#REF!+#REF!+#REF!+#REF!+#REF!+#REF!+#REF!+#REF!+'DEPT '!M141+#REF!+#REF!+#REF!+#REF!</f>
        <v>#REF!</v>
      </c>
      <c r="N141" s="85" t="e">
        <f t="shared" si="96"/>
        <v>#REF!</v>
      </c>
      <c r="O141" s="55" t="e">
        <f>'BR OLD'!O141+#REF!+#REF!+#REF!+#REF!+#REF!+#REF!+#REF!+#REF!+'DEPT '!O141+#REF!+#REF!+#REF!+#REF!</f>
        <v>#REF!</v>
      </c>
      <c r="P141" s="55" t="e">
        <f>'BR OLD'!P141+#REF!+#REF!+#REF!+#REF!+#REF!+#REF!+#REF!+#REF!+'DEPT '!P141+#REF!+#REF!+#REF!+#REF!</f>
        <v>#REF!</v>
      </c>
      <c r="Q141" s="55" t="e">
        <f>'BR OLD'!Q141+#REF!+#REF!+#REF!+#REF!+#REF!+#REF!+#REF!+#REF!+'DEPT '!Q141+#REF!+#REF!+#REF!+#REF!</f>
        <v>#REF!</v>
      </c>
      <c r="R141" s="61" t="e">
        <f t="shared" si="97"/>
        <v>#REF!</v>
      </c>
      <c r="S141" s="55" t="e">
        <f>'BR OLD'!S141+#REF!+#REF!+#REF!+#REF!+#REF!+#REF!+#REF!+#REF!+'DEPT '!S141+#REF!+#REF!+#REF!+#REF!</f>
        <v>#REF!</v>
      </c>
      <c r="T141" s="55" t="e">
        <f>'BR OLD'!T141+#REF!+#REF!+#REF!+#REF!+#REF!+#REF!+#REF!+#REF!+'DEPT '!T141+#REF!+#REF!+#REF!+#REF!</f>
        <v>#REF!</v>
      </c>
      <c r="U141" s="55" t="e">
        <f>'BR OLD'!U141+#REF!+#REF!+#REF!+#REF!+#REF!+#REF!+#REF!+#REF!+'DEPT '!U141+#REF!+#REF!+#REF!+#REF!</f>
        <v>#REF!</v>
      </c>
      <c r="V141" s="61" t="e">
        <f t="shared" si="98"/>
        <v>#REF!</v>
      </c>
    </row>
    <row r="142" spans="1:22" s="6" customFormat="1" ht="15" customHeight="1">
      <c r="A142" s="51">
        <v>138</v>
      </c>
      <c r="B142" s="11" t="s">
        <v>160</v>
      </c>
      <c r="C142" s="59" t="s">
        <v>56</v>
      </c>
      <c r="D142" s="59"/>
      <c r="E142" s="61" t="e">
        <f t="shared" si="94"/>
        <v>#REF!</v>
      </c>
      <c r="F142" s="61"/>
      <c r="G142" s="55" t="e">
        <f>'BR OLD'!G142+#REF!+#REF!+#REF!+#REF!+#REF!+#REF!+#REF!+#REF!+'DEPT '!G142+#REF!+#REF!+#REF!+#REF!</f>
        <v>#REF!</v>
      </c>
      <c r="H142" s="55" t="e">
        <f>'BR OLD'!H142+#REF!+#REF!+#REF!+#REF!+#REF!+#REF!+#REF!+#REF!+'DEPT '!H142+#REF!+#REF!+#REF!+#REF!</f>
        <v>#REF!</v>
      </c>
      <c r="I142" s="55" t="e">
        <f>'BR OLD'!I142+#REF!+#REF!+#REF!+#REF!+#REF!+#REF!+#REF!+#REF!+'DEPT '!I142+#REF!+#REF!+#REF!+#REF!</f>
        <v>#REF!</v>
      </c>
      <c r="J142" s="61" t="e">
        <f t="shared" si="95"/>
        <v>#REF!</v>
      </c>
      <c r="K142" s="55" t="e">
        <f>'BR OLD'!K142+#REF!+#REF!+#REF!+#REF!+#REF!+#REF!+#REF!+#REF!+'DEPT '!K142+#REF!+#REF!+#REF!+#REF!</f>
        <v>#REF!</v>
      </c>
      <c r="L142" s="55" t="e">
        <f>'BR OLD'!L142+#REF!+#REF!+#REF!+#REF!+#REF!+#REF!+#REF!+#REF!+'DEPT '!L142+#REF!+#REF!+#REF!+#REF!</f>
        <v>#REF!</v>
      </c>
      <c r="M142" s="55" t="e">
        <f>'BR OLD'!M142+#REF!+#REF!+#REF!+#REF!+#REF!+#REF!+#REF!+#REF!+'DEPT '!M142+#REF!+#REF!+#REF!+#REF!</f>
        <v>#REF!</v>
      </c>
      <c r="N142" s="85" t="e">
        <f t="shared" si="96"/>
        <v>#REF!</v>
      </c>
      <c r="O142" s="55" t="e">
        <f>'BR OLD'!O142+#REF!+#REF!+#REF!+#REF!+#REF!+#REF!+#REF!+#REF!+'DEPT '!O142+#REF!+#REF!+#REF!+#REF!</f>
        <v>#REF!</v>
      </c>
      <c r="P142" s="55" t="e">
        <f>'BR OLD'!P142+#REF!+#REF!+#REF!+#REF!+#REF!+#REF!+#REF!+#REF!+'DEPT '!P142+#REF!+#REF!+#REF!+#REF!</f>
        <v>#REF!</v>
      </c>
      <c r="Q142" s="55" t="e">
        <f>'BR OLD'!Q142+#REF!+#REF!+#REF!+#REF!+#REF!+#REF!+#REF!+#REF!+'DEPT '!Q142+#REF!+#REF!+#REF!+#REF!</f>
        <v>#REF!</v>
      </c>
      <c r="R142" s="61" t="e">
        <f t="shared" si="97"/>
        <v>#REF!</v>
      </c>
      <c r="S142" s="55" t="e">
        <f>'BR OLD'!S142+#REF!+#REF!+#REF!+#REF!+#REF!+#REF!+#REF!+#REF!+'DEPT '!S142+#REF!+#REF!+#REF!+#REF!</f>
        <v>#REF!</v>
      </c>
      <c r="T142" s="55" t="e">
        <f>'BR OLD'!T142+#REF!+#REF!+#REF!+#REF!+#REF!+#REF!+#REF!+#REF!+'DEPT '!T142+#REF!+#REF!+#REF!+#REF!</f>
        <v>#REF!</v>
      </c>
      <c r="U142" s="55" t="e">
        <f>'BR OLD'!U142+#REF!+#REF!+#REF!+#REF!+#REF!+#REF!+#REF!+#REF!+'DEPT '!U142+#REF!+#REF!+#REF!+#REF!</f>
        <v>#REF!</v>
      </c>
      <c r="V142" s="61" t="e">
        <f t="shared" si="98"/>
        <v>#REF!</v>
      </c>
    </row>
    <row r="143" spans="1:22" s="6" customFormat="1" ht="15" customHeight="1">
      <c r="A143" s="51">
        <v>139</v>
      </c>
      <c r="B143" s="11" t="s">
        <v>160</v>
      </c>
      <c r="C143" s="59" t="s">
        <v>47</v>
      </c>
      <c r="D143" s="59"/>
      <c r="E143" s="61" t="e">
        <f t="shared" si="94"/>
        <v>#REF!</v>
      </c>
      <c r="F143" s="61"/>
      <c r="G143" s="55" t="e">
        <f>'BR OLD'!G143+#REF!+#REF!+#REF!+#REF!+#REF!+#REF!+#REF!+#REF!+'DEPT '!G143+#REF!+#REF!+#REF!+#REF!</f>
        <v>#REF!</v>
      </c>
      <c r="H143" s="55" t="e">
        <f>'BR OLD'!H143+#REF!+#REF!+#REF!+#REF!+#REF!+#REF!+#REF!+#REF!+'DEPT '!H143+#REF!+#REF!+#REF!+#REF!</f>
        <v>#REF!</v>
      </c>
      <c r="I143" s="55" t="e">
        <f>'BR OLD'!I143+#REF!+#REF!+#REF!+#REF!+#REF!+#REF!+#REF!+#REF!+'DEPT '!I143+#REF!+#REF!+#REF!+#REF!</f>
        <v>#REF!</v>
      </c>
      <c r="J143" s="61" t="e">
        <f t="shared" si="95"/>
        <v>#REF!</v>
      </c>
      <c r="K143" s="55" t="e">
        <f>'BR OLD'!K143+#REF!+#REF!+#REF!+#REF!+#REF!+#REF!+#REF!+#REF!+'DEPT '!K143+#REF!+#REF!+#REF!+#REF!</f>
        <v>#REF!</v>
      </c>
      <c r="L143" s="55" t="e">
        <f>'BR OLD'!L143+#REF!+#REF!+#REF!+#REF!+#REF!+#REF!+#REF!+#REF!+'DEPT '!L143+#REF!+#REF!+#REF!+#REF!</f>
        <v>#REF!</v>
      </c>
      <c r="M143" s="55" t="e">
        <f>'BR OLD'!M143+#REF!+#REF!+#REF!+#REF!+#REF!+#REF!+#REF!+#REF!+'DEPT '!M143+#REF!+#REF!+#REF!+#REF!</f>
        <v>#REF!</v>
      </c>
      <c r="N143" s="85" t="e">
        <f t="shared" si="96"/>
        <v>#REF!</v>
      </c>
      <c r="O143" s="55" t="e">
        <f>'BR OLD'!O143+#REF!+#REF!+#REF!+#REF!+#REF!+#REF!+#REF!+#REF!+'DEPT '!O143+#REF!+#REF!+#REF!+#REF!</f>
        <v>#REF!</v>
      </c>
      <c r="P143" s="55" t="e">
        <f>'BR OLD'!P143+#REF!+#REF!+#REF!+#REF!+#REF!+#REF!+#REF!+#REF!+'DEPT '!P143+#REF!+#REF!+#REF!+#REF!</f>
        <v>#REF!</v>
      </c>
      <c r="Q143" s="55" t="e">
        <f>'BR OLD'!Q143+#REF!+#REF!+#REF!+#REF!+#REF!+#REF!+#REF!+#REF!+'DEPT '!Q143+#REF!+#REF!+#REF!+#REF!</f>
        <v>#REF!</v>
      </c>
      <c r="R143" s="61" t="e">
        <f t="shared" si="97"/>
        <v>#REF!</v>
      </c>
      <c r="S143" s="55" t="e">
        <f>'BR OLD'!S143+#REF!+#REF!+#REF!+#REF!+#REF!+#REF!+#REF!+#REF!+'DEPT '!S143+#REF!+#REF!+#REF!+#REF!</f>
        <v>#REF!</v>
      </c>
      <c r="T143" s="55" t="e">
        <f>'BR OLD'!T143+#REF!+#REF!+#REF!+#REF!+#REF!+#REF!+#REF!+#REF!+'DEPT '!T143+#REF!+#REF!+#REF!+#REF!</f>
        <v>#REF!</v>
      </c>
      <c r="U143" s="55" t="e">
        <f>'BR OLD'!U143+#REF!+#REF!+#REF!+#REF!+#REF!+#REF!+#REF!+#REF!+'DEPT '!U143+#REF!+#REF!+#REF!+#REF!</f>
        <v>#REF!</v>
      </c>
      <c r="V143" s="61" t="e">
        <f t="shared" si="98"/>
        <v>#REF!</v>
      </c>
    </row>
    <row r="144" spans="1:22" s="6" customFormat="1" ht="15" customHeight="1">
      <c r="A144" s="51">
        <v>140</v>
      </c>
      <c r="B144" s="11" t="s">
        <v>160</v>
      </c>
      <c r="C144" s="59" t="s">
        <v>50</v>
      </c>
      <c r="D144" s="59"/>
      <c r="E144" s="61" t="e">
        <f t="shared" si="94"/>
        <v>#REF!</v>
      </c>
      <c r="F144" s="61"/>
      <c r="G144" s="55" t="e">
        <f>'BR OLD'!G144+#REF!+#REF!+#REF!+#REF!+#REF!+#REF!+#REF!+#REF!+'DEPT '!G144+#REF!+#REF!+#REF!+#REF!</f>
        <v>#REF!</v>
      </c>
      <c r="H144" s="55" t="e">
        <f>'BR OLD'!H144+#REF!+#REF!+#REF!+#REF!+#REF!+#REF!+#REF!+#REF!+'DEPT '!H144+#REF!+#REF!+#REF!+#REF!</f>
        <v>#REF!</v>
      </c>
      <c r="I144" s="55" t="e">
        <f>'BR OLD'!I144+#REF!+#REF!+#REF!+#REF!+#REF!+#REF!+#REF!+#REF!+'DEPT '!I144+#REF!+#REF!+#REF!+#REF!</f>
        <v>#REF!</v>
      </c>
      <c r="J144" s="61" t="e">
        <f t="shared" si="95"/>
        <v>#REF!</v>
      </c>
      <c r="K144" s="55" t="e">
        <f>'BR OLD'!K144+#REF!+#REF!+#REF!+#REF!+#REF!+#REF!+#REF!+#REF!+'DEPT '!K144+#REF!+#REF!+#REF!+#REF!</f>
        <v>#REF!</v>
      </c>
      <c r="L144" s="55" t="e">
        <f>'BR OLD'!L144+#REF!+#REF!+#REF!+#REF!+#REF!+#REF!+#REF!+#REF!+'DEPT '!L144+#REF!+#REF!+#REF!+#REF!</f>
        <v>#REF!</v>
      </c>
      <c r="M144" s="55" t="e">
        <f>'BR OLD'!M144+#REF!+#REF!+#REF!+#REF!+#REF!+#REF!+#REF!+#REF!+'DEPT '!M144+#REF!+#REF!+#REF!+#REF!</f>
        <v>#REF!</v>
      </c>
      <c r="N144" s="85" t="e">
        <f t="shared" si="96"/>
        <v>#REF!</v>
      </c>
      <c r="O144" s="55" t="e">
        <f>'BR OLD'!O144+#REF!+#REF!+#REF!+#REF!+#REF!+#REF!+#REF!+#REF!+'DEPT '!O144+#REF!+#REF!+#REF!+#REF!</f>
        <v>#REF!</v>
      </c>
      <c r="P144" s="55" t="e">
        <f>'BR OLD'!P144+#REF!+#REF!+#REF!+#REF!+#REF!+#REF!+#REF!+#REF!+'DEPT '!P144+#REF!+#REF!+#REF!+#REF!</f>
        <v>#REF!</v>
      </c>
      <c r="Q144" s="55" t="e">
        <f>'BR OLD'!Q144+#REF!+#REF!+#REF!+#REF!+#REF!+#REF!+#REF!+#REF!+'DEPT '!Q144+#REF!+#REF!+#REF!+#REF!</f>
        <v>#REF!</v>
      </c>
      <c r="R144" s="61" t="e">
        <f t="shared" si="97"/>
        <v>#REF!</v>
      </c>
      <c r="S144" s="55" t="e">
        <f>'BR OLD'!S144+#REF!+#REF!+#REF!+#REF!+#REF!+#REF!+#REF!+#REF!+'DEPT '!S144+#REF!+#REF!+#REF!+#REF!</f>
        <v>#REF!</v>
      </c>
      <c r="T144" s="55" t="e">
        <f>'BR OLD'!T144+#REF!+#REF!+#REF!+#REF!+#REF!+#REF!+#REF!+#REF!+'DEPT '!T144+#REF!+#REF!+#REF!+#REF!</f>
        <v>#REF!</v>
      </c>
      <c r="U144" s="55" t="e">
        <f>'BR OLD'!U144+#REF!+#REF!+#REF!+#REF!+#REF!+#REF!+#REF!+#REF!+'DEPT '!U144+#REF!+#REF!+#REF!+#REF!</f>
        <v>#REF!</v>
      </c>
      <c r="V144" s="61" t="e">
        <f t="shared" si="98"/>
        <v>#REF!</v>
      </c>
    </row>
    <row r="145" spans="1:22" s="6" customFormat="1" ht="15" customHeight="1">
      <c r="A145" s="51">
        <v>141</v>
      </c>
      <c r="B145" s="11" t="s">
        <v>160</v>
      </c>
      <c r="C145" s="59" t="s">
        <v>48</v>
      </c>
      <c r="D145" s="59"/>
      <c r="E145" s="61" t="e">
        <f t="shared" si="94"/>
        <v>#REF!</v>
      </c>
      <c r="F145" s="61"/>
      <c r="G145" s="55" t="e">
        <f>'BR OLD'!G145+#REF!+#REF!+#REF!+#REF!+#REF!+#REF!+#REF!+#REF!+'DEPT '!G145+#REF!+#REF!+#REF!+#REF!</f>
        <v>#REF!</v>
      </c>
      <c r="H145" s="55" t="e">
        <f>'BR OLD'!H145+#REF!+#REF!+#REF!+#REF!+#REF!+#REF!+#REF!+#REF!+'DEPT '!H145+#REF!+#REF!+#REF!+#REF!</f>
        <v>#REF!</v>
      </c>
      <c r="I145" s="55" t="e">
        <f>'BR OLD'!I145+#REF!+#REF!+#REF!+#REF!+#REF!+#REF!+#REF!+#REF!+'DEPT '!I145+#REF!+#REF!+#REF!+#REF!</f>
        <v>#REF!</v>
      </c>
      <c r="J145" s="61" t="e">
        <f t="shared" si="95"/>
        <v>#REF!</v>
      </c>
      <c r="K145" s="55" t="e">
        <f>'BR OLD'!K145+#REF!+#REF!+#REF!+#REF!+#REF!+#REF!+#REF!+#REF!+'DEPT '!K145+#REF!+#REF!+#REF!+#REF!</f>
        <v>#REF!</v>
      </c>
      <c r="L145" s="55" t="e">
        <f>'BR OLD'!L145+#REF!+#REF!+#REF!+#REF!+#REF!+#REF!+#REF!+#REF!+'DEPT '!L145+#REF!+#REF!+#REF!+#REF!</f>
        <v>#REF!</v>
      </c>
      <c r="M145" s="55" t="e">
        <f>'BR OLD'!M145+#REF!+#REF!+#REF!+#REF!+#REF!+#REF!+#REF!+#REF!+'DEPT '!M145+#REF!+#REF!+#REF!+#REF!</f>
        <v>#REF!</v>
      </c>
      <c r="N145" s="85" t="e">
        <f t="shared" si="96"/>
        <v>#REF!</v>
      </c>
      <c r="O145" s="55" t="e">
        <f>'BR OLD'!O145+#REF!+#REF!+#REF!+#REF!+#REF!+#REF!+#REF!+#REF!+'DEPT '!O145+#REF!+#REF!+#REF!+#REF!</f>
        <v>#REF!</v>
      </c>
      <c r="P145" s="55" t="e">
        <f>'BR OLD'!P145+#REF!+#REF!+#REF!+#REF!+#REF!+#REF!+#REF!+#REF!+'DEPT '!P145+#REF!+#REF!+#REF!+#REF!</f>
        <v>#REF!</v>
      </c>
      <c r="Q145" s="55" t="e">
        <f>'BR OLD'!Q145+#REF!+#REF!+#REF!+#REF!+#REF!+#REF!+#REF!+#REF!+'DEPT '!Q145+#REF!+#REF!+#REF!+#REF!</f>
        <v>#REF!</v>
      </c>
      <c r="R145" s="61" t="e">
        <f t="shared" si="97"/>
        <v>#REF!</v>
      </c>
      <c r="S145" s="55" t="e">
        <f>'BR OLD'!S145+#REF!+#REF!+#REF!+#REF!+#REF!+#REF!+#REF!+#REF!+'DEPT '!S145+#REF!+#REF!+#REF!+#REF!</f>
        <v>#REF!</v>
      </c>
      <c r="T145" s="55" t="e">
        <f>'BR OLD'!T145+#REF!+#REF!+#REF!+#REF!+#REF!+#REF!+#REF!+#REF!+'DEPT '!T145+#REF!+#REF!+#REF!+#REF!</f>
        <v>#REF!</v>
      </c>
      <c r="U145" s="55" t="e">
        <f>'BR OLD'!U145+#REF!+#REF!+#REF!+#REF!+#REF!+#REF!+#REF!+#REF!+'DEPT '!U145+#REF!+#REF!+#REF!+#REF!</f>
        <v>#REF!</v>
      </c>
      <c r="V145" s="61" t="e">
        <f t="shared" si="98"/>
        <v>#REF!</v>
      </c>
    </row>
    <row r="146" spans="1:22" s="6" customFormat="1" ht="15" customHeight="1">
      <c r="A146" s="167">
        <v>142</v>
      </c>
      <c r="B146" s="163" t="s">
        <v>76</v>
      </c>
      <c r="C146" s="168" t="s">
        <v>162</v>
      </c>
      <c r="D146" s="130"/>
      <c r="E146" s="169">
        <f t="shared" ref="E146:I146" si="99">+E147+E160</f>
        <v>0</v>
      </c>
      <c r="F146" s="106"/>
      <c r="G146" s="169">
        <f t="shared" si="99"/>
        <v>0</v>
      </c>
      <c r="H146" s="169">
        <f t="shared" si="99"/>
        <v>0</v>
      </c>
      <c r="I146" s="169">
        <f t="shared" si="99"/>
        <v>0</v>
      </c>
      <c r="J146" s="169">
        <f>SUM(G146:I146)</f>
        <v>0</v>
      </c>
      <c r="K146" s="169">
        <f t="shared" ref="K146" si="100">+K147+K160</f>
        <v>0</v>
      </c>
      <c r="L146" s="169">
        <f t="shared" ref="L146" si="101">+L147+L160</f>
        <v>0</v>
      </c>
      <c r="M146" s="169">
        <f t="shared" ref="M146" si="102">+M147+M160</f>
        <v>0</v>
      </c>
      <c r="N146" s="169">
        <f>SUM(K146:M146)</f>
        <v>0</v>
      </c>
      <c r="O146" s="169">
        <f t="shared" ref="O146" si="103">+O147+O160</f>
        <v>0</v>
      </c>
      <c r="P146" s="169">
        <f t="shared" ref="P146" si="104">+P147+P160</f>
        <v>0</v>
      </c>
      <c r="Q146" s="169">
        <f t="shared" ref="Q146" si="105">+Q147+Q160</f>
        <v>0</v>
      </c>
      <c r="R146" s="169">
        <f>SUM(O146:Q146)</f>
        <v>0</v>
      </c>
      <c r="S146" s="169">
        <f t="shared" ref="S146" si="106">+S147+S160</f>
        <v>0</v>
      </c>
      <c r="T146" s="169">
        <f t="shared" ref="T146" si="107">+T147+T160</f>
        <v>0</v>
      </c>
      <c r="U146" s="169">
        <f t="shared" ref="U146" si="108">+U147+U160</f>
        <v>0</v>
      </c>
      <c r="V146" s="169">
        <f>SUM(S146:U146)</f>
        <v>0</v>
      </c>
    </row>
    <row r="147" spans="1:22" s="6" customFormat="1">
      <c r="A147" s="167">
        <v>143</v>
      </c>
      <c r="B147" s="163" t="s">
        <v>163</v>
      </c>
      <c r="C147" s="162" t="s">
        <v>164</v>
      </c>
      <c r="D147" s="123"/>
      <c r="E147" s="162">
        <f t="shared" ref="E147:I147" si="109">SUM(E148:E158)</f>
        <v>0</v>
      </c>
      <c r="F147" s="104"/>
      <c r="G147" s="162">
        <f>SUM(G148:G158)</f>
        <v>0</v>
      </c>
      <c r="H147" s="162">
        <f t="shared" si="109"/>
        <v>0</v>
      </c>
      <c r="I147" s="162">
        <f t="shared" si="109"/>
        <v>0</v>
      </c>
      <c r="J147" s="162">
        <f>SUM(G147:I147)</f>
        <v>0</v>
      </c>
      <c r="K147" s="162">
        <f>SUM(K148:K158)</f>
        <v>0</v>
      </c>
      <c r="L147" s="162">
        <f t="shared" ref="L147" si="110">SUM(L148:L158)</f>
        <v>0</v>
      </c>
      <c r="M147" s="162">
        <f t="shared" ref="M147" si="111">SUM(M148:M158)</f>
        <v>0</v>
      </c>
      <c r="N147" s="162">
        <f>SUM(K147:M147)</f>
        <v>0</v>
      </c>
      <c r="O147" s="162">
        <f>SUM(O148:O158)</f>
        <v>0</v>
      </c>
      <c r="P147" s="162">
        <f t="shared" ref="P147" si="112">SUM(P148:P158)</f>
        <v>0</v>
      </c>
      <c r="Q147" s="162">
        <f t="shared" ref="Q147" si="113">SUM(Q148:Q158)</f>
        <v>0</v>
      </c>
      <c r="R147" s="162">
        <f>SUM(O147:Q147)</f>
        <v>0</v>
      </c>
      <c r="S147" s="162">
        <f>SUM(S148:S158)</f>
        <v>0</v>
      </c>
      <c r="T147" s="162">
        <f t="shared" ref="T147" si="114">SUM(T148:T158)</f>
        <v>0</v>
      </c>
      <c r="U147" s="162">
        <f t="shared" ref="U147" si="115">SUM(U148:U158)</f>
        <v>0</v>
      </c>
      <c r="V147" s="162">
        <f>SUM(S147:U147)</f>
        <v>0</v>
      </c>
    </row>
    <row r="148" spans="1:22" s="6" customFormat="1" ht="15" customHeight="1">
      <c r="A148" s="51">
        <v>144</v>
      </c>
      <c r="B148" s="11" t="s">
        <v>163</v>
      </c>
      <c r="C148" s="60" t="s">
        <v>158</v>
      </c>
      <c r="D148" s="60"/>
      <c r="E148" s="61">
        <f t="shared" ref="E148:E159" si="116">SUM(G148:V148)/2</f>
        <v>0</v>
      </c>
      <c r="F148" s="61"/>
      <c r="G148" s="55"/>
      <c r="H148" s="55"/>
      <c r="I148" s="55"/>
      <c r="J148" s="61">
        <f t="shared" ref="J148:J157" si="117">SUM(G148:I148)</f>
        <v>0</v>
      </c>
      <c r="K148" s="55"/>
      <c r="L148" s="55"/>
      <c r="M148" s="55"/>
      <c r="N148" s="61">
        <f t="shared" ref="N148:N157" si="118">SUM(K148:M148)</f>
        <v>0</v>
      </c>
      <c r="O148" s="55"/>
      <c r="P148" s="55"/>
      <c r="Q148" s="55"/>
      <c r="R148" s="61">
        <f t="shared" ref="R148:R157" si="119">SUM(O148:Q148)</f>
        <v>0</v>
      </c>
      <c r="S148" s="55"/>
      <c r="T148" s="55"/>
      <c r="U148" s="55"/>
      <c r="V148" s="61">
        <f t="shared" ref="V148:V157" si="120">SUM(S148:U148)</f>
        <v>0</v>
      </c>
    </row>
    <row r="149" spans="1:22" s="6" customFormat="1" ht="15" customHeight="1">
      <c r="A149" s="51">
        <v>145</v>
      </c>
      <c r="B149" s="11" t="s">
        <v>163</v>
      </c>
      <c r="C149" s="59" t="s">
        <v>41</v>
      </c>
      <c r="D149" s="59"/>
      <c r="E149" s="61">
        <f t="shared" si="116"/>
        <v>0</v>
      </c>
      <c r="F149" s="61"/>
      <c r="G149" s="55"/>
      <c r="H149" s="55"/>
      <c r="I149" s="55"/>
      <c r="J149" s="61">
        <f t="shared" si="117"/>
        <v>0</v>
      </c>
      <c r="K149" s="55"/>
      <c r="L149" s="55"/>
      <c r="M149" s="55"/>
      <c r="N149" s="61">
        <f t="shared" si="118"/>
        <v>0</v>
      </c>
      <c r="O149" s="55"/>
      <c r="P149" s="55"/>
      <c r="Q149" s="55"/>
      <c r="R149" s="61">
        <f t="shared" si="119"/>
        <v>0</v>
      </c>
      <c r="S149" s="55"/>
      <c r="T149" s="55"/>
      <c r="U149" s="55"/>
      <c r="V149" s="61">
        <f t="shared" si="120"/>
        <v>0</v>
      </c>
    </row>
    <row r="150" spans="1:22" s="6" customFormat="1" ht="15" customHeight="1">
      <c r="A150" s="51">
        <v>147</v>
      </c>
      <c r="B150" s="11" t="s">
        <v>163</v>
      </c>
      <c r="C150" s="60" t="s">
        <v>159</v>
      </c>
      <c r="D150" s="60"/>
      <c r="E150" s="61">
        <f t="shared" si="116"/>
        <v>0</v>
      </c>
      <c r="F150" s="61"/>
      <c r="G150" s="55"/>
      <c r="H150" s="55"/>
      <c r="I150" s="55"/>
      <c r="J150" s="61">
        <f t="shared" si="117"/>
        <v>0</v>
      </c>
      <c r="K150" s="55"/>
      <c r="L150" s="55"/>
      <c r="M150" s="55"/>
      <c r="N150" s="61">
        <f t="shared" si="118"/>
        <v>0</v>
      </c>
      <c r="O150" s="55"/>
      <c r="P150" s="55"/>
      <c r="Q150" s="55"/>
      <c r="R150" s="61">
        <f t="shared" si="119"/>
        <v>0</v>
      </c>
      <c r="S150" s="55"/>
      <c r="T150" s="55"/>
      <c r="U150" s="55"/>
      <c r="V150" s="61">
        <f t="shared" si="120"/>
        <v>0</v>
      </c>
    </row>
    <row r="151" spans="1:22" s="6" customFormat="1" ht="15" customHeight="1">
      <c r="A151" s="51">
        <v>148</v>
      </c>
      <c r="B151" s="11" t="s">
        <v>163</v>
      </c>
      <c r="C151" s="59" t="s">
        <v>68</v>
      </c>
      <c r="D151" s="59"/>
      <c r="E151" s="61">
        <f t="shared" si="116"/>
        <v>0</v>
      </c>
      <c r="F151" s="61"/>
      <c r="G151" s="55"/>
      <c r="H151" s="55"/>
      <c r="I151" s="55"/>
      <c r="J151" s="61">
        <f t="shared" si="117"/>
        <v>0</v>
      </c>
      <c r="K151" s="55"/>
      <c r="L151" s="55"/>
      <c r="M151" s="55"/>
      <c r="N151" s="61">
        <f t="shared" si="118"/>
        <v>0</v>
      </c>
      <c r="O151" s="55"/>
      <c r="P151" s="55"/>
      <c r="Q151" s="55"/>
      <c r="R151" s="61">
        <f t="shared" si="119"/>
        <v>0</v>
      </c>
      <c r="S151" s="55"/>
      <c r="T151" s="55"/>
      <c r="U151" s="55"/>
      <c r="V151" s="61">
        <f t="shared" si="120"/>
        <v>0</v>
      </c>
    </row>
    <row r="152" spans="1:22" s="6" customFormat="1" ht="15" customHeight="1">
      <c r="A152" s="51">
        <v>149</v>
      </c>
      <c r="B152" s="11" t="s">
        <v>163</v>
      </c>
      <c r="C152" s="59" t="s">
        <v>69</v>
      </c>
      <c r="D152" s="59"/>
      <c r="E152" s="61">
        <f t="shared" si="116"/>
        <v>0</v>
      </c>
      <c r="F152" s="61"/>
      <c r="G152" s="55"/>
      <c r="H152" s="55"/>
      <c r="I152" s="55"/>
      <c r="J152" s="61">
        <f t="shared" si="117"/>
        <v>0</v>
      </c>
      <c r="K152" s="55"/>
      <c r="L152" s="55"/>
      <c r="M152" s="55"/>
      <c r="N152" s="61">
        <f t="shared" si="118"/>
        <v>0</v>
      </c>
      <c r="O152" s="55"/>
      <c r="P152" s="55"/>
      <c r="Q152" s="55"/>
      <c r="R152" s="61">
        <f t="shared" si="119"/>
        <v>0</v>
      </c>
      <c r="S152" s="55"/>
      <c r="T152" s="55"/>
      <c r="U152" s="55"/>
      <c r="V152" s="61">
        <f t="shared" si="120"/>
        <v>0</v>
      </c>
    </row>
    <row r="153" spans="1:22" s="6" customFormat="1" ht="15" customHeight="1">
      <c r="A153" s="51">
        <v>150</v>
      </c>
      <c r="B153" s="11" t="s">
        <v>163</v>
      </c>
      <c r="C153" s="59" t="s">
        <v>71</v>
      </c>
      <c r="D153" s="59"/>
      <c r="E153" s="61">
        <f t="shared" si="116"/>
        <v>0</v>
      </c>
      <c r="F153" s="61"/>
      <c r="G153" s="55"/>
      <c r="H153" s="55"/>
      <c r="I153" s="55"/>
      <c r="J153" s="61">
        <f t="shared" si="117"/>
        <v>0</v>
      </c>
      <c r="K153" s="55"/>
      <c r="L153" s="55"/>
      <c r="M153" s="55"/>
      <c r="N153" s="61">
        <f t="shared" si="118"/>
        <v>0</v>
      </c>
      <c r="O153" s="55"/>
      <c r="P153" s="55"/>
      <c r="Q153" s="55"/>
      <c r="R153" s="61">
        <f t="shared" si="119"/>
        <v>0</v>
      </c>
      <c r="S153" s="55"/>
      <c r="T153" s="55"/>
      <c r="U153" s="55"/>
      <c r="V153" s="61">
        <f t="shared" si="120"/>
        <v>0</v>
      </c>
    </row>
    <row r="154" spans="1:22" s="6" customFormat="1" ht="15" customHeight="1">
      <c r="A154" s="51">
        <v>151</v>
      </c>
      <c r="B154" s="11" t="s">
        <v>163</v>
      </c>
      <c r="C154" s="59" t="s">
        <v>56</v>
      </c>
      <c r="D154" s="59"/>
      <c r="E154" s="61">
        <f t="shared" si="116"/>
        <v>0</v>
      </c>
      <c r="F154" s="61"/>
      <c r="G154" s="55"/>
      <c r="H154" s="55"/>
      <c r="I154" s="55"/>
      <c r="J154" s="61">
        <f t="shared" si="117"/>
        <v>0</v>
      </c>
      <c r="K154" s="55"/>
      <c r="L154" s="55"/>
      <c r="M154" s="55"/>
      <c r="N154" s="61">
        <f t="shared" si="118"/>
        <v>0</v>
      </c>
      <c r="O154" s="55"/>
      <c r="P154" s="55"/>
      <c r="Q154" s="55"/>
      <c r="R154" s="61">
        <f t="shared" si="119"/>
        <v>0</v>
      </c>
      <c r="S154" s="55"/>
      <c r="T154" s="55"/>
      <c r="U154" s="55"/>
      <c r="V154" s="61">
        <f t="shared" si="120"/>
        <v>0</v>
      </c>
    </row>
    <row r="155" spans="1:22" s="6" customFormat="1" ht="15" customHeight="1">
      <c r="A155" s="51">
        <v>152</v>
      </c>
      <c r="B155" s="11" t="s">
        <v>163</v>
      </c>
      <c r="C155" s="59" t="s">
        <v>47</v>
      </c>
      <c r="D155" s="59"/>
      <c r="E155" s="61">
        <f t="shared" si="116"/>
        <v>0</v>
      </c>
      <c r="F155" s="61"/>
      <c r="G155" s="55"/>
      <c r="H155" s="55"/>
      <c r="I155" s="55"/>
      <c r="J155" s="61">
        <f t="shared" si="117"/>
        <v>0</v>
      </c>
      <c r="K155" s="55"/>
      <c r="L155" s="55"/>
      <c r="M155" s="55"/>
      <c r="N155" s="61">
        <f t="shared" si="118"/>
        <v>0</v>
      </c>
      <c r="O155" s="55"/>
      <c r="P155" s="55"/>
      <c r="Q155" s="55"/>
      <c r="R155" s="61">
        <f t="shared" si="119"/>
        <v>0</v>
      </c>
      <c r="S155" s="55"/>
      <c r="T155" s="55"/>
      <c r="U155" s="55"/>
      <c r="V155" s="61">
        <f t="shared" si="120"/>
        <v>0</v>
      </c>
    </row>
    <row r="156" spans="1:22" s="6" customFormat="1" ht="15" customHeight="1">
      <c r="A156" s="51">
        <v>153</v>
      </c>
      <c r="B156" s="11" t="s">
        <v>163</v>
      </c>
      <c r="C156" s="59" t="s">
        <v>50</v>
      </c>
      <c r="D156" s="59"/>
      <c r="E156" s="61">
        <f t="shared" si="116"/>
        <v>0</v>
      </c>
      <c r="F156" s="61"/>
      <c r="G156" s="55"/>
      <c r="H156" s="55"/>
      <c r="I156" s="55"/>
      <c r="J156" s="61">
        <f t="shared" si="117"/>
        <v>0</v>
      </c>
      <c r="K156" s="55"/>
      <c r="L156" s="55"/>
      <c r="M156" s="55"/>
      <c r="N156" s="61">
        <f t="shared" si="118"/>
        <v>0</v>
      </c>
      <c r="O156" s="55"/>
      <c r="P156" s="55"/>
      <c r="Q156" s="55"/>
      <c r="R156" s="61">
        <f t="shared" si="119"/>
        <v>0</v>
      </c>
      <c r="S156" s="55"/>
      <c r="T156" s="55"/>
      <c r="U156" s="55"/>
      <c r="V156" s="61">
        <f t="shared" si="120"/>
        <v>0</v>
      </c>
    </row>
    <row r="157" spans="1:22" ht="15" customHeight="1">
      <c r="A157" s="51">
        <v>154</v>
      </c>
      <c r="B157" s="11" t="s">
        <v>163</v>
      </c>
      <c r="C157" s="59" t="s">
        <v>48</v>
      </c>
      <c r="D157" s="59"/>
      <c r="E157" s="61">
        <f t="shared" si="116"/>
        <v>0</v>
      </c>
      <c r="F157" s="61"/>
      <c r="G157" s="55"/>
      <c r="H157" s="55"/>
      <c r="I157" s="55"/>
      <c r="J157" s="61">
        <f t="shared" si="117"/>
        <v>0</v>
      </c>
      <c r="K157" s="55"/>
      <c r="L157" s="55"/>
      <c r="M157" s="55"/>
      <c r="N157" s="61">
        <f t="shared" si="118"/>
        <v>0</v>
      </c>
      <c r="O157" s="55"/>
      <c r="P157" s="55"/>
      <c r="Q157" s="55"/>
      <c r="R157" s="61">
        <f t="shared" si="119"/>
        <v>0</v>
      </c>
      <c r="S157" s="55"/>
      <c r="T157" s="55"/>
      <c r="U157" s="55"/>
      <c r="V157" s="61">
        <f t="shared" si="120"/>
        <v>0</v>
      </c>
    </row>
    <row r="158" spans="1:22" ht="31.5">
      <c r="A158" s="167">
        <v>155</v>
      </c>
      <c r="B158" s="163" t="s">
        <v>163</v>
      </c>
      <c r="C158" s="162" t="s">
        <v>60</v>
      </c>
      <c r="D158" s="123"/>
      <c r="E158" s="162">
        <f>E159</f>
        <v>0</v>
      </c>
      <c r="F158" s="104"/>
      <c r="G158" s="162">
        <f>G159</f>
        <v>0</v>
      </c>
      <c r="H158" s="162">
        <f t="shared" ref="H158:I158" si="121">H159</f>
        <v>0</v>
      </c>
      <c r="I158" s="162">
        <f t="shared" si="121"/>
        <v>0</v>
      </c>
      <c r="J158" s="162">
        <f>SUM(G158:I158)</f>
        <v>0</v>
      </c>
      <c r="K158" s="162">
        <f>K159</f>
        <v>0</v>
      </c>
      <c r="L158" s="162">
        <f t="shared" ref="L158" si="122">L159</f>
        <v>0</v>
      </c>
      <c r="M158" s="162">
        <f t="shared" ref="M158" si="123">M159</f>
        <v>0</v>
      </c>
      <c r="N158" s="162">
        <f>SUM(K158:M158)</f>
        <v>0</v>
      </c>
      <c r="O158" s="162">
        <f>O159</f>
        <v>0</v>
      </c>
      <c r="P158" s="162">
        <f t="shared" ref="P158" si="124">P159</f>
        <v>0</v>
      </c>
      <c r="Q158" s="162">
        <f t="shared" ref="Q158" si="125">Q159</f>
        <v>0</v>
      </c>
      <c r="R158" s="162">
        <f>SUM(O158:Q158)</f>
        <v>0</v>
      </c>
      <c r="S158" s="162">
        <f>S159</f>
        <v>0</v>
      </c>
      <c r="T158" s="162">
        <f t="shared" ref="T158" si="126">T159</f>
        <v>0</v>
      </c>
      <c r="U158" s="162">
        <f t="shared" ref="U158" si="127">U159</f>
        <v>0</v>
      </c>
      <c r="V158" s="162">
        <f>SUM(S158:U158)</f>
        <v>0</v>
      </c>
    </row>
    <row r="159" spans="1:22" ht="15" customHeight="1">
      <c r="A159" s="51">
        <v>156</v>
      </c>
      <c r="B159" s="11" t="s">
        <v>163</v>
      </c>
      <c r="C159" s="59" t="s">
        <v>142</v>
      </c>
      <c r="D159" s="59"/>
      <c r="E159" s="55">
        <f t="shared" si="116"/>
        <v>0</v>
      </c>
      <c r="F159" s="55"/>
      <c r="G159" s="55"/>
      <c r="H159" s="55"/>
      <c r="I159" s="55"/>
      <c r="J159" s="55">
        <f>SUM(G159:I159)</f>
        <v>0</v>
      </c>
      <c r="K159" s="55"/>
      <c r="L159" s="55"/>
      <c r="M159" s="55"/>
      <c r="N159" s="55">
        <f>SUM(K159:M159)</f>
        <v>0</v>
      </c>
      <c r="O159" s="55"/>
      <c r="P159" s="55"/>
      <c r="Q159" s="55"/>
      <c r="R159" s="55">
        <f>SUM(O159:Q159)</f>
        <v>0</v>
      </c>
      <c r="S159" s="55"/>
      <c r="T159" s="55"/>
      <c r="U159" s="55"/>
      <c r="V159" s="55">
        <f>SUM(S159:U159)</f>
        <v>0</v>
      </c>
    </row>
    <row r="160" spans="1:22" s="6" customFormat="1">
      <c r="A160" s="167">
        <v>157</v>
      </c>
      <c r="B160" s="163" t="s">
        <v>165</v>
      </c>
      <c r="C160" s="162" t="s">
        <v>166</v>
      </c>
      <c r="D160" s="123"/>
      <c r="E160" s="162">
        <f t="shared" ref="E160:V160" si="128">SUM(E161:E171)</f>
        <v>0</v>
      </c>
      <c r="F160" s="104"/>
      <c r="G160" s="162">
        <f t="shared" si="128"/>
        <v>0</v>
      </c>
      <c r="H160" s="162">
        <f t="shared" si="128"/>
        <v>0</v>
      </c>
      <c r="I160" s="162">
        <f t="shared" si="128"/>
        <v>0</v>
      </c>
      <c r="J160" s="162">
        <f t="shared" si="128"/>
        <v>0</v>
      </c>
      <c r="K160" s="162">
        <f t="shared" si="128"/>
        <v>0</v>
      </c>
      <c r="L160" s="162">
        <f t="shared" si="128"/>
        <v>0</v>
      </c>
      <c r="M160" s="162">
        <f t="shared" si="128"/>
        <v>0</v>
      </c>
      <c r="N160" s="162">
        <f t="shared" si="128"/>
        <v>0</v>
      </c>
      <c r="O160" s="162">
        <f t="shared" si="128"/>
        <v>0</v>
      </c>
      <c r="P160" s="162">
        <f t="shared" si="128"/>
        <v>0</v>
      </c>
      <c r="Q160" s="162">
        <f t="shared" si="128"/>
        <v>0</v>
      </c>
      <c r="R160" s="162">
        <f t="shared" si="128"/>
        <v>0</v>
      </c>
      <c r="S160" s="162">
        <f t="shared" si="128"/>
        <v>0</v>
      </c>
      <c r="T160" s="162">
        <f t="shared" si="128"/>
        <v>0</v>
      </c>
      <c r="U160" s="162">
        <f t="shared" si="128"/>
        <v>0</v>
      </c>
      <c r="V160" s="162">
        <f t="shared" si="128"/>
        <v>0</v>
      </c>
    </row>
    <row r="161" spans="1:22" s="6" customFormat="1" ht="15" customHeight="1">
      <c r="A161" s="51">
        <v>158</v>
      </c>
      <c r="B161" s="11" t="s">
        <v>165</v>
      </c>
      <c r="C161" s="60" t="s">
        <v>158</v>
      </c>
      <c r="D161" s="60"/>
      <c r="E161" s="61">
        <f t="shared" ref="E161:E171" si="129">SUM(G161:V161)/2</f>
        <v>0</v>
      </c>
      <c r="F161" s="61"/>
      <c r="G161" s="55"/>
      <c r="H161" s="55"/>
      <c r="I161" s="55"/>
      <c r="J161" s="61">
        <f t="shared" ref="J161:J171" si="130">SUM(G161:I161)</f>
        <v>0</v>
      </c>
      <c r="K161" s="55"/>
      <c r="L161" s="55"/>
      <c r="M161" s="55"/>
      <c r="N161" s="61">
        <f t="shared" ref="N161:N171" si="131">SUM(K161:M161)</f>
        <v>0</v>
      </c>
      <c r="O161" s="55"/>
      <c r="P161" s="55"/>
      <c r="Q161" s="55"/>
      <c r="R161" s="61">
        <f t="shared" ref="R161:R171" si="132">SUM(O161:Q161)</f>
        <v>0</v>
      </c>
      <c r="S161" s="55"/>
      <c r="T161" s="55"/>
      <c r="U161" s="55"/>
      <c r="V161" s="61">
        <f t="shared" ref="V161:V171" si="133">SUM(S161:U161)</f>
        <v>0</v>
      </c>
    </row>
    <row r="162" spans="1:22" s="6" customFormat="1" ht="15" customHeight="1">
      <c r="A162" s="51">
        <v>159</v>
      </c>
      <c r="B162" s="11" t="s">
        <v>165</v>
      </c>
      <c r="C162" s="59" t="s">
        <v>41</v>
      </c>
      <c r="D162" s="59"/>
      <c r="E162" s="61">
        <f t="shared" si="129"/>
        <v>0</v>
      </c>
      <c r="F162" s="61"/>
      <c r="G162" s="55"/>
      <c r="H162" s="55"/>
      <c r="I162" s="55"/>
      <c r="J162" s="61">
        <f t="shared" si="130"/>
        <v>0</v>
      </c>
      <c r="K162" s="55"/>
      <c r="L162" s="55"/>
      <c r="M162" s="55"/>
      <c r="N162" s="61">
        <f t="shared" si="131"/>
        <v>0</v>
      </c>
      <c r="O162" s="55"/>
      <c r="P162" s="55"/>
      <c r="Q162" s="55"/>
      <c r="R162" s="61">
        <f t="shared" si="132"/>
        <v>0</v>
      </c>
      <c r="S162" s="55"/>
      <c r="T162" s="55"/>
      <c r="U162" s="55"/>
      <c r="V162" s="61">
        <f t="shared" si="133"/>
        <v>0</v>
      </c>
    </row>
    <row r="163" spans="1:22" s="6" customFormat="1" ht="15" customHeight="1">
      <c r="A163" s="51">
        <v>160</v>
      </c>
      <c r="B163" s="11" t="s">
        <v>165</v>
      </c>
      <c r="C163" s="59" t="s">
        <v>42</v>
      </c>
      <c r="D163" s="59"/>
      <c r="E163" s="61">
        <f t="shared" si="129"/>
        <v>0</v>
      </c>
      <c r="F163" s="61"/>
      <c r="G163" s="55"/>
      <c r="H163" s="55"/>
      <c r="I163" s="55"/>
      <c r="J163" s="61">
        <f t="shared" si="130"/>
        <v>0</v>
      </c>
      <c r="K163" s="55"/>
      <c r="L163" s="55"/>
      <c r="M163" s="55"/>
      <c r="N163" s="61">
        <f t="shared" si="131"/>
        <v>0</v>
      </c>
      <c r="O163" s="55"/>
      <c r="P163" s="55"/>
      <c r="Q163" s="55"/>
      <c r="R163" s="61">
        <f t="shared" si="132"/>
        <v>0</v>
      </c>
      <c r="S163" s="55"/>
      <c r="T163" s="55"/>
      <c r="U163" s="55"/>
      <c r="V163" s="61">
        <f t="shared" si="133"/>
        <v>0</v>
      </c>
    </row>
    <row r="164" spans="1:22" s="6" customFormat="1" ht="15" customHeight="1">
      <c r="A164" s="51">
        <v>161</v>
      </c>
      <c r="B164" s="11" t="s">
        <v>165</v>
      </c>
      <c r="C164" s="60" t="s">
        <v>159</v>
      </c>
      <c r="D164" s="60"/>
      <c r="E164" s="61">
        <f t="shared" si="129"/>
        <v>0</v>
      </c>
      <c r="F164" s="61"/>
      <c r="G164" s="55"/>
      <c r="H164" s="55"/>
      <c r="I164" s="55"/>
      <c r="J164" s="61">
        <f t="shared" si="130"/>
        <v>0</v>
      </c>
      <c r="K164" s="55"/>
      <c r="L164" s="55"/>
      <c r="M164" s="55"/>
      <c r="N164" s="61">
        <f t="shared" si="131"/>
        <v>0</v>
      </c>
      <c r="O164" s="55"/>
      <c r="P164" s="55"/>
      <c r="Q164" s="55"/>
      <c r="R164" s="61">
        <f t="shared" si="132"/>
        <v>0</v>
      </c>
      <c r="S164" s="55"/>
      <c r="T164" s="55"/>
      <c r="U164" s="55"/>
      <c r="V164" s="61">
        <f t="shared" si="133"/>
        <v>0</v>
      </c>
    </row>
    <row r="165" spans="1:22" s="6" customFormat="1" ht="15" customHeight="1">
      <c r="A165" s="51">
        <v>162</v>
      </c>
      <c r="B165" s="11" t="s">
        <v>165</v>
      </c>
      <c r="C165" s="59" t="s">
        <v>68</v>
      </c>
      <c r="D165" s="59"/>
      <c r="E165" s="61">
        <f t="shared" si="129"/>
        <v>0</v>
      </c>
      <c r="F165" s="61"/>
      <c r="G165" s="55"/>
      <c r="H165" s="55"/>
      <c r="I165" s="55"/>
      <c r="J165" s="61">
        <f t="shared" si="130"/>
        <v>0</v>
      </c>
      <c r="K165" s="55"/>
      <c r="L165" s="55"/>
      <c r="M165" s="55"/>
      <c r="N165" s="61">
        <f t="shared" si="131"/>
        <v>0</v>
      </c>
      <c r="O165" s="55"/>
      <c r="P165" s="55"/>
      <c r="Q165" s="55"/>
      <c r="R165" s="61">
        <f t="shared" si="132"/>
        <v>0</v>
      </c>
      <c r="S165" s="55"/>
      <c r="T165" s="55"/>
      <c r="U165" s="55"/>
      <c r="V165" s="61">
        <f t="shared" si="133"/>
        <v>0</v>
      </c>
    </row>
    <row r="166" spans="1:22" s="6" customFormat="1" ht="15" customHeight="1">
      <c r="A166" s="51">
        <v>163</v>
      </c>
      <c r="B166" s="11" t="s">
        <v>165</v>
      </c>
      <c r="C166" s="59" t="s">
        <v>69</v>
      </c>
      <c r="D166" s="59"/>
      <c r="E166" s="61">
        <f t="shared" si="129"/>
        <v>0</v>
      </c>
      <c r="F166" s="61"/>
      <c r="G166" s="55"/>
      <c r="H166" s="55"/>
      <c r="I166" s="55"/>
      <c r="J166" s="61">
        <f t="shared" si="130"/>
        <v>0</v>
      </c>
      <c r="K166" s="55"/>
      <c r="L166" s="55"/>
      <c r="M166" s="55"/>
      <c r="N166" s="61">
        <f t="shared" si="131"/>
        <v>0</v>
      </c>
      <c r="O166" s="55"/>
      <c r="P166" s="55"/>
      <c r="Q166" s="55"/>
      <c r="R166" s="61">
        <f t="shared" si="132"/>
        <v>0</v>
      </c>
      <c r="S166" s="55"/>
      <c r="T166" s="55"/>
      <c r="U166" s="55"/>
      <c r="V166" s="61">
        <f t="shared" si="133"/>
        <v>0</v>
      </c>
    </row>
    <row r="167" spans="1:22" s="6" customFormat="1" ht="15" customHeight="1">
      <c r="A167" s="51">
        <v>164</v>
      </c>
      <c r="B167" s="11" t="s">
        <v>165</v>
      </c>
      <c r="C167" s="59" t="s">
        <v>71</v>
      </c>
      <c r="D167" s="59"/>
      <c r="E167" s="61">
        <f t="shared" si="129"/>
        <v>0</v>
      </c>
      <c r="F167" s="61"/>
      <c r="G167" s="55"/>
      <c r="H167" s="55"/>
      <c r="I167" s="55"/>
      <c r="J167" s="61">
        <f t="shared" si="130"/>
        <v>0</v>
      </c>
      <c r="K167" s="55"/>
      <c r="L167" s="55"/>
      <c r="M167" s="55"/>
      <c r="N167" s="61">
        <f t="shared" si="131"/>
        <v>0</v>
      </c>
      <c r="O167" s="55"/>
      <c r="P167" s="55"/>
      <c r="Q167" s="55"/>
      <c r="R167" s="61">
        <f t="shared" si="132"/>
        <v>0</v>
      </c>
      <c r="S167" s="55"/>
      <c r="T167" s="55"/>
      <c r="U167" s="55"/>
      <c r="V167" s="61">
        <f t="shared" si="133"/>
        <v>0</v>
      </c>
    </row>
    <row r="168" spans="1:22" s="6" customFormat="1" ht="15" customHeight="1">
      <c r="A168" s="51">
        <v>165</v>
      </c>
      <c r="B168" s="11" t="s">
        <v>165</v>
      </c>
      <c r="C168" s="59" t="s">
        <v>56</v>
      </c>
      <c r="D168" s="59"/>
      <c r="E168" s="61">
        <f t="shared" si="129"/>
        <v>0</v>
      </c>
      <c r="F168" s="61"/>
      <c r="G168" s="55"/>
      <c r="H168" s="55"/>
      <c r="I168" s="55"/>
      <c r="J168" s="61">
        <f t="shared" si="130"/>
        <v>0</v>
      </c>
      <c r="K168" s="55"/>
      <c r="L168" s="55"/>
      <c r="M168" s="55"/>
      <c r="N168" s="61">
        <f t="shared" si="131"/>
        <v>0</v>
      </c>
      <c r="O168" s="55"/>
      <c r="P168" s="55"/>
      <c r="Q168" s="55"/>
      <c r="R168" s="61">
        <f t="shared" si="132"/>
        <v>0</v>
      </c>
      <c r="S168" s="55"/>
      <c r="T168" s="55"/>
      <c r="U168" s="55"/>
      <c r="V168" s="61">
        <f t="shared" si="133"/>
        <v>0</v>
      </c>
    </row>
    <row r="169" spans="1:22" s="6" customFormat="1" ht="15" customHeight="1">
      <c r="A169" s="51">
        <v>166</v>
      </c>
      <c r="B169" s="11" t="s">
        <v>165</v>
      </c>
      <c r="C169" s="59" t="s">
        <v>47</v>
      </c>
      <c r="D169" s="59"/>
      <c r="E169" s="61">
        <f t="shared" si="129"/>
        <v>0</v>
      </c>
      <c r="F169" s="61"/>
      <c r="G169" s="55"/>
      <c r="H169" s="55"/>
      <c r="I169" s="55"/>
      <c r="J169" s="61">
        <f t="shared" si="130"/>
        <v>0</v>
      </c>
      <c r="K169" s="55"/>
      <c r="L169" s="55"/>
      <c r="M169" s="55"/>
      <c r="N169" s="61">
        <f t="shared" si="131"/>
        <v>0</v>
      </c>
      <c r="O169" s="55"/>
      <c r="P169" s="55"/>
      <c r="Q169" s="55"/>
      <c r="R169" s="61">
        <f t="shared" si="132"/>
        <v>0</v>
      </c>
      <c r="S169" s="55"/>
      <c r="T169" s="55"/>
      <c r="U169" s="55"/>
      <c r="V169" s="61">
        <f t="shared" si="133"/>
        <v>0</v>
      </c>
    </row>
    <row r="170" spans="1:22" s="6" customFormat="1" ht="15" customHeight="1">
      <c r="A170" s="51">
        <v>167</v>
      </c>
      <c r="B170" s="11" t="s">
        <v>165</v>
      </c>
      <c r="C170" s="59" t="s">
        <v>50</v>
      </c>
      <c r="D170" s="59"/>
      <c r="E170" s="61">
        <f t="shared" si="129"/>
        <v>0</v>
      </c>
      <c r="F170" s="61"/>
      <c r="G170" s="55"/>
      <c r="H170" s="55"/>
      <c r="I170" s="55"/>
      <c r="J170" s="61">
        <f t="shared" si="130"/>
        <v>0</v>
      </c>
      <c r="K170" s="55"/>
      <c r="L170" s="55"/>
      <c r="M170" s="55"/>
      <c r="N170" s="61">
        <f t="shared" si="131"/>
        <v>0</v>
      </c>
      <c r="O170" s="55"/>
      <c r="P170" s="55"/>
      <c r="Q170" s="55"/>
      <c r="R170" s="61">
        <f t="shared" si="132"/>
        <v>0</v>
      </c>
      <c r="S170" s="55"/>
      <c r="T170" s="55"/>
      <c r="U170" s="55"/>
      <c r="V170" s="61">
        <f t="shared" si="133"/>
        <v>0</v>
      </c>
    </row>
    <row r="171" spans="1:22" s="6" customFormat="1" ht="15" customHeight="1">
      <c r="A171" s="51">
        <v>168</v>
      </c>
      <c r="B171" s="11" t="s">
        <v>165</v>
      </c>
      <c r="C171" s="59" t="s">
        <v>48</v>
      </c>
      <c r="D171" s="59"/>
      <c r="E171" s="61">
        <f t="shared" si="129"/>
        <v>0</v>
      </c>
      <c r="F171" s="61"/>
      <c r="G171" s="55"/>
      <c r="H171" s="55"/>
      <c r="I171" s="55"/>
      <c r="J171" s="61">
        <f t="shared" si="130"/>
        <v>0</v>
      </c>
      <c r="K171" s="55"/>
      <c r="L171" s="55"/>
      <c r="M171" s="55"/>
      <c r="N171" s="61">
        <f t="shared" si="131"/>
        <v>0</v>
      </c>
      <c r="O171" s="55"/>
      <c r="P171" s="55"/>
      <c r="Q171" s="55"/>
      <c r="R171" s="61">
        <f t="shared" si="132"/>
        <v>0</v>
      </c>
      <c r="S171" s="55"/>
      <c r="T171" s="55"/>
      <c r="U171" s="55"/>
      <c r="V171" s="61">
        <f t="shared" si="133"/>
        <v>0</v>
      </c>
    </row>
    <row r="172" spans="1:22" s="6" customFormat="1" ht="15" customHeight="1">
      <c r="A172" s="167">
        <v>169</v>
      </c>
      <c r="B172" s="163" t="s">
        <v>77</v>
      </c>
      <c r="C172" s="168" t="s">
        <v>167</v>
      </c>
      <c r="D172" s="130"/>
      <c r="E172" s="169">
        <f t="shared" ref="E172:V172" si="134">+E173+E185</f>
        <v>0</v>
      </c>
      <c r="F172" s="106"/>
      <c r="G172" s="169">
        <f t="shared" si="134"/>
        <v>0</v>
      </c>
      <c r="H172" s="169">
        <f t="shared" si="134"/>
        <v>0</v>
      </c>
      <c r="I172" s="169">
        <f t="shared" si="134"/>
        <v>0</v>
      </c>
      <c r="J172" s="169">
        <f t="shared" si="134"/>
        <v>0</v>
      </c>
      <c r="K172" s="169">
        <f t="shared" si="134"/>
        <v>0</v>
      </c>
      <c r="L172" s="169">
        <f t="shared" si="134"/>
        <v>0</v>
      </c>
      <c r="M172" s="169">
        <f t="shared" si="134"/>
        <v>0</v>
      </c>
      <c r="N172" s="169">
        <f t="shared" si="134"/>
        <v>0</v>
      </c>
      <c r="O172" s="169">
        <f t="shared" si="134"/>
        <v>0</v>
      </c>
      <c r="P172" s="169">
        <f t="shared" si="134"/>
        <v>0</v>
      </c>
      <c r="Q172" s="169">
        <f t="shared" si="134"/>
        <v>0</v>
      </c>
      <c r="R172" s="169">
        <f t="shared" si="134"/>
        <v>0</v>
      </c>
      <c r="S172" s="169">
        <f t="shared" si="134"/>
        <v>0</v>
      </c>
      <c r="T172" s="169">
        <f t="shared" si="134"/>
        <v>0</v>
      </c>
      <c r="U172" s="169">
        <f t="shared" si="134"/>
        <v>0</v>
      </c>
      <c r="V172" s="169">
        <f t="shared" si="134"/>
        <v>0</v>
      </c>
    </row>
    <row r="173" spans="1:22" s="6" customFormat="1">
      <c r="A173" s="167">
        <v>170</v>
      </c>
      <c r="B173" s="163" t="s">
        <v>168</v>
      </c>
      <c r="C173" s="162" t="s">
        <v>169</v>
      </c>
      <c r="D173" s="123"/>
      <c r="E173" s="162">
        <f t="shared" ref="E173:V173" si="135">SUM(E174:E183)</f>
        <v>0</v>
      </c>
      <c r="F173" s="104"/>
      <c r="G173" s="162">
        <f t="shared" si="135"/>
        <v>0</v>
      </c>
      <c r="H173" s="162">
        <f t="shared" si="135"/>
        <v>0</v>
      </c>
      <c r="I173" s="162">
        <f t="shared" si="135"/>
        <v>0</v>
      </c>
      <c r="J173" s="162">
        <f t="shared" si="135"/>
        <v>0</v>
      </c>
      <c r="K173" s="162">
        <f t="shared" si="135"/>
        <v>0</v>
      </c>
      <c r="L173" s="162">
        <f t="shared" si="135"/>
        <v>0</v>
      </c>
      <c r="M173" s="162">
        <f t="shared" si="135"/>
        <v>0</v>
      </c>
      <c r="N173" s="162">
        <f t="shared" si="135"/>
        <v>0</v>
      </c>
      <c r="O173" s="162">
        <f t="shared" si="135"/>
        <v>0</v>
      </c>
      <c r="P173" s="162">
        <f t="shared" si="135"/>
        <v>0</v>
      </c>
      <c r="Q173" s="162">
        <f t="shared" si="135"/>
        <v>0</v>
      </c>
      <c r="R173" s="162">
        <f t="shared" si="135"/>
        <v>0</v>
      </c>
      <c r="S173" s="162">
        <f t="shared" si="135"/>
        <v>0</v>
      </c>
      <c r="T173" s="162">
        <f t="shared" si="135"/>
        <v>0</v>
      </c>
      <c r="U173" s="162">
        <f t="shared" si="135"/>
        <v>0</v>
      </c>
      <c r="V173" s="162">
        <f t="shared" si="135"/>
        <v>0</v>
      </c>
    </row>
    <row r="174" spans="1:22" s="6" customFormat="1" ht="15" customHeight="1">
      <c r="A174" s="51">
        <v>171</v>
      </c>
      <c r="B174" s="11" t="s">
        <v>168</v>
      </c>
      <c r="C174" s="60" t="s">
        <v>158</v>
      </c>
      <c r="D174" s="60"/>
      <c r="E174" s="61">
        <f t="shared" ref="E174:E182" si="136">SUM(G174:V174)/2</f>
        <v>0</v>
      </c>
      <c r="F174" s="61"/>
      <c r="G174" s="55"/>
      <c r="H174" s="55"/>
      <c r="I174" s="55"/>
      <c r="J174" s="61">
        <f t="shared" ref="J174:J182" si="137">SUM(G174:I174)</f>
        <v>0</v>
      </c>
      <c r="K174" s="55"/>
      <c r="L174" s="55"/>
      <c r="M174" s="55"/>
      <c r="N174" s="61">
        <f t="shared" ref="N174:N182" si="138">SUM(K174:M174)</f>
        <v>0</v>
      </c>
      <c r="O174" s="55"/>
      <c r="P174" s="55"/>
      <c r="Q174" s="55"/>
      <c r="R174" s="61">
        <f t="shared" ref="R174:R182" si="139">SUM(O174:Q174)</f>
        <v>0</v>
      </c>
      <c r="S174" s="55"/>
      <c r="T174" s="55"/>
      <c r="U174" s="55"/>
      <c r="V174" s="61">
        <f t="shared" ref="V174:V182" si="140">SUM(S174:U174)</f>
        <v>0</v>
      </c>
    </row>
    <row r="175" spans="1:22" s="6" customFormat="1" ht="15" customHeight="1">
      <c r="A175" s="51">
        <v>174</v>
      </c>
      <c r="B175" s="11" t="s">
        <v>168</v>
      </c>
      <c r="C175" s="59" t="s">
        <v>41</v>
      </c>
      <c r="D175" s="59"/>
      <c r="E175" s="61">
        <f t="shared" si="136"/>
        <v>0</v>
      </c>
      <c r="F175" s="61"/>
      <c r="G175" s="55"/>
      <c r="H175" s="55"/>
      <c r="I175" s="55"/>
      <c r="J175" s="61">
        <f t="shared" si="137"/>
        <v>0</v>
      </c>
      <c r="K175" s="55"/>
      <c r="L175" s="55"/>
      <c r="M175" s="55"/>
      <c r="N175" s="61">
        <f t="shared" si="138"/>
        <v>0</v>
      </c>
      <c r="O175" s="55"/>
      <c r="P175" s="55"/>
      <c r="Q175" s="55"/>
      <c r="R175" s="61">
        <f t="shared" si="139"/>
        <v>0</v>
      </c>
      <c r="S175" s="55"/>
      <c r="T175" s="55"/>
      <c r="U175" s="55"/>
      <c r="V175" s="61">
        <f t="shared" si="140"/>
        <v>0</v>
      </c>
    </row>
    <row r="176" spans="1:22" s="6" customFormat="1" ht="15" customHeight="1">
      <c r="A176" s="51">
        <v>175</v>
      </c>
      <c r="B176" s="11" t="s">
        <v>168</v>
      </c>
      <c r="C176" s="59" t="s">
        <v>68</v>
      </c>
      <c r="D176" s="59"/>
      <c r="E176" s="61">
        <f t="shared" si="136"/>
        <v>0</v>
      </c>
      <c r="F176" s="61"/>
      <c r="G176" s="55"/>
      <c r="H176" s="55"/>
      <c r="I176" s="55"/>
      <c r="J176" s="61">
        <f t="shared" si="137"/>
        <v>0</v>
      </c>
      <c r="K176" s="55"/>
      <c r="L176" s="55"/>
      <c r="M176" s="55"/>
      <c r="N176" s="61">
        <f t="shared" si="138"/>
        <v>0</v>
      </c>
      <c r="O176" s="55"/>
      <c r="P176" s="55"/>
      <c r="Q176" s="55"/>
      <c r="R176" s="61">
        <f t="shared" si="139"/>
        <v>0</v>
      </c>
      <c r="S176" s="55"/>
      <c r="T176" s="55"/>
      <c r="U176" s="55"/>
      <c r="V176" s="61">
        <f t="shared" si="140"/>
        <v>0</v>
      </c>
    </row>
    <row r="177" spans="1:22" s="6" customFormat="1" ht="15" customHeight="1">
      <c r="A177" s="51">
        <v>176</v>
      </c>
      <c r="B177" s="11" t="s">
        <v>168</v>
      </c>
      <c r="C177" s="59" t="s">
        <v>69</v>
      </c>
      <c r="D177" s="59"/>
      <c r="E177" s="61">
        <f t="shared" si="136"/>
        <v>0</v>
      </c>
      <c r="F177" s="61"/>
      <c r="G177" s="55"/>
      <c r="H177" s="55"/>
      <c r="I177" s="55"/>
      <c r="J177" s="61">
        <f t="shared" si="137"/>
        <v>0</v>
      </c>
      <c r="K177" s="55"/>
      <c r="L177" s="55"/>
      <c r="M177" s="55"/>
      <c r="N177" s="61">
        <f t="shared" si="138"/>
        <v>0</v>
      </c>
      <c r="O177" s="55"/>
      <c r="P177" s="55"/>
      <c r="Q177" s="55"/>
      <c r="R177" s="61">
        <f t="shared" si="139"/>
        <v>0</v>
      </c>
      <c r="S177" s="55"/>
      <c r="T177" s="55"/>
      <c r="U177" s="55"/>
      <c r="V177" s="61">
        <f t="shared" si="140"/>
        <v>0</v>
      </c>
    </row>
    <row r="178" spans="1:22" s="6" customFormat="1" ht="15" customHeight="1">
      <c r="A178" s="51">
        <v>177</v>
      </c>
      <c r="B178" s="11" t="s">
        <v>168</v>
      </c>
      <c r="C178" s="59" t="s">
        <v>71</v>
      </c>
      <c r="D178" s="59"/>
      <c r="E178" s="61">
        <f t="shared" si="136"/>
        <v>0</v>
      </c>
      <c r="F178" s="61"/>
      <c r="G178" s="55"/>
      <c r="H178" s="55"/>
      <c r="I178" s="55"/>
      <c r="J178" s="61">
        <f t="shared" si="137"/>
        <v>0</v>
      </c>
      <c r="K178" s="55"/>
      <c r="L178" s="55"/>
      <c r="M178" s="55"/>
      <c r="N178" s="61">
        <f t="shared" si="138"/>
        <v>0</v>
      </c>
      <c r="O178" s="55"/>
      <c r="P178" s="55"/>
      <c r="Q178" s="55"/>
      <c r="R178" s="61">
        <f t="shared" si="139"/>
        <v>0</v>
      </c>
      <c r="S178" s="55"/>
      <c r="T178" s="55"/>
      <c r="U178" s="55"/>
      <c r="V178" s="61">
        <f t="shared" si="140"/>
        <v>0</v>
      </c>
    </row>
    <row r="179" spans="1:22" s="6" customFormat="1" ht="15" customHeight="1">
      <c r="A179" s="51">
        <v>178</v>
      </c>
      <c r="B179" s="11" t="s">
        <v>168</v>
      </c>
      <c r="C179" s="59" t="s">
        <v>56</v>
      </c>
      <c r="D179" s="59"/>
      <c r="E179" s="61">
        <f t="shared" si="136"/>
        <v>0</v>
      </c>
      <c r="F179" s="61"/>
      <c r="G179" s="55"/>
      <c r="H179" s="55"/>
      <c r="I179" s="55"/>
      <c r="J179" s="61">
        <f t="shared" si="137"/>
        <v>0</v>
      </c>
      <c r="K179" s="55"/>
      <c r="L179" s="55"/>
      <c r="M179" s="55"/>
      <c r="N179" s="61">
        <f t="shared" si="138"/>
        <v>0</v>
      </c>
      <c r="O179" s="55"/>
      <c r="P179" s="55"/>
      <c r="Q179" s="55"/>
      <c r="R179" s="61">
        <f t="shared" si="139"/>
        <v>0</v>
      </c>
      <c r="S179" s="55"/>
      <c r="T179" s="55"/>
      <c r="U179" s="55"/>
      <c r="V179" s="61">
        <f t="shared" si="140"/>
        <v>0</v>
      </c>
    </row>
    <row r="180" spans="1:22" s="6" customFormat="1" ht="15" customHeight="1">
      <c r="A180" s="51">
        <v>179</v>
      </c>
      <c r="B180" s="11" t="s">
        <v>168</v>
      </c>
      <c r="C180" s="59" t="s">
        <v>47</v>
      </c>
      <c r="D180" s="59"/>
      <c r="E180" s="61">
        <f t="shared" si="136"/>
        <v>0</v>
      </c>
      <c r="F180" s="61"/>
      <c r="G180" s="55"/>
      <c r="H180" s="55"/>
      <c r="I180" s="55"/>
      <c r="J180" s="61">
        <f t="shared" si="137"/>
        <v>0</v>
      </c>
      <c r="K180" s="55"/>
      <c r="L180" s="55"/>
      <c r="M180" s="55"/>
      <c r="N180" s="61">
        <f t="shared" si="138"/>
        <v>0</v>
      </c>
      <c r="O180" s="55"/>
      <c r="P180" s="55"/>
      <c r="Q180" s="55"/>
      <c r="R180" s="61">
        <f t="shared" si="139"/>
        <v>0</v>
      </c>
      <c r="S180" s="55"/>
      <c r="T180" s="55"/>
      <c r="U180" s="55"/>
      <c r="V180" s="61">
        <f t="shared" si="140"/>
        <v>0</v>
      </c>
    </row>
    <row r="181" spans="1:22" s="6" customFormat="1" ht="15" customHeight="1">
      <c r="A181" s="51">
        <v>180</v>
      </c>
      <c r="B181" s="11" t="s">
        <v>168</v>
      </c>
      <c r="C181" s="59" t="s">
        <v>50</v>
      </c>
      <c r="D181" s="59"/>
      <c r="E181" s="61">
        <f t="shared" si="136"/>
        <v>0</v>
      </c>
      <c r="F181" s="61"/>
      <c r="G181" s="55"/>
      <c r="H181" s="55"/>
      <c r="I181" s="55"/>
      <c r="J181" s="61">
        <f t="shared" si="137"/>
        <v>0</v>
      </c>
      <c r="K181" s="55"/>
      <c r="L181" s="55"/>
      <c r="M181" s="55"/>
      <c r="N181" s="61">
        <f t="shared" si="138"/>
        <v>0</v>
      </c>
      <c r="O181" s="55"/>
      <c r="P181" s="55"/>
      <c r="Q181" s="55"/>
      <c r="R181" s="61">
        <f t="shared" si="139"/>
        <v>0</v>
      </c>
      <c r="S181" s="55"/>
      <c r="T181" s="55"/>
      <c r="U181" s="55"/>
      <c r="V181" s="61">
        <f t="shared" si="140"/>
        <v>0</v>
      </c>
    </row>
    <row r="182" spans="1:22" s="6" customFormat="1" ht="15" customHeight="1">
      <c r="A182" s="51">
        <v>181</v>
      </c>
      <c r="B182" s="11" t="s">
        <v>168</v>
      </c>
      <c r="C182" s="59" t="s">
        <v>48</v>
      </c>
      <c r="D182" s="59"/>
      <c r="E182" s="61">
        <f t="shared" si="136"/>
        <v>0</v>
      </c>
      <c r="F182" s="61"/>
      <c r="G182" s="55"/>
      <c r="H182" s="55"/>
      <c r="I182" s="55"/>
      <c r="J182" s="61">
        <f t="shared" si="137"/>
        <v>0</v>
      </c>
      <c r="K182" s="55"/>
      <c r="L182" s="55"/>
      <c r="M182" s="55"/>
      <c r="N182" s="61">
        <f t="shared" si="138"/>
        <v>0</v>
      </c>
      <c r="O182" s="55"/>
      <c r="P182" s="55"/>
      <c r="Q182" s="55"/>
      <c r="R182" s="61">
        <f t="shared" si="139"/>
        <v>0</v>
      </c>
      <c r="S182" s="55"/>
      <c r="T182" s="55"/>
      <c r="U182" s="55"/>
      <c r="V182" s="61">
        <f t="shared" si="140"/>
        <v>0</v>
      </c>
    </row>
    <row r="183" spans="1:22" ht="31.5">
      <c r="A183" s="167">
        <v>182</v>
      </c>
      <c r="B183" s="163" t="s">
        <v>168</v>
      </c>
      <c r="C183" s="162" t="s">
        <v>60</v>
      </c>
      <c r="D183" s="123"/>
      <c r="E183" s="162">
        <f t="shared" ref="E183:V183" si="141">+E184</f>
        <v>0</v>
      </c>
      <c r="F183" s="104"/>
      <c r="G183" s="162">
        <f t="shared" si="141"/>
        <v>0</v>
      </c>
      <c r="H183" s="162">
        <f t="shared" si="141"/>
        <v>0</v>
      </c>
      <c r="I183" s="162">
        <f t="shared" si="141"/>
        <v>0</v>
      </c>
      <c r="J183" s="162">
        <f t="shared" si="141"/>
        <v>0</v>
      </c>
      <c r="K183" s="162">
        <f t="shared" si="141"/>
        <v>0</v>
      </c>
      <c r="L183" s="162">
        <f t="shared" si="141"/>
        <v>0</v>
      </c>
      <c r="M183" s="162">
        <f t="shared" si="141"/>
        <v>0</v>
      </c>
      <c r="N183" s="162">
        <f t="shared" si="141"/>
        <v>0</v>
      </c>
      <c r="O183" s="162">
        <f t="shared" si="141"/>
        <v>0</v>
      </c>
      <c r="P183" s="162">
        <f t="shared" si="141"/>
        <v>0</v>
      </c>
      <c r="Q183" s="162">
        <f t="shared" si="141"/>
        <v>0</v>
      </c>
      <c r="R183" s="162">
        <f t="shared" si="141"/>
        <v>0</v>
      </c>
      <c r="S183" s="162">
        <f t="shared" si="141"/>
        <v>0</v>
      </c>
      <c r="T183" s="162">
        <f t="shared" si="141"/>
        <v>0</v>
      </c>
      <c r="U183" s="162">
        <f t="shared" si="141"/>
        <v>0</v>
      </c>
      <c r="V183" s="162">
        <f t="shared" si="141"/>
        <v>0</v>
      </c>
    </row>
    <row r="184" spans="1:22" ht="15" customHeight="1">
      <c r="A184" s="51">
        <v>183</v>
      </c>
      <c r="B184" s="11" t="s">
        <v>168</v>
      </c>
      <c r="C184" s="59" t="s">
        <v>22</v>
      </c>
      <c r="D184" s="59"/>
      <c r="E184" s="55">
        <f>SUM(G184:V184)/2</f>
        <v>0</v>
      </c>
      <c r="F184" s="55"/>
      <c r="G184" s="55"/>
      <c r="H184" s="55"/>
      <c r="I184" s="55"/>
      <c r="J184" s="55">
        <f>SUM(G184:I184)</f>
        <v>0</v>
      </c>
      <c r="K184" s="55"/>
      <c r="L184" s="55"/>
      <c r="M184" s="55"/>
      <c r="N184" s="55">
        <f>SUM(K184:M184)</f>
        <v>0</v>
      </c>
      <c r="O184" s="55"/>
      <c r="P184" s="55"/>
      <c r="Q184" s="55"/>
      <c r="R184" s="55">
        <f>SUM(O184:Q184)</f>
        <v>0</v>
      </c>
      <c r="S184" s="55"/>
      <c r="T184" s="55"/>
      <c r="U184" s="55"/>
      <c r="V184" s="55">
        <f>SUM(S184:U184)</f>
        <v>0</v>
      </c>
    </row>
    <row r="185" spans="1:22" s="6" customFormat="1">
      <c r="A185" s="167">
        <v>184</v>
      </c>
      <c r="B185" s="163" t="s">
        <v>170</v>
      </c>
      <c r="C185" s="162" t="s">
        <v>171</v>
      </c>
      <c r="D185" s="123"/>
      <c r="E185" s="162">
        <f t="shared" ref="E185:V185" si="142">SUM(E186:E196)</f>
        <v>0</v>
      </c>
      <c r="F185" s="104"/>
      <c r="G185" s="162">
        <f t="shared" si="142"/>
        <v>0</v>
      </c>
      <c r="H185" s="162">
        <f t="shared" si="142"/>
        <v>0</v>
      </c>
      <c r="I185" s="162">
        <f t="shared" si="142"/>
        <v>0</v>
      </c>
      <c r="J185" s="162">
        <f t="shared" si="142"/>
        <v>0</v>
      </c>
      <c r="K185" s="162">
        <f t="shared" si="142"/>
        <v>0</v>
      </c>
      <c r="L185" s="162">
        <f t="shared" si="142"/>
        <v>0</v>
      </c>
      <c r="M185" s="162">
        <f t="shared" si="142"/>
        <v>0</v>
      </c>
      <c r="N185" s="162">
        <f t="shared" si="142"/>
        <v>0</v>
      </c>
      <c r="O185" s="162">
        <f t="shared" si="142"/>
        <v>0</v>
      </c>
      <c r="P185" s="162">
        <f t="shared" si="142"/>
        <v>0</v>
      </c>
      <c r="Q185" s="162">
        <f t="shared" si="142"/>
        <v>0</v>
      </c>
      <c r="R185" s="162">
        <f t="shared" si="142"/>
        <v>0</v>
      </c>
      <c r="S185" s="162">
        <f t="shared" si="142"/>
        <v>0</v>
      </c>
      <c r="T185" s="162">
        <f t="shared" si="142"/>
        <v>0</v>
      </c>
      <c r="U185" s="162">
        <f t="shared" si="142"/>
        <v>0</v>
      </c>
      <c r="V185" s="162">
        <f t="shared" si="142"/>
        <v>0</v>
      </c>
    </row>
    <row r="186" spans="1:22" s="6" customFormat="1" ht="15" customHeight="1">
      <c r="A186" s="51">
        <v>185</v>
      </c>
      <c r="B186" s="11" t="s">
        <v>170</v>
      </c>
      <c r="C186" s="60" t="s">
        <v>158</v>
      </c>
      <c r="D186" s="60"/>
      <c r="E186" s="61">
        <f t="shared" ref="E186:E196" si="143">SUM(G186:V186)/2</f>
        <v>0</v>
      </c>
      <c r="F186" s="61"/>
      <c r="G186" s="55"/>
      <c r="H186" s="55"/>
      <c r="I186" s="55"/>
      <c r="J186" s="61">
        <f t="shared" ref="J186:J196" si="144">SUM(G186:I186)</f>
        <v>0</v>
      </c>
      <c r="K186" s="55"/>
      <c r="L186" s="55"/>
      <c r="M186" s="55"/>
      <c r="N186" s="61">
        <f t="shared" ref="N186:N196" si="145">SUM(K186:M186)</f>
        <v>0</v>
      </c>
      <c r="O186" s="55"/>
      <c r="P186" s="55"/>
      <c r="Q186" s="55"/>
      <c r="R186" s="61">
        <f t="shared" ref="R186:R196" si="146">SUM(O186:Q186)</f>
        <v>0</v>
      </c>
      <c r="S186" s="55"/>
      <c r="T186" s="55"/>
      <c r="U186" s="55"/>
      <c r="V186" s="61">
        <f t="shared" ref="V186:V196" si="147">SUM(S186:U186)</f>
        <v>0</v>
      </c>
    </row>
    <row r="187" spans="1:22" s="6" customFormat="1" ht="15" customHeight="1">
      <c r="A187" s="51">
        <v>186</v>
      </c>
      <c r="B187" s="11" t="s">
        <v>170</v>
      </c>
      <c r="C187" s="59" t="s">
        <v>39</v>
      </c>
      <c r="D187" s="59"/>
      <c r="E187" s="61">
        <f t="shared" si="143"/>
        <v>0</v>
      </c>
      <c r="F187" s="61"/>
      <c r="G187" s="55"/>
      <c r="H187" s="55"/>
      <c r="I187" s="55"/>
      <c r="J187" s="61">
        <f t="shared" si="144"/>
        <v>0</v>
      </c>
      <c r="K187" s="55"/>
      <c r="L187" s="55"/>
      <c r="M187" s="55"/>
      <c r="N187" s="61">
        <f t="shared" si="145"/>
        <v>0</v>
      </c>
      <c r="O187" s="55"/>
      <c r="P187" s="55"/>
      <c r="Q187" s="55"/>
      <c r="R187" s="61">
        <f t="shared" si="146"/>
        <v>0</v>
      </c>
      <c r="S187" s="55"/>
      <c r="T187" s="55"/>
      <c r="U187" s="55"/>
      <c r="V187" s="61">
        <f t="shared" si="147"/>
        <v>0</v>
      </c>
    </row>
    <row r="188" spans="1:22" s="6" customFormat="1" ht="15" customHeight="1">
      <c r="A188" s="51">
        <v>187</v>
      </c>
      <c r="B188" s="11" t="s">
        <v>170</v>
      </c>
      <c r="C188" s="59" t="s">
        <v>42</v>
      </c>
      <c r="D188" s="59"/>
      <c r="E188" s="61">
        <f t="shared" si="143"/>
        <v>0</v>
      </c>
      <c r="F188" s="61"/>
      <c r="G188" s="55"/>
      <c r="H188" s="55"/>
      <c r="I188" s="55"/>
      <c r="J188" s="61">
        <f t="shared" si="144"/>
        <v>0</v>
      </c>
      <c r="K188" s="55"/>
      <c r="L188" s="55"/>
      <c r="M188" s="55"/>
      <c r="N188" s="61">
        <f t="shared" si="145"/>
        <v>0</v>
      </c>
      <c r="O188" s="55"/>
      <c r="P188" s="55"/>
      <c r="Q188" s="55"/>
      <c r="R188" s="61">
        <f t="shared" si="146"/>
        <v>0</v>
      </c>
      <c r="S188" s="55"/>
      <c r="T188" s="55"/>
      <c r="U188" s="55"/>
      <c r="V188" s="61">
        <f t="shared" si="147"/>
        <v>0</v>
      </c>
    </row>
    <row r="189" spans="1:22" s="6" customFormat="1" ht="15" customHeight="1">
      <c r="A189" s="51">
        <v>188</v>
      </c>
      <c r="B189" s="11" t="s">
        <v>170</v>
      </c>
      <c r="C189" s="59" t="s">
        <v>41</v>
      </c>
      <c r="D189" s="59"/>
      <c r="E189" s="61">
        <f t="shared" si="143"/>
        <v>0</v>
      </c>
      <c r="F189" s="61"/>
      <c r="G189" s="55"/>
      <c r="H189" s="55"/>
      <c r="I189" s="55"/>
      <c r="J189" s="61">
        <f t="shared" si="144"/>
        <v>0</v>
      </c>
      <c r="K189" s="55"/>
      <c r="L189" s="55"/>
      <c r="M189" s="55"/>
      <c r="N189" s="61">
        <f t="shared" si="145"/>
        <v>0</v>
      </c>
      <c r="O189" s="55"/>
      <c r="P189" s="55"/>
      <c r="Q189" s="55"/>
      <c r="R189" s="61">
        <f t="shared" si="146"/>
        <v>0</v>
      </c>
      <c r="S189" s="55"/>
      <c r="T189" s="55"/>
      <c r="U189" s="55"/>
      <c r="V189" s="61">
        <f t="shared" si="147"/>
        <v>0</v>
      </c>
    </row>
    <row r="190" spans="1:22" s="6" customFormat="1" ht="15" customHeight="1">
      <c r="A190" s="51">
        <v>189</v>
      </c>
      <c r="B190" s="11" t="s">
        <v>170</v>
      </c>
      <c r="C190" s="59" t="s">
        <v>68</v>
      </c>
      <c r="D190" s="59"/>
      <c r="E190" s="61">
        <f t="shared" si="143"/>
        <v>0</v>
      </c>
      <c r="F190" s="61"/>
      <c r="G190" s="55"/>
      <c r="H190" s="55"/>
      <c r="I190" s="55"/>
      <c r="J190" s="61">
        <f t="shared" si="144"/>
        <v>0</v>
      </c>
      <c r="K190" s="55"/>
      <c r="L190" s="55"/>
      <c r="M190" s="55"/>
      <c r="N190" s="61">
        <f t="shared" si="145"/>
        <v>0</v>
      </c>
      <c r="O190" s="55"/>
      <c r="P190" s="55"/>
      <c r="Q190" s="55"/>
      <c r="R190" s="61">
        <f t="shared" si="146"/>
        <v>0</v>
      </c>
      <c r="S190" s="55"/>
      <c r="T190" s="55"/>
      <c r="U190" s="55"/>
      <c r="V190" s="61">
        <f t="shared" si="147"/>
        <v>0</v>
      </c>
    </row>
    <row r="191" spans="1:22" s="6" customFormat="1" ht="15" customHeight="1">
      <c r="A191" s="51">
        <v>190</v>
      </c>
      <c r="B191" s="11" t="s">
        <v>170</v>
      </c>
      <c r="C191" s="59" t="s">
        <v>69</v>
      </c>
      <c r="D191" s="59"/>
      <c r="E191" s="61">
        <f t="shared" si="143"/>
        <v>0</v>
      </c>
      <c r="F191" s="61"/>
      <c r="G191" s="55"/>
      <c r="H191" s="55"/>
      <c r="I191" s="55"/>
      <c r="J191" s="61">
        <f t="shared" si="144"/>
        <v>0</v>
      </c>
      <c r="K191" s="55"/>
      <c r="L191" s="55"/>
      <c r="M191" s="55"/>
      <c r="N191" s="61">
        <f t="shared" si="145"/>
        <v>0</v>
      </c>
      <c r="O191" s="55"/>
      <c r="P191" s="55"/>
      <c r="Q191" s="55"/>
      <c r="R191" s="61">
        <f t="shared" si="146"/>
        <v>0</v>
      </c>
      <c r="S191" s="55"/>
      <c r="T191" s="55"/>
      <c r="U191" s="55"/>
      <c r="V191" s="61">
        <f t="shared" si="147"/>
        <v>0</v>
      </c>
    </row>
    <row r="192" spans="1:22" s="6" customFormat="1" ht="15" customHeight="1">
      <c r="A192" s="51">
        <v>191</v>
      </c>
      <c r="B192" s="11" t="s">
        <v>170</v>
      </c>
      <c r="C192" s="59" t="s">
        <v>71</v>
      </c>
      <c r="D192" s="59"/>
      <c r="E192" s="61">
        <f t="shared" si="143"/>
        <v>0</v>
      </c>
      <c r="F192" s="61"/>
      <c r="G192" s="55"/>
      <c r="H192" s="55"/>
      <c r="I192" s="55"/>
      <c r="J192" s="61">
        <f t="shared" si="144"/>
        <v>0</v>
      </c>
      <c r="K192" s="55"/>
      <c r="L192" s="55"/>
      <c r="M192" s="55"/>
      <c r="N192" s="61">
        <f t="shared" si="145"/>
        <v>0</v>
      </c>
      <c r="O192" s="55"/>
      <c r="P192" s="55"/>
      <c r="Q192" s="55"/>
      <c r="R192" s="61">
        <f t="shared" si="146"/>
        <v>0</v>
      </c>
      <c r="S192" s="55"/>
      <c r="T192" s="55"/>
      <c r="U192" s="55"/>
      <c r="V192" s="61">
        <f t="shared" si="147"/>
        <v>0</v>
      </c>
    </row>
    <row r="193" spans="1:22" s="6" customFormat="1" ht="15" customHeight="1">
      <c r="A193" s="51">
        <v>192</v>
      </c>
      <c r="B193" s="11" t="s">
        <v>170</v>
      </c>
      <c r="C193" s="59" t="s">
        <v>56</v>
      </c>
      <c r="D193" s="59"/>
      <c r="E193" s="61">
        <f t="shared" si="143"/>
        <v>0</v>
      </c>
      <c r="F193" s="61"/>
      <c r="G193" s="55"/>
      <c r="H193" s="55"/>
      <c r="I193" s="55"/>
      <c r="J193" s="61">
        <f t="shared" si="144"/>
        <v>0</v>
      </c>
      <c r="K193" s="55"/>
      <c r="L193" s="55"/>
      <c r="M193" s="55"/>
      <c r="N193" s="61">
        <f t="shared" si="145"/>
        <v>0</v>
      </c>
      <c r="O193" s="55"/>
      <c r="P193" s="55"/>
      <c r="Q193" s="55"/>
      <c r="R193" s="61">
        <f t="shared" si="146"/>
        <v>0</v>
      </c>
      <c r="S193" s="55"/>
      <c r="T193" s="55"/>
      <c r="U193" s="55"/>
      <c r="V193" s="61">
        <f t="shared" si="147"/>
        <v>0</v>
      </c>
    </row>
    <row r="194" spans="1:22" s="6" customFormat="1" ht="15" customHeight="1">
      <c r="A194" s="51">
        <v>193</v>
      </c>
      <c r="B194" s="11" t="s">
        <v>170</v>
      </c>
      <c r="C194" s="59" t="s">
        <v>47</v>
      </c>
      <c r="D194" s="59"/>
      <c r="E194" s="61">
        <f t="shared" si="143"/>
        <v>0</v>
      </c>
      <c r="F194" s="61"/>
      <c r="G194" s="55"/>
      <c r="H194" s="55"/>
      <c r="I194" s="55"/>
      <c r="J194" s="61">
        <f t="shared" si="144"/>
        <v>0</v>
      </c>
      <c r="K194" s="55"/>
      <c r="L194" s="55"/>
      <c r="M194" s="55"/>
      <c r="N194" s="61">
        <f t="shared" si="145"/>
        <v>0</v>
      </c>
      <c r="O194" s="55"/>
      <c r="P194" s="55"/>
      <c r="Q194" s="55"/>
      <c r="R194" s="61">
        <f t="shared" si="146"/>
        <v>0</v>
      </c>
      <c r="S194" s="55"/>
      <c r="T194" s="55"/>
      <c r="U194" s="55"/>
      <c r="V194" s="61">
        <f t="shared" si="147"/>
        <v>0</v>
      </c>
    </row>
    <row r="195" spans="1:22" ht="15" customHeight="1">
      <c r="A195" s="51">
        <v>194</v>
      </c>
      <c r="B195" s="11" t="s">
        <v>170</v>
      </c>
      <c r="C195" s="59" t="s">
        <v>50</v>
      </c>
      <c r="D195" s="59"/>
      <c r="E195" s="61">
        <f t="shared" si="143"/>
        <v>0</v>
      </c>
      <c r="F195" s="61"/>
      <c r="G195" s="55"/>
      <c r="H195" s="55"/>
      <c r="I195" s="55"/>
      <c r="J195" s="61">
        <f t="shared" si="144"/>
        <v>0</v>
      </c>
      <c r="K195" s="55"/>
      <c r="L195" s="55"/>
      <c r="M195" s="55"/>
      <c r="N195" s="61">
        <f t="shared" si="145"/>
        <v>0</v>
      </c>
      <c r="O195" s="55"/>
      <c r="P195" s="55"/>
      <c r="Q195" s="55"/>
      <c r="R195" s="61">
        <f t="shared" si="146"/>
        <v>0</v>
      </c>
      <c r="S195" s="55"/>
      <c r="T195" s="55"/>
      <c r="U195" s="55"/>
      <c r="V195" s="61">
        <f t="shared" si="147"/>
        <v>0</v>
      </c>
    </row>
    <row r="196" spans="1:22" s="6" customFormat="1" ht="15" customHeight="1">
      <c r="A196" s="51">
        <v>195</v>
      </c>
      <c r="B196" s="11" t="s">
        <v>170</v>
      </c>
      <c r="C196" s="59" t="s">
        <v>48</v>
      </c>
      <c r="D196" s="59"/>
      <c r="E196" s="61">
        <f t="shared" si="143"/>
        <v>0</v>
      </c>
      <c r="F196" s="61"/>
      <c r="G196" s="55"/>
      <c r="H196" s="55"/>
      <c r="I196" s="55"/>
      <c r="J196" s="61">
        <f t="shared" si="144"/>
        <v>0</v>
      </c>
      <c r="K196" s="55"/>
      <c r="L196" s="55"/>
      <c r="M196" s="55"/>
      <c r="N196" s="61">
        <f t="shared" si="145"/>
        <v>0</v>
      </c>
      <c r="O196" s="55"/>
      <c r="P196" s="55"/>
      <c r="Q196" s="55"/>
      <c r="R196" s="61">
        <f t="shared" si="146"/>
        <v>0</v>
      </c>
      <c r="S196" s="55"/>
      <c r="T196" s="55"/>
      <c r="U196" s="55"/>
      <c r="V196" s="61">
        <f t="shared" si="147"/>
        <v>0</v>
      </c>
    </row>
    <row r="197" spans="1:22" s="6" customFormat="1" ht="15" customHeight="1">
      <c r="A197" s="167">
        <v>196</v>
      </c>
      <c r="B197" s="163" t="s">
        <v>78</v>
      </c>
      <c r="C197" s="168" t="s">
        <v>172</v>
      </c>
      <c r="D197" s="130"/>
      <c r="E197" s="169" t="e">
        <f t="shared" ref="E197:V197" si="148">+E198+E210</f>
        <v>#REF!</v>
      </c>
      <c r="F197" s="106"/>
      <c r="G197" s="169" t="e">
        <f t="shared" si="148"/>
        <v>#REF!</v>
      </c>
      <c r="H197" s="169" t="e">
        <f t="shared" si="148"/>
        <v>#REF!</v>
      </c>
      <c r="I197" s="169" t="e">
        <f t="shared" si="148"/>
        <v>#REF!</v>
      </c>
      <c r="J197" s="169" t="e">
        <f t="shared" si="148"/>
        <v>#REF!</v>
      </c>
      <c r="K197" s="169" t="e">
        <f t="shared" si="148"/>
        <v>#REF!</v>
      </c>
      <c r="L197" s="169" t="e">
        <f t="shared" si="148"/>
        <v>#REF!</v>
      </c>
      <c r="M197" s="169" t="e">
        <f t="shared" si="148"/>
        <v>#REF!</v>
      </c>
      <c r="N197" s="169" t="e">
        <f t="shared" si="148"/>
        <v>#REF!</v>
      </c>
      <c r="O197" s="169" t="e">
        <f t="shared" si="148"/>
        <v>#REF!</v>
      </c>
      <c r="P197" s="169" t="e">
        <f t="shared" si="148"/>
        <v>#REF!</v>
      </c>
      <c r="Q197" s="169" t="e">
        <f t="shared" si="148"/>
        <v>#REF!</v>
      </c>
      <c r="R197" s="169" t="e">
        <f t="shared" si="148"/>
        <v>#REF!</v>
      </c>
      <c r="S197" s="169" t="e">
        <f t="shared" si="148"/>
        <v>#REF!</v>
      </c>
      <c r="T197" s="169" t="e">
        <f t="shared" si="148"/>
        <v>#REF!</v>
      </c>
      <c r="U197" s="169" t="e">
        <f t="shared" si="148"/>
        <v>#REF!</v>
      </c>
      <c r="V197" s="169" t="e">
        <f t="shared" si="148"/>
        <v>#REF!</v>
      </c>
    </row>
    <row r="198" spans="1:22" s="6" customFormat="1" ht="31.5">
      <c r="A198" s="167">
        <v>197</v>
      </c>
      <c r="B198" s="163" t="s">
        <v>173</v>
      </c>
      <c r="C198" s="162" t="s">
        <v>174</v>
      </c>
      <c r="D198" s="123"/>
      <c r="E198" s="162">
        <f t="shared" ref="E198:V198" si="149">SUM(E199:E209)</f>
        <v>0</v>
      </c>
      <c r="F198" s="104"/>
      <c r="G198" s="162">
        <f t="shared" si="149"/>
        <v>0</v>
      </c>
      <c r="H198" s="162">
        <f t="shared" si="149"/>
        <v>0</v>
      </c>
      <c r="I198" s="162">
        <f t="shared" si="149"/>
        <v>0</v>
      </c>
      <c r="J198" s="162">
        <f t="shared" si="149"/>
        <v>0</v>
      </c>
      <c r="K198" s="162">
        <f t="shared" si="149"/>
        <v>0</v>
      </c>
      <c r="L198" s="162">
        <f t="shared" si="149"/>
        <v>0</v>
      </c>
      <c r="M198" s="162">
        <f t="shared" si="149"/>
        <v>0</v>
      </c>
      <c r="N198" s="162">
        <f t="shared" si="149"/>
        <v>0</v>
      </c>
      <c r="O198" s="162">
        <f t="shared" si="149"/>
        <v>0</v>
      </c>
      <c r="P198" s="162">
        <f t="shared" si="149"/>
        <v>0</v>
      </c>
      <c r="Q198" s="162">
        <f t="shared" si="149"/>
        <v>0</v>
      </c>
      <c r="R198" s="162">
        <f t="shared" si="149"/>
        <v>0</v>
      </c>
      <c r="S198" s="162">
        <f t="shared" si="149"/>
        <v>0</v>
      </c>
      <c r="T198" s="162">
        <f t="shared" si="149"/>
        <v>0</v>
      </c>
      <c r="U198" s="162">
        <f t="shared" si="149"/>
        <v>0</v>
      </c>
      <c r="V198" s="162">
        <f t="shared" si="149"/>
        <v>0</v>
      </c>
    </row>
    <row r="199" spans="1:22" s="6" customFormat="1" ht="15" customHeight="1">
      <c r="A199" s="51">
        <v>198</v>
      </c>
      <c r="B199" s="11" t="s">
        <v>173</v>
      </c>
      <c r="C199" s="60" t="s">
        <v>158</v>
      </c>
      <c r="D199" s="60"/>
      <c r="E199" s="61">
        <f t="shared" ref="E199:E209" si="150">SUM(G199:V199)/2</f>
        <v>0</v>
      </c>
      <c r="F199" s="61"/>
      <c r="G199" s="55"/>
      <c r="H199" s="55"/>
      <c r="I199" s="55"/>
      <c r="J199" s="61">
        <f t="shared" ref="J199:J209" si="151">SUM(G199:I199)</f>
        <v>0</v>
      </c>
      <c r="K199" s="55"/>
      <c r="L199" s="55"/>
      <c r="M199" s="55"/>
      <c r="N199" s="61">
        <f t="shared" ref="N199:N209" si="152">SUM(K199:M199)</f>
        <v>0</v>
      </c>
      <c r="O199" s="55"/>
      <c r="P199" s="55"/>
      <c r="Q199" s="55"/>
      <c r="R199" s="61">
        <f t="shared" ref="R199:R209" si="153">SUM(O199:Q199)</f>
        <v>0</v>
      </c>
      <c r="S199" s="55"/>
      <c r="T199" s="55"/>
      <c r="U199" s="55"/>
      <c r="V199" s="61">
        <f t="shared" ref="V199:V209" si="154">SUM(S199:U199)</f>
        <v>0</v>
      </c>
    </row>
    <row r="200" spans="1:22" s="6" customFormat="1" ht="15" customHeight="1">
      <c r="A200" s="51">
        <v>199</v>
      </c>
      <c r="B200" s="11" t="s">
        <v>173</v>
      </c>
      <c r="C200" s="59" t="s">
        <v>42</v>
      </c>
      <c r="D200" s="59"/>
      <c r="E200" s="61">
        <f t="shared" si="150"/>
        <v>0</v>
      </c>
      <c r="F200" s="61"/>
      <c r="G200" s="55"/>
      <c r="H200" s="55"/>
      <c r="I200" s="55"/>
      <c r="J200" s="61">
        <f t="shared" si="151"/>
        <v>0</v>
      </c>
      <c r="K200" s="55"/>
      <c r="L200" s="55"/>
      <c r="M200" s="55"/>
      <c r="N200" s="61">
        <f t="shared" si="152"/>
        <v>0</v>
      </c>
      <c r="O200" s="55"/>
      <c r="P200" s="55"/>
      <c r="Q200" s="55"/>
      <c r="R200" s="61">
        <f t="shared" si="153"/>
        <v>0</v>
      </c>
      <c r="S200" s="55"/>
      <c r="T200" s="55"/>
      <c r="U200" s="55"/>
      <c r="V200" s="61">
        <f t="shared" si="154"/>
        <v>0</v>
      </c>
    </row>
    <row r="201" spans="1:22" s="6" customFormat="1" ht="15" customHeight="1">
      <c r="A201" s="51">
        <v>200</v>
      </c>
      <c r="B201" s="11" t="s">
        <v>173</v>
      </c>
      <c r="C201" s="60" t="s">
        <v>159</v>
      </c>
      <c r="D201" s="60"/>
      <c r="E201" s="61">
        <f t="shared" si="150"/>
        <v>0</v>
      </c>
      <c r="F201" s="61"/>
      <c r="G201" s="55"/>
      <c r="H201" s="55"/>
      <c r="I201" s="55"/>
      <c r="J201" s="61">
        <f t="shared" si="151"/>
        <v>0</v>
      </c>
      <c r="K201" s="55"/>
      <c r="L201" s="55"/>
      <c r="M201" s="55"/>
      <c r="N201" s="61">
        <f t="shared" si="152"/>
        <v>0</v>
      </c>
      <c r="O201" s="55"/>
      <c r="P201" s="55"/>
      <c r="Q201" s="55"/>
      <c r="R201" s="61">
        <f t="shared" si="153"/>
        <v>0</v>
      </c>
      <c r="S201" s="55"/>
      <c r="T201" s="55"/>
      <c r="U201" s="55"/>
      <c r="V201" s="61">
        <f t="shared" si="154"/>
        <v>0</v>
      </c>
    </row>
    <row r="202" spans="1:22" s="6" customFormat="1" ht="15" customHeight="1">
      <c r="A202" s="51">
        <v>201</v>
      </c>
      <c r="B202" s="11" t="s">
        <v>173</v>
      </c>
      <c r="C202" s="59" t="s">
        <v>41</v>
      </c>
      <c r="D202" s="59"/>
      <c r="E202" s="61">
        <f t="shared" si="150"/>
        <v>0</v>
      </c>
      <c r="F202" s="61"/>
      <c r="G202" s="55"/>
      <c r="H202" s="55"/>
      <c r="I202" s="55"/>
      <c r="J202" s="61">
        <f t="shared" si="151"/>
        <v>0</v>
      </c>
      <c r="K202" s="55"/>
      <c r="L202" s="55"/>
      <c r="M202" s="55"/>
      <c r="N202" s="61">
        <f t="shared" si="152"/>
        <v>0</v>
      </c>
      <c r="O202" s="55"/>
      <c r="P202" s="55"/>
      <c r="Q202" s="55"/>
      <c r="R202" s="61">
        <f t="shared" si="153"/>
        <v>0</v>
      </c>
      <c r="S202" s="55"/>
      <c r="T202" s="55"/>
      <c r="U202" s="55"/>
      <c r="V202" s="61">
        <f t="shared" si="154"/>
        <v>0</v>
      </c>
    </row>
    <row r="203" spans="1:22" s="6" customFormat="1" ht="15" customHeight="1">
      <c r="A203" s="51">
        <v>202</v>
      </c>
      <c r="B203" s="11" t="s">
        <v>173</v>
      </c>
      <c r="C203" s="59" t="s">
        <v>68</v>
      </c>
      <c r="D203" s="59"/>
      <c r="E203" s="61">
        <f t="shared" si="150"/>
        <v>0</v>
      </c>
      <c r="F203" s="61"/>
      <c r="G203" s="55"/>
      <c r="H203" s="55"/>
      <c r="I203" s="55"/>
      <c r="J203" s="61">
        <f t="shared" si="151"/>
        <v>0</v>
      </c>
      <c r="K203" s="55"/>
      <c r="L203" s="55"/>
      <c r="M203" s="55"/>
      <c r="N203" s="61">
        <f t="shared" si="152"/>
        <v>0</v>
      </c>
      <c r="O203" s="55"/>
      <c r="P203" s="55"/>
      <c r="Q203" s="55"/>
      <c r="R203" s="61">
        <f t="shared" si="153"/>
        <v>0</v>
      </c>
      <c r="S203" s="55"/>
      <c r="T203" s="55"/>
      <c r="U203" s="55"/>
      <c r="V203" s="61">
        <f t="shared" si="154"/>
        <v>0</v>
      </c>
    </row>
    <row r="204" spans="1:22" s="6" customFormat="1" ht="15" customHeight="1">
      <c r="A204" s="51">
        <v>203</v>
      </c>
      <c r="B204" s="11" t="s">
        <v>173</v>
      </c>
      <c r="C204" s="59" t="s">
        <v>69</v>
      </c>
      <c r="D204" s="59"/>
      <c r="E204" s="61">
        <f t="shared" si="150"/>
        <v>0</v>
      </c>
      <c r="F204" s="61"/>
      <c r="G204" s="55"/>
      <c r="H204" s="55"/>
      <c r="I204" s="55"/>
      <c r="J204" s="61">
        <f t="shared" si="151"/>
        <v>0</v>
      </c>
      <c r="K204" s="55"/>
      <c r="L204" s="55"/>
      <c r="M204" s="55"/>
      <c r="N204" s="61">
        <f t="shared" si="152"/>
        <v>0</v>
      </c>
      <c r="O204" s="55"/>
      <c r="P204" s="55"/>
      <c r="Q204" s="55"/>
      <c r="R204" s="61">
        <f t="shared" si="153"/>
        <v>0</v>
      </c>
      <c r="S204" s="55"/>
      <c r="T204" s="55"/>
      <c r="U204" s="55"/>
      <c r="V204" s="61">
        <f t="shared" si="154"/>
        <v>0</v>
      </c>
    </row>
    <row r="205" spans="1:22" s="6" customFormat="1" ht="15" customHeight="1">
      <c r="A205" s="51">
        <v>204</v>
      </c>
      <c r="B205" s="11" t="s">
        <v>173</v>
      </c>
      <c r="C205" s="59" t="s">
        <v>71</v>
      </c>
      <c r="D205" s="59"/>
      <c r="E205" s="61">
        <f t="shared" si="150"/>
        <v>0</v>
      </c>
      <c r="F205" s="61"/>
      <c r="G205" s="55"/>
      <c r="H205" s="55"/>
      <c r="I205" s="55"/>
      <c r="J205" s="61">
        <f t="shared" si="151"/>
        <v>0</v>
      </c>
      <c r="K205" s="55"/>
      <c r="L205" s="55"/>
      <c r="M205" s="55"/>
      <c r="N205" s="61">
        <f t="shared" si="152"/>
        <v>0</v>
      </c>
      <c r="O205" s="55"/>
      <c r="P205" s="55"/>
      <c r="Q205" s="55"/>
      <c r="R205" s="61">
        <f t="shared" si="153"/>
        <v>0</v>
      </c>
      <c r="S205" s="55"/>
      <c r="T205" s="55"/>
      <c r="U205" s="55"/>
      <c r="V205" s="61">
        <f t="shared" si="154"/>
        <v>0</v>
      </c>
    </row>
    <row r="206" spans="1:22" s="6" customFormat="1" ht="15" customHeight="1">
      <c r="A206" s="51">
        <v>205</v>
      </c>
      <c r="B206" s="11" t="s">
        <v>173</v>
      </c>
      <c r="C206" s="59" t="s">
        <v>56</v>
      </c>
      <c r="D206" s="59"/>
      <c r="E206" s="61">
        <f t="shared" si="150"/>
        <v>0</v>
      </c>
      <c r="F206" s="61"/>
      <c r="G206" s="55"/>
      <c r="H206" s="55"/>
      <c r="I206" s="55"/>
      <c r="J206" s="61">
        <f t="shared" si="151"/>
        <v>0</v>
      </c>
      <c r="K206" s="55"/>
      <c r="L206" s="55"/>
      <c r="M206" s="55"/>
      <c r="N206" s="61">
        <f t="shared" si="152"/>
        <v>0</v>
      </c>
      <c r="O206" s="55"/>
      <c r="P206" s="55"/>
      <c r="Q206" s="55"/>
      <c r="R206" s="61">
        <f t="shared" si="153"/>
        <v>0</v>
      </c>
      <c r="S206" s="55"/>
      <c r="T206" s="55"/>
      <c r="U206" s="55"/>
      <c r="V206" s="61">
        <f t="shared" si="154"/>
        <v>0</v>
      </c>
    </row>
    <row r="207" spans="1:22" s="6" customFormat="1" ht="15" customHeight="1">
      <c r="A207" s="51">
        <v>206</v>
      </c>
      <c r="B207" s="11" t="s">
        <v>173</v>
      </c>
      <c r="C207" s="59" t="s">
        <v>47</v>
      </c>
      <c r="D207" s="59"/>
      <c r="E207" s="61">
        <f t="shared" si="150"/>
        <v>0</v>
      </c>
      <c r="F207" s="61"/>
      <c r="G207" s="55"/>
      <c r="H207" s="55"/>
      <c r="I207" s="55"/>
      <c r="J207" s="61">
        <f t="shared" si="151"/>
        <v>0</v>
      </c>
      <c r="K207" s="55"/>
      <c r="L207" s="55"/>
      <c r="M207" s="55"/>
      <c r="N207" s="61">
        <f t="shared" si="152"/>
        <v>0</v>
      </c>
      <c r="O207" s="55"/>
      <c r="P207" s="55"/>
      <c r="Q207" s="55"/>
      <c r="R207" s="61">
        <f t="shared" si="153"/>
        <v>0</v>
      </c>
      <c r="S207" s="55"/>
      <c r="T207" s="55"/>
      <c r="U207" s="55"/>
      <c r="V207" s="61">
        <f t="shared" si="154"/>
        <v>0</v>
      </c>
    </row>
    <row r="208" spans="1:22" s="6" customFormat="1" ht="15" customHeight="1">
      <c r="A208" s="51">
        <v>207</v>
      </c>
      <c r="B208" s="11" t="s">
        <v>173</v>
      </c>
      <c r="C208" s="59" t="s">
        <v>50</v>
      </c>
      <c r="D208" s="59"/>
      <c r="E208" s="61">
        <f t="shared" si="150"/>
        <v>0</v>
      </c>
      <c r="F208" s="61"/>
      <c r="G208" s="55"/>
      <c r="H208" s="55"/>
      <c r="I208" s="55"/>
      <c r="J208" s="61">
        <f t="shared" si="151"/>
        <v>0</v>
      </c>
      <c r="K208" s="55"/>
      <c r="L208" s="55"/>
      <c r="M208" s="55"/>
      <c r="N208" s="61">
        <f t="shared" si="152"/>
        <v>0</v>
      </c>
      <c r="O208" s="55"/>
      <c r="P208" s="55"/>
      <c r="Q208" s="55"/>
      <c r="R208" s="61">
        <f t="shared" si="153"/>
        <v>0</v>
      </c>
      <c r="S208" s="55"/>
      <c r="T208" s="55"/>
      <c r="U208" s="55"/>
      <c r="V208" s="61">
        <f t="shared" si="154"/>
        <v>0</v>
      </c>
    </row>
    <row r="209" spans="1:22" s="6" customFormat="1" ht="15" customHeight="1">
      <c r="A209" s="51">
        <v>208</v>
      </c>
      <c r="B209" s="11" t="s">
        <v>173</v>
      </c>
      <c r="C209" s="59" t="s">
        <v>48</v>
      </c>
      <c r="D209" s="59"/>
      <c r="E209" s="61">
        <f t="shared" si="150"/>
        <v>0</v>
      </c>
      <c r="F209" s="61"/>
      <c r="G209" s="55"/>
      <c r="H209" s="55"/>
      <c r="I209" s="55"/>
      <c r="J209" s="61">
        <f t="shared" si="151"/>
        <v>0</v>
      </c>
      <c r="K209" s="55"/>
      <c r="L209" s="55"/>
      <c r="M209" s="55"/>
      <c r="N209" s="61">
        <f t="shared" si="152"/>
        <v>0</v>
      </c>
      <c r="O209" s="55"/>
      <c r="P209" s="55"/>
      <c r="Q209" s="55"/>
      <c r="R209" s="61">
        <f t="shared" si="153"/>
        <v>0</v>
      </c>
      <c r="S209" s="55"/>
      <c r="T209" s="55"/>
      <c r="U209" s="55"/>
      <c r="V209" s="61">
        <f t="shared" si="154"/>
        <v>0</v>
      </c>
    </row>
    <row r="210" spans="1:22" s="6" customFormat="1" ht="31.5">
      <c r="A210" s="167">
        <v>209</v>
      </c>
      <c r="B210" s="163" t="s">
        <v>175</v>
      </c>
      <c r="C210" s="162" t="s">
        <v>176</v>
      </c>
      <c r="D210" s="123"/>
      <c r="E210" s="162" t="e">
        <f t="shared" ref="E210:V210" si="155">SUM(E211:E221)</f>
        <v>#REF!</v>
      </c>
      <c r="F210" s="104"/>
      <c r="G210" s="162" t="e">
        <f t="shared" si="155"/>
        <v>#REF!</v>
      </c>
      <c r="H210" s="162" t="e">
        <f t="shared" si="155"/>
        <v>#REF!</v>
      </c>
      <c r="I210" s="162" t="e">
        <f t="shared" si="155"/>
        <v>#REF!</v>
      </c>
      <c r="J210" s="162" t="e">
        <f t="shared" si="155"/>
        <v>#REF!</v>
      </c>
      <c r="K210" s="162" t="e">
        <f t="shared" si="155"/>
        <v>#REF!</v>
      </c>
      <c r="L210" s="162" t="e">
        <f t="shared" si="155"/>
        <v>#REF!</v>
      </c>
      <c r="M210" s="162" t="e">
        <f t="shared" si="155"/>
        <v>#REF!</v>
      </c>
      <c r="N210" s="162" t="e">
        <f t="shared" si="155"/>
        <v>#REF!</v>
      </c>
      <c r="O210" s="162" t="e">
        <f t="shared" si="155"/>
        <v>#REF!</v>
      </c>
      <c r="P210" s="162" t="e">
        <f t="shared" si="155"/>
        <v>#REF!</v>
      </c>
      <c r="Q210" s="162" t="e">
        <f t="shared" si="155"/>
        <v>#REF!</v>
      </c>
      <c r="R210" s="162" t="e">
        <f t="shared" si="155"/>
        <v>#REF!</v>
      </c>
      <c r="S210" s="162" t="e">
        <f t="shared" si="155"/>
        <v>#REF!</v>
      </c>
      <c r="T210" s="162" t="e">
        <f t="shared" si="155"/>
        <v>#REF!</v>
      </c>
      <c r="U210" s="162" t="e">
        <f t="shared" si="155"/>
        <v>#REF!</v>
      </c>
      <c r="V210" s="162" t="e">
        <f t="shared" si="155"/>
        <v>#REF!</v>
      </c>
    </row>
    <row r="211" spans="1:22" s="6" customFormat="1" ht="15" customHeight="1">
      <c r="A211" s="51">
        <v>210</v>
      </c>
      <c r="B211" s="11" t="s">
        <v>175</v>
      </c>
      <c r="C211" s="60" t="s">
        <v>158</v>
      </c>
      <c r="D211" s="60"/>
      <c r="E211" s="61" t="e">
        <f t="shared" ref="E211:E221" si="156">SUM(G211:V211)/2</f>
        <v>#REF!</v>
      </c>
      <c r="F211" s="61"/>
      <c r="G211" s="55" t="e">
        <f>'BR OLD'!G211+#REF!+#REF!+#REF!+#REF!+#REF!+#REF!+#REF!+#REF!+'DEPT '!G211+#REF!+#REF!+#REF!+#REF!</f>
        <v>#REF!</v>
      </c>
      <c r="H211" s="55" t="e">
        <f>'BR OLD'!H211+#REF!+#REF!+#REF!+#REF!+#REF!+#REF!+#REF!+#REF!+'DEPT '!H211+#REF!+#REF!+#REF!+#REF!</f>
        <v>#REF!</v>
      </c>
      <c r="I211" s="55" t="e">
        <f>'BR OLD'!I211+#REF!+#REF!+#REF!+#REF!+#REF!+#REF!+#REF!+#REF!+'DEPT '!I211+#REF!+#REF!+#REF!+#REF!</f>
        <v>#REF!</v>
      </c>
      <c r="J211" s="61" t="e">
        <f t="shared" ref="J211:J221" si="157">SUM(G211:I211)</f>
        <v>#REF!</v>
      </c>
      <c r="K211" s="55" t="e">
        <f>'BR OLD'!K211+#REF!+#REF!+#REF!+#REF!+#REF!+#REF!+#REF!+#REF!+'DEPT '!K211+#REF!+#REF!+#REF!+#REF!</f>
        <v>#REF!</v>
      </c>
      <c r="L211" s="55" t="e">
        <f>'BR OLD'!L211+#REF!+#REF!+#REF!+#REF!+#REF!+#REF!+#REF!+#REF!+'DEPT '!L211+#REF!+#REF!+#REF!+#REF!</f>
        <v>#REF!</v>
      </c>
      <c r="M211" s="55" t="e">
        <f>'BR OLD'!M211+#REF!+#REF!+#REF!+#REF!+#REF!+#REF!+#REF!+#REF!+'DEPT '!M211+#REF!+#REF!+#REF!+#REF!</f>
        <v>#REF!</v>
      </c>
      <c r="N211" s="61" t="e">
        <f t="shared" ref="N211:N221" si="158">SUM(K211:M211)</f>
        <v>#REF!</v>
      </c>
      <c r="O211" s="55" t="e">
        <f>'BR OLD'!O211+#REF!+#REF!+#REF!+#REF!+#REF!+#REF!+#REF!+#REF!+'DEPT '!O211+#REF!+#REF!+#REF!+#REF!</f>
        <v>#REF!</v>
      </c>
      <c r="P211" s="55" t="e">
        <f>'BR OLD'!P211+#REF!+#REF!+#REF!+#REF!+#REF!+#REF!+#REF!+#REF!+'DEPT '!P211+#REF!+#REF!+#REF!+#REF!</f>
        <v>#REF!</v>
      </c>
      <c r="Q211" s="55" t="e">
        <f>'BR OLD'!Q211+#REF!+#REF!+#REF!+#REF!+#REF!+#REF!+#REF!+#REF!+'DEPT '!Q211+#REF!+#REF!+#REF!+#REF!</f>
        <v>#REF!</v>
      </c>
      <c r="R211" s="61" t="e">
        <f t="shared" ref="R211:R221" si="159">SUM(O211:Q211)</f>
        <v>#REF!</v>
      </c>
      <c r="S211" s="55" t="e">
        <f>'BR OLD'!S211+#REF!+#REF!+#REF!+#REF!+#REF!+#REF!+#REF!+#REF!+'DEPT '!S211+#REF!+#REF!+#REF!+#REF!</f>
        <v>#REF!</v>
      </c>
      <c r="T211" s="55" t="e">
        <f>'BR OLD'!T211+#REF!+#REF!+#REF!+#REF!+#REF!+#REF!+#REF!+#REF!+'DEPT '!T211+#REF!+#REF!+#REF!+#REF!</f>
        <v>#REF!</v>
      </c>
      <c r="U211" s="55" t="e">
        <f>'BR OLD'!U211+#REF!+#REF!+#REF!+#REF!+#REF!+#REF!+#REF!+#REF!+'DEPT '!U211+#REF!+#REF!+#REF!+#REF!</f>
        <v>#REF!</v>
      </c>
      <c r="V211" s="61" t="e">
        <f t="shared" ref="V211:V221" si="160">SUM(S211:U211)</f>
        <v>#REF!</v>
      </c>
    </row>
    <row r="212" spans="1:22" s="6" customFormat="1" ht="15" customHeight="1">
      <c r="A212" s="51">
        <v>211</v>
      </c>
      <c r="B212" s="11" t="s">
        <v>175</v>
      </c>
      <c r="C212" s="59" t="s">
        <v>42</v>
      </c>
      <c r="D212" s="59"/>
      <c r="E212" s="61" t="e">
        <f t="shared" si="156"/>
        <v>#REF!</v>
      </c>
      <c r="F212" s="61"/>
      <c r="G212" s="55" t="e">
        <f>'BR OLD'!G212+#REF!+#REF!+#REF!+#REF!+#REF!+#REF!+#REF!+#REF!+'DEPT '!G212+#REF!+#REF!+#REF!+#REF!</f>
        <v>#REF!</v>
      </c>
      <c r="H212" s="55" t="e">
        <f>'BR OLD'!H212+#REF!+#REF!+#REF!+#REF!+#REF!+#REF!+#REF!+#REF!+'DEPT '!H212+#REF!+#REF!+#REF!+#REF!</f>
        <v>#REF!</v>
      </c>
      <c r="I212" s="55" t="e">
        <f>'BR OLD'!I212+#REF!+#REF!+#REF!+#REF!+#REF!+#REF!+#REF!+#REF!+'DEPT '!I212+#REF!+#REF!+#REF!+#REF!</f>
        <v>#REF!</v>
      </c>
      <c r="J212" s="61" t="e">
        <f t="shared" si="157"/>
        <v>#REF!</v>
      </c>
      <c r="K212" s="55" t="e">
        <f>'BR OLD'!K212+#REF!+#REF!+#REF!+#REF!+#REF!+#REF!+#REF!+#REF!+'DEPT '!K212+#REF!+#REF!+#REF!+#REF!</f>
        <v>#REF!</v>
      </c>
      <c r="L212" s="55" t="e">
        <f>'BR OLD'!L212+#REF!+#REF!+#REF!+#REF!+#REF!+#REF!+#REF!+#REF!+'DEPT '!L212+#REF!+#REF!+#REF!+#REF!</f>
        <v>#REF!</v>
      </c>
      <c r="M212" s="55" t="e">
        <f>'BR OLD'!M212+#REF!+#REF!+#REF!+#REF!+#REF!+#REF!+#REF!+#REF!+'DEPT '!M212+#REF!+#REF!+#REF!+#REF!</f>
        <v>#REF!</v>
      </c>
      <c r="N212" s="61" t="e">
        <f t="shared" si="158"/>
        <v>#REF!</v>
      </c>
      <c r="O212" s="55" t="e">
        <f>'BR OLD'!O212+#REF!+#REF!+#REF!+#REF!+#REF!+#REF!+#REF!+#REF!+'DEPT '!O212+#REF!+#REF!+#REF!+#REF!</f>
        <v>#REF!</v>
      </c>
      <c r="P212" s="55" t="e">
        <f>'BR OLD'!P212+#REF!+#REF!+#REF!+#REF!+#REF!+#REF!+#REF!+#REF!+'DEPT '!P212+#REF!+#REF!+#REF!+#REF!</f>
        <v>#REF!</v>
      </c>
      <c r="Q212" s="55" t="e">
        <f>'BR OLD'!Q212+#REF!+#REF!+#REF!+#REF!+#REF!+#REF!+#REF!+#REF!+'DEPT '!Q212+#REF!+#REF!+#REF!+#REF!</f>
        <v>#REF!</v>
      </c>
      <c r="R212" s="61" t="e">
        <f t="shared" si="159"/>
        <v>#REF!</v>
      </c>
      <c r="S212" s="55" t="e">
        <f>'BR OLD'!S212+#REF!+#REF!+#REF!+#REF!+#REF!+#REF!+#REF!+#REF!+'DEPT '!S212+#REF!+#REF!+#REF!+#REF!</f>
        <v>#REF!</v>
      </c>
      <c r="T212" s="55" t="e">
        <f>'BR OLD'!T212+#REF!+#REF!+#REF!+#REF!+#REF!+#REF!+#REF!+#REF!+'DEPT '!T212+#REF!+#REF!+#REF!+#REF!</f>
        <v>#REF!</v>
      </c>
      <c r="U212" s="55" t="e">
        <f>'BR OLD'!U212+#REF!+#REF!+#REF!+#REF!+#REF!+#REF!+#REF!+#REF!+'DEPT '!U212+#REF!+#REF!+#REF!+#REF!</f>
        <v>#REF!</v>
      </c>
      <c r="V212" s="61" t="e">
        <f t="shared" si="160"/>
        <v>#REF!</v>
      </c>
    </row>
    <row r="213" spans="1:22" s="6" customFormat="1" ht="15" customHeight="1">
      <c r="A213" s="51">
        <v>212</v>
      </c>
      <c r="B213" s="11" t="s">
        <v>175</v>
      </c>
      <c r="C213" s="60" t="s">
        <v>159</v>
      </c>
      <c r="D213" s="60"/>
      <c r="E213" s="61" t="e">
        <f t="shared" si="156"/>
        <v>#REF!</v>
      </c>
      <c r="F213" s="61"/>
      <c r="G213" s="55" t="e">
        <f>'BR OLD'!G213+#REF!+#REF!+#REF!+#REF!+#REF!+#REF!+#REF!+#REF!+'DEPT '!G213+#REF!+#REF!+#REF!+#REF!</f>
        <v>#REF!</v>
      </c>
      <c r="H213" s="55" t="e">
        <f>'BR OLD'!H213+#REF!+#REF!+#REF!+#REF!+#REF!+#REF!+#REF!+#REF!+'DEPT '!H213+#REF!+#REF!+#REF!+#REF!</f>
        <v>#REF!</v>
      </c>
      <c r="I213" s="55" t="e">
        <f>'BR OLD'!I213+#REF!+#REF!+#REF!+#REF!+#REF!+#REF!+#REF!+#REF!+'DEPT '!I213+#REF!+#REF!+#REF!+#REF!</f>
        <v>#REF!</v>
      </c>
      <c r="J213" s="61" t="e">
        <f t="shared" si="157"/>
        <v>#REF!</v>
      </c>
      <c r="K213" s="55" t="e">
        <f>'BR OLD'!K213+#REF!+#REF!+#REF!+#REF!+#REF!+#REF!+#REF!+#REF!+'DEPT '!K213+#REF!+#REF!+#REF!+#REF!</f>
        <v>#REF!</v>
      </c>
      <c r="L213" s="55" t="e">
        <f>'BR OLD'!L213+#REF!+#REF!+#REF!+#REF!+#REF!+#REF!+#REF!+#REF!+'DEPT '!L213+#REF!+#REF!+#REF!+#REF!</f>
        <v>#REF!</v>
      </c>
      <c r="M213" s="55" t="e">
        <f>'BR OLD'!M213+#REF!+#REF!+#REF!+#REF!+#REF!+#REF!+#REF!+#REF!+'DEPT '!M213+#REF!+#REF!+#REF!+#REF!</f>
        <v>#REF!</v>
      </c>
      <c r="N213" s="61" t="e">
        <f t="shared" si="158"/>
        <v>#REF!</v>
      </c>
      <c r="O213" s="55" t="e">
        <f>'BR OLD'!O213+#REF!+#REF!+#REF!+#REF!+#REF!+#REF!+#REF!+#REF!+'DEPT '!O213+#REF!+#REF!+#REF!+#REF!</f>
        <v>#REF!</v>
      </c>
      <c r="P213" s="55" t="e">
        <f>'BR OLD'!P213+#REF!+#REF!+#REF!+#REF!+#REF!+#REF!+#REF!+#REF!+'DEPT '!P213+#REF!+#REF!+#REF!+#REF!</f>
        <v>#REF!</v>
      </c>
      <c r="Q213" s="55" t="e">
        <f>'BR OLD'!Q213+#REF!+#REF!+#REF!+#REF!+#REF!+#REF!+#REF!+#REF!+'DEPT '!Q213+#REF!+#REF!+#REF!+#REF!</f>
        <v>#REF!</v>
      </c>
      <c r="R213" s="61" t="e">
        <f t="shared" si="159"/>
        <v>#REF!</v>
      </c>
      <c r="S213" s="55" t="e">
        <f>'BR OLD'!S213+#REF!+#REF!+#REF!+#REF!+#REF!+#REF!+#REF!+#REF!+'DEPT '!S213+#REF!+#REF!+#REF!+#REF!</f>
        <v>#REF!</v>
      </c>
      <c r="T213" s="55" t="e">
        <f>'BR OLD'!T213+#REF!+#REF!+#REF!+#REF!+#REF!+#REF!+#REF!+#REF!+'DEPT '!T213+#REF!+#REF!+#REF!+#REF!</f>
        <v>#REF!</v>
      </c>
      <c r="U213" s="55" t="e">
        <f>'BR OLD'!U213+#REF!+#REF!+#REF!+#REF!+#REF!+#REF!+#REF!+#REF!+'DEPT '!U213+#REF!+#REF!+#REF!+#REF!</f>
        <v>#REF!</v>
      </c>
      <c r="V213" s="61" t="e">
        <f t="shared" si="160"/>
        <v>#REF!</v>
      </c>
    </row>
    <row r="214" spans="1:22" s="6" customFormat="1" ht="15" customHeight="1">
      <c r="A214" s="51">
        <v>213</v>
      </c>
      <c r="B214" s="11" t="s">
        <v>175</v>
      </c>
      <c r="C214" s="59" t="s">
        <v>41</v>
      </c>
      <c r="D214" s="59"/>
      <c r="E214" s="61" t="e">
        <f t="shared" si="156"/>
        <v>#REF!</v>
      </c>
      <c r="F214" s="61"/>
      <c r="G214" s="55" t="e">
        <f>'BR OLD'!G214+#REF!+#REF!+#REF!+#REF!+#REF!+#REF!+#REF!+#REF!+'DEPT '!G214+#REF!+#REF!+#REF!+#REF!</f>
        <v>#REF!</v>
      </c>
      <c r="H214" s="55" t="e">
        <f>'BR OLD'!H214+#REF!+#REF!+#REF!+#REF!+#REF!+#REF!+#REF!+#REF!+'DEPT '!H214+#REF!+#REF!+#REF!+#REF!</f>
        <v>#REF!</v>
      </c>
      <c r="I214" s="55" t="e">
        <f>'BR OLD'!I214+#REF!+#REF!+#REF!+#REF!+#REF!+#REF!+#REF!+#REF!+'DEPT '!I214+#REF!+#REF!+#REF!+#REF!</f>
        <v>#REF!</v>
      </c>
      <c r="J214" s="61" t="e">
        <f t="shared" si="157"/>
        <v>#REF!</v>
      </c>
      <c r="K214" s="55" t="e">
        <f>'BR OLD'!K214+#REF!+#REF!+#REF!+#REF!+#REF!+#REF!+#REF!+#REF!+'DEPT '!K214+#REF!+#REF!+#REF!+#REF!</f>
        <v>#REF!</v>
      </c>
      <c r="L214" s="55" t="e">
        <f>'BR OLD'!L214+#REF!+#REF!+#REF!+#REF!+#REF!+#REF!+#REF!+#REF!+'DEPT '!L214+#REF!+#REF!+#REF!+#REF!</f>
        <v>#REF!</v>
      </c>
      <c r="M214" s="55" t="e">
        <f>'BR OLD'!M214+#REF!+#REF!+#REF!+#REF!+#REF!+#REF!+#REF!+#REF!+'DEPT '!M214+#REF!+#REF!+#REF!+#REF!</f>
        <v>#REF!</v>
      </c>
      <c r="N214" s="61" t="e">
        <f t="shared" si="158"/>
        <v>#REF!</v>
      </c>
      <c r="O214" s="55" t="e">
        <f>'BR OLD'!O214+#REF!+#REF!+#REF!+#REF!+#REF!+#REF!+#REF!+#REF!+'DEPT '!O214+#REF!+#REF!+#REF!+#REF!</f>
        <v>#REF!</v>
      </c>
      <c r="P214" s="55" t="e">
        <f>'BR OLD'!P214+#REF!+#REF!+#REF!+#REF!+#REF!+#REF!+#REF!+#REF!+'DEPT '!P214+#REF!+#REF!+#REF!+#REF!</f>
        <v>#REF!</v>
      </c>
      <c r="Q214" s="55" t="e">
        <f>'BR OLD'!Q214+#REF!+#REF!+#REF!+#REF!+#REF!+#REF!+#REF!+#REF!+'DEPT '!Q214+#REF!+#REF!+#REF!+#REF!</f>
        <v>#REF!</v>
      </c>
      <c r="R214" s="61" t="e">
        <f t="shared" si="159"/>
        <v>#REF!</v>
      </c>
      <c r="S214" s="55" t="e">
        <f>'BR OLD'!S214+#REF!+#REF!+#REF!+#REF!+#REF!+#REF!+#REF!+#REF!+'DEPT '!S214+#REF!+#REF!+#REF!+#REF!</f>
        <v>#REF!</v>
      </c>
      <c r="T214" s="55" t="e">
        <f>'BR OLD'!T214+#REF!+#REF!+#REF!+#REF!+#REF!+#REF!+#REF!+#REF!+'DEPT '!T214+#REF!+#REF!+#REF!+#REF!</f>
        <v>#REF!</v>
      </c>
      <c r="U214" s="55" t="e">
        <f>'BR OLD'!U214+#REF!+#REF!+#REF!+#REF!+#REF!+#REF!+#REF!+#REF!+'DEPT '!U214+#REF!+#REF!+#REF!+#REF!</f>
        <v>#REF!</v>
      </c>
      <c r="V214" s="61" t="e">
        <f t="shared" si="160"/>
        <v>#REF!</v>
      </c>
    </row>
    <row r="215" spans="1:22" ht="15" customHeight="1">
      <c r="A215" s="51">
        <v>214</v>
      </c>
      <c r="B215" s="11" t="s">
        <v>175</v>
      </c>
      <c r="C215" s="59" t="s">
        <v>68</v>
      </c>
      <c r="D215" s="59"/>
      <c r="E215" s="61" t="e">
        <f t="shared" si="156"/>
        <v>#REF!</v>
      </c>
      <c r="F215" s="61"/>
      <c r="G215" s="55" t="e">
        <f>'BR OLD'!G215+#REF!+#REF!+#REF!+#REF!+#REF!+#REF!+#REF!+#REF!+'DEPT '!G215+#REF!+#REF!+#REF!+#REF!</f>
        <v>#REF!</v>
      </c>
      <c r="H215" s="55" t="e">
        <f>'BR OLD'!H215+#REF!+#REF!+#REF!+#REF!+#REF!+#REF!+#REF!+#REF!+'DEPT '!H215+#REF!+#REF!+#REF!+#REF!</f>
        <v>#REF!</v>
      </c>
      <c r="I215" s="55" t="e">
        <f>'BR OLD'!I215+#REF!+#REF!+#REF!+#REF!+#REF!+#REF!+#REF!+#REF!+'DEPT '!I215+#REF!+#REF!+#REF!+#REF!</f>
        <v>#REF!</v>
      </c>
      <c r="J215" s="61" t="e">
        <f t="shared" si="157"/>
        <v>#REF!</v>
      </c>
      <c r="K215" s="55" t="e">
        <f>'BR OLD'!K215+#REF!+#REF!+#REF!+#REF!+#REF!+#REF!+#REF!+#REF!+'DEPT '!K215+#REF!+#REF!+#REF!+#REF!</f>
        <v>#REF!</v>
      </c>
      <c r="L215" s="55" t="e">
        <f>'BR OLD'!L215+#REF!+#REF!+#REF!+#REF!+#REF!+#REF!+#REF!+#REF!+'DEPT '!L215+#REF!+#REF!+#REF!+#REF!</f>
        <v>#REF!</v>
      </c>
      <c r="M215" s="55" t="e">
        <f>'BR OLD'!M215+#REF!+#REF!+#REF!+#REF!+#REF!+#REF!+#REF!+#REF!+'DEPT '!M215+#REF!+#REF!+#REF!+#REF!</f>
        <v>#REF!</v>
      </c>
      <c r="N215" s="61" t="e">
        <f t="shared" si="158"/>
        <v>#REF!</v>
      </c>
      <c r="O215" s="55" t="e">
        <f>'BR OLD'!O215+#REF!+#REF!+#REF!+#REF!+#REF!+#REF!+#REF!+#REF!+'DEPT '!O215+#REF!+#REF!+#REF!+#REF!</f>
        <v>#REF!</v>
      </c>
      <c r="P215" s="55" t="e">
        <f>'BR OLD'!P215+#REF!+#REF!+#REF!+#REF!+#REF!+#REF!+#REF!+#REF!+'DEPT '!P215+#REF!+#REF!+#REF!+#REF!</f>
        <v>#REF!</v>
      </c>
      <c r="Q215" s="55" t="e">
        <f>'BR OLD'!Q215+#REF!+#REF!+#REF!+#REF!+#REF!+#REF!+#REF!+#REF!+'DEPT '!Q215+#REF!+#REF!+#REF!+#REF!</f>
        <v>#REF!</v>
      </c>
      <c r="R215" s="61" t="e">
        <f t="shared" si="159"/>
        <v>#REF!</v>
      </c>
      <c r="S215" s="55" t="e">
        <f>'BR OLD'!S215+#REF!+#REF!+#REF!+#REF!+#REF!+#REF!+#REF!+#REF!+'DEPT '!S215+#REF!+#REF!+#REF!+#REF!</f>
        <v>#REF!</v>
      </c>
      <c r="T215" s="55" t="e">
        <f>'BR OLD'!T215+#REF!+#REF!+#REF!+#REF!+#REF!+#REF!+#REF!+#REF!+'DEPT '!T215+#REF!+#REF!+#REF!+#REF!</f>
        <v>#REF!</v>
      </c>
      <c r="U215" s="55" t="e">
        <f>'BR OLD'!U215+#REF!+#REF!+#REF!+#REF!+#REF!+#REF!+#REF!+#REF!+'DEPT '!U215+#REF!+#REF!+#REF!+#REF!</f>
        <v>#REF!</v>
      </c>
      <c r="V215" s="61" t="e">
        <f t="shared" si="160"/>
        <v>#REF!</v>
      </c>
    </row>
    <row r="216" spans="1:22" s="6" customFormat="1" ht="15" customHeight="1">
      <c r="A216" s="51">
        <v>215</v>
      </c>
      <c r="B216" s="11" t="s">
        <v>175</v>
      </c>
      <c r="C216" s="59" t="s">
        <v>69</v>
      </c>
      <c r="D216" s="59"/>
      <c r="E216" s="61" t="e">
        <f t="shared" si="156"/>
        <v>#REF!</v>
      </c>
      <c r="F216" s="61"/>
      <c r="G216" s="55" t="e">
        <f>'BR OLD'!G216+#REF!+#REF!+#REF!+#REF!+#REF!+#REF!+#REF!+#REF!+'DEPT '!G216+#REF!+#REF!+#REF!+#REF!</f>
        <v>#REF!</v>
      </c>
      <c r="H216" s="55" t="e">
        <f>'BR OLD'!H216+#REF!+#REF!+#REF!+#REF!+#REF!+#REF!+#REF!+#REF!+'DEPT '!H216+#REF!+#REF!+#REF!+#REF!</f>
        <v>#REF!</v>
      </c>
      <c r="I216" s="55" t="e">
        <f>'BR OLD'!I216+#REF!+#REF!+#REF!+#REF!+#REF!+#REF!+#REF!+#REF!+'DEPT '!I216+#REF!+#REF!+#REF!+#REF!</f>
        <v>#REF!</v>
      </c>
      <c r="J216" s="61" t="e">
        <f t="shared" si="157"/>
        <v>#REF!</v>
      </c>
      <c r="K216" s="55" t="e">
        <f>'BR OLD'!K216+#REF!+#REF!+#REF!+#REF!+#REF!+#REF!+#REF!+#REF!+'DEPT '!K216+#REF!+#REF!+#REF!+#REF!</f>
        <v>#REF!</v>
      </c>
      <c r="L216" s="55" t="e">
        <f>'BR OLD'!L216+#REF!+#REF!+#REF!+#REF!+#REF!+#REF!+#REF!+#REF!+'DEPT '!L216+#REF!+#REF!+#REF!+#REF!</f>
        <v>#REF!</v>
      </c>
      <c r="M216" s="55" t="e">
        <f>'BR OLD'!M216+#REF!+#REF!+#REF!+#REF!+#REF!+#REF!+#REF!+#REF!+'DEPT '!M216+#REF!+#REF!+#REF!+#REF!</f>
        <v>#REF!</v>
      </c>
      <c r="N216" s="61" t="e">
        <f t="shared" si="158"/>
        <v>#REF!</v>
      </c>
      <c r="O216" s="55" t="e">
        <f>'BR OLD'!O216+#REF!+#REF!+#REF!+#REF!+#REF!+#REF!+#REF!+#REF!+'DEPT '!O216+#REF!+#REF!+#REF!+#REF!</f>
        <v>#REF!</v>
      </c>
      <c r="P216" s="55" t="e">
        <f>'BR OLD'!P216+#REF!+#REF!+#REF!+#REF!+#REF!+#REF!+#REF!+#REF!+'DEPT '!P216+#REF!+#REF!+#REF!+#REF!</f>
        <v>#REF!</v>
      </c>
      <c r="Q216" s="55" t="e">
        <f>'BR OLD'!Q216+#REF!+#REF!+#REF!+#REF!+#REF!+#REF!+#REF!+#REF!+'DEPT '!Q216+#REF!+#REF!+#REF!+#REF!</f>
        <v>#REF!</v>
      </c>
      <c r="R216" s="61" t="e">
        <f t="shared" si="159"/>
        <v>#REF!</v>
      </c>
      <c r="S216" s="55" t="e">
        <f>'BR OLD'!S216+#REF!+#REF!+#REF!+#REF!+#REF!+#REF!+#REF!+#REF!+'DEPT '!S216+#REF!+#REF!+#REF!+#REF!</f>
        <v>#REF!</v>
      </c>
      <c r="T216" s="55" t="e">
        <f>'BR OLD'!T216+#REF!+#REF!+#REF!+#REF!+#REF!+#REF!+#REF!+#REF!+'DEPT '!T216+#REF!+#REF!+#REF!+#REF!</f>
        <v>#REF!</v>
      </c>
      <c r="U216" s="55" t="e">
        <f>'BR OLD'!U216+#REF!+#REF!+#REF!+#REF!+#REF!+#REF!+#REF!+#REF!+'DEPT '!U216+#REF!+#REF!+#REF!+#REF!</f>
        <v>#REF!</v>
      </c>
      <c r="V216" s="61" t="e">
        <f t="shared" si="160"/>
        <v>#REF!</v>
      </c>
    </row>
    <row r="217" spans="1:22" s="6" customFormat="1" ht="15" customHeight="1">
      <c r="A217" s="51">
        <v>216</v>
      </c>
      <c r="B217" s="11" t="s">
        <v>175</v>
      </c>
      <c r="C217" s="59" t="s">
        <v>71</v>
      </c>
      <c r="D217" s="59"/>
      <c r="E217" s="61" t="e">
        <f t="shared" si="156"/>
        <v>#REF!</v>
      </c>
      <c r="F217" s="61"/>
      <c r="G217" s="55" t="e">
        <f>'BR OLD'!G217+#REF!+#REF!+#REF!+#REF!+#REF!+#REF!+#REF!+#REF!+'DEPT '!G217+#REF!+#REF!+#REF!+#REF!</f>
        <v>#REF!</v>
      </c>
      <c r="H217" s="55" t="e">
        <f>'BR OLD'!H217+#REF!+#REF!+#REF!+#REF!+#REF!+#REF!+#REF!+#REF!+'DEPT '!H217+#REF!+#REF!+#REF!+#REF!</f>
        <v>#REF!</v>
      </c>
      <c r="I217" s="55" t="e">
        <f>'BR OLD'!I217+#REF!+#REF!+#REF!+#REF!+#REF!+#REF!+#REF!+#REF!+'DEPT '!I217+#REF!+#REF!+#REF!+#REF!</f>
        <v>#REF!</v>
      </c>
      <c r="J217" s="61" t="e">
        <f t="shared" si="157"/>
        <v>#REF!</v>
      </c>
      <c r="K217" s="55" t="e">
        <f>'BR OLD'!K217+#REF!+#REF!+#REF!+#REF!+#REF!+#REF!+#REF!+#REF!+'DEPT '!K217+#REF!+#REF!+#REF!+#REF!</f>
        <v>#REF!</v>
      </c>
      <c r="L217" s="55" t="e">
        <f>'BR OLD'!L217+#REF!+#REF!+#REF!+#REF!+#REF!+#REF!+#REF!+#REF!+'DEPT '!L217+#REF!+#REF!+#REF!+#REF!</f>
        <v>#REF!</v>
      </c>
      <c r="M217" s="55" t="e">
        <f>'BR OLD'!M217+#REF!+#REF!+#REF!+#REF!+#REF!+#REF!+#REF!+#REF!+'DEPT '!M217+#REF!+#REF!+#REF!+#REF!</f>
        <v>#REF!</v>
      </c>
      <c r="N217" s="61" t="e">
        <f t="shared" si="158"/>
        <v>#REF!</v>
      </c>
      <c r="O217" s="55" t="e">
        <f>'BR OLD'!O217+#REF!+#REF!+#REF!+#REF!+#REF!+#REF!+#REF!+#REF!+'DEPT '!O217+#REF!+#REF!+#REF!+#REF!</f>
        <v>#REF!</v>
      </c>
      <c r="P217" s="55" t="e">
        <f>'BR OLD'!P217+#REF!+#REF!+#REF!+#REF!+#REF!+#REF!+#REF!+#REF!+'DEPT '!P217+#REF!+#REF!+#REF!+#REF!</f>
        <v>#REF!</v>
      </c>
      <c r="Q217" s="55" t="e">
        <f>'BR OLD'!Q217+#REF!+#REF!+#REF!+#REF!+#REF!+#REF!+#REF!+#REF!+'DEPT '!Q217+#REF!+#REF!+#REF!+#REF!</f>
        <v>#REF!</v>
      </c>
      <c r="R217" s="61" t="e">
        <f t="shared" si="159"/>
        <v>#REF!</v>
      </c>
      <c r="S217" s="55" t="e">
        <f>'BR OLD'!S217+#REF!+#REF!+#REF!+#REF!+#REF!+#REF!+#REF!+#REF!+'DEPT '!S217+#REF!+#REF!+#REF!+#REF!</f>
        <v>#REF!</v>
      </c>
      <c r="T217" s="55" t="e">
        <f>'BR OLD'!T217+#REF!+#REF!+#REF!+#REF!+#REF!+#REF!+#REF!+#REF!+'DEPT '!T217+#REF!+#REF!+#REF!+#REF!</f>
        <v>#REF!</v>
      </c>
      <c r="U217" s="55" t="e">
        <f>'BR OLD'!U217+#REF!+#REF!+#REF!+#REF!+#REF!+#REF!+#REF!+#REF!+'DEPT '!U217+#REF!+#REF!+#REF!+#REF!</f>
        <v>#REF!</v>
      </c>
      <c r="V217" s="61" t="e">
        <f t="shared" si="160"/>
        <v>#REF!</v>
      </c>
    </row>
    <row r="218" spans="1:22" s="6" customFormat="1" ht="15" customHeight="1">
      <c r="A218" s="51">
        <v>217</v>
      </c>
      <c r="B218" s="11" t="s">
        <v>175</v>
      </c>
      <c r="C218" s="59" t="s">
        <v>56</v>
      </c>
      <c r="D218" s="59"/>
      <c r="E218" s="61" t="e">
        <f t="shared" si="156"/>
        <v>#REF!</v>
      </c>
      <c r="F218" s="61"/>
      <c r="G218" s="55" t="e">
        <f>'BR OLD'!G218+#REF!+#REF!+#REF!+#REF!+#REF!+#REF!+#REF!+#REF!+'DEPT '!G218+#REF!+#REF!+#REF!+#REF!</f>
        <v>#REF!</v>
      </c>
      <c r="H218" s="55" t="e">
        <f>'BR OLD'!H218+#REF!+#REF!+#REF!+#REF!+#REF!+#REF!+#REF!+#REF!+'DEPT '!H218+#REF!+#REF!+#REF!+#REF!</f>
        <v>#REF!</v>
      </c>
      <c r="I218" s="55" t="e">
        <f>'BR OLD'!I218+#REF!+#REF!+#REF!+#REF!+#REF!+#REF!+#REF!+#REF!+'DEPT '!I218+#REF!+#REF!+#REF!+#REF!</f>
        <v>#REF!</v>
      </c>
      <c r="J218" s="61" t="e">
        <f t="shared" si="157"/>
        <v>#REF!</v>
      </c>
      <c r="K218" s="55" t="e">
        <f>'BR OLD'!K218+#REF!+#REF!+#REF!+#REF!+#REF!+#REF!+#REF!+#REF!+'DEPT '!K218+#REF!+#REF!+#REF!+#REF!</f>
        <v>#REF!</v>
      </c>
      <c r="L218" s="55" t="e">
        <f>'BR OLD'!L218+#REF!+#REF!+#REF!+#REF!+#REF!+#REF!+#REF!+#REF!+'DEPT '!L218+#REF!+#REF!+#REF!+#REF!</f>
        <v>#REF!</v>
      </c>
      <c r="M218" s="55" t="e">
        <f>'BR OLD'!M218+#REF!+#REF!+#REF!+#REF!+#REF!+#REF!+#REF!+#REF!+'DEPT '!M218+#REF!+#REF!+#REF!+#REF!</f>
        <v>#REF!</v>
      </c>
      <c r="N218" s="61" t="e">
        <f t="shared" si="158"/>
        <v>#REF!</v>
      </c>
      <c r="O218" s="55" t="e">
        <f>'BR OLD'!O218+#REF!+#REF!+#REF!+#REF!+#REF!+#REF!+#REF!+#REF!+'DEPT '!O218+#REF!+#REF!+#REF!+#REF!</f>
        <v>#REF!</v>
      </c>
      <c r="P218" s="55" t="e">
        <f>'BR OLD'!P218+#REF!+#REF!+#REF!+#REF!+#REF!+#REF!+#REF!+#REF!+'DEPT '!P218+#REF!+#REF!+#REF!+#REF!</f>
        <v>#REF!</v>
      </c>
      <c r="Q218" s="55" t="e">
        <f>'BR OLD'!Q218+#REF!+#REF!+#REF!+#REF!+#REF!+#REF!+#REF!+#REF!+'DEPT '!Q218+#REF!+#REF!+#REF!+#REF!</f>
        <v>#REF!</v>
      </c>
      <c r="R218" s="61" t="e">
        <f t="shared" si="159"/>
        <v>#REF!</v>
      </c>
      <c r="S218" s="55" t="e">
        <f>'BR OLD'!S218+#REF!+#REF!+#REF!+#REF!+#REF!+#REF!+#REF!+#REF!+'DEPT '!S218+#REF!+#REF!+#REF!+#REF!</f>
        <v>#REF!</v>
      </c>
      <c r="T218" s="55" t="e">
        <f>'BR OLD'!T218+#REF!+#REF!+#REF!+#REF!+#REF!+#REF!+#REF!+#REF!+'DEPT '!T218+#REF!+#REF!+#REF!+#REF!</f>
        <v>#REF!</v>
      </c>
      <c r="U218" s="55" t="e">
        <f>'BR OLD'!U218+#REF!+#REF!+#REF!+#REF!+#REF!+#REF!+#REF!+#REF!+'DEPT '!U218+#REF!+#REF!+#REF!+#REF!</f>
        <v>#REF!</v>
      </c>
      <c r="V218" s="61" t="e">
        <f t="shared" si="160"/>
        <v>#REF!</v>
      </c>
    </row>
    <row r="219" spans="1:22" s="6" customFormat="1" ht="15" customHeight="1">
      <c r="A219" s="51">
        <v>218</v>
      </c>
      <c r="B219" s="11" t="s">
        <v>175</v>
      </c>
      <c r="C219" s="59" t="s">
        <v>47</v>
      </c>
      <c r="D219" s="59"/>
      <c r="E219" s="61" t="e">
        <f t="shared" si="156"/>
        <v>#REF!</v>
      </c>
      <c r="F219" s="61"/>
      <c r="G219" s="55" t="e">
        <f>'BR OLD'!G219+#REF!+#REF!+#REF!+#REF!+#REF!+#REF!+#REF!+#REF!+'DEPT '!G219+#REF!+#REF!+#REF!+#REF!</f>
        <v>#REF!</v>
      </c>
      <c r="H219" s="55" t="e">
        <f>'BR OLD'!H219+#REF!+#REF!+#REF!+#REF!+#REF!+#REF!+#REF!+#REF!+'DEPT '!H219+#REF!+#REF!+#REF!+#REF!</f>
        <v>#REF!</v>
      </c>
      <c r="I219" s="55" t="e">
        <f>'BR OLD'!I219+#REF!+#REF!+#REF!+#REF!+#REF!+#REF!+#REF!+#REF!+'DEPT '!I219+#REF!+#REF!+#REF!+#REF!</f>
        <v>#REF!</v>
      </c>
      <c r="J219" s="61" t="e">
        <f t="shared" si="157"/>
        <v>#REF!</v>
      </c>
      <c r="K219" s="55" t="e">
        <f>'BR OLD'!K219+#REF!+#REF!+#REF!+#REF!+#REF!+#REF!+#REF!+#REF!+'DEPT '!K219+#REF!+#REF!+#REF!+#REF!</f>
        <v>#REF!</v>
      </c>
      <c r="L219" s="55" t="e">
        <f>'BR OLD'!L219+#REF!+#REF!+#REF!+#REF!+#REF!+#REF!+#REF!+#REF!+'DEPT '!L219+#REF!+#REF!+#REF!+#REF!</f>
        <v>#REF!</v>
      </c>
      <c r="M219" s="55" t="e">
        <f>'BR OLD'!M219+#REF!+#REF!+#REF!+#REF!+#REF!+#REF!+#REF!+#REF!+'DEPT '!M219+#REF!+#REF!+#REF!+#REF!</f>
        <v>#REF!</v>
      </c>
      <c r="N219" s="61" t="e">
        <f t="shared" si="158"/>
        <v>#REF!</v>
      </c>
      <c r="O219" s="55" t="e">
        <f>'BR OLD'!O219+#REF!+#REF!+#REF!+#REF!+#REF!+#REF!+#REF!+#REF!+'DEPT '!O219+#REF!+#REF!+#REF!+#REF!</f>
        <v>#REF!</v>
      </c>
      <c r="P219" s="55" t="e">
        <f>'BR OLD'!P219+#REF!+#REF!+#REF!+#REF!+#REF!+#REF!+#REF!+#REF!+'DEPT '!P219+#REF!+#REF!+#REF!+#REF!</f>
        <v>#REF!</v>
      </c>
      <c r="Q219" s="55" t="e">
        <f>'BR OLD'!Q219+#REF!+#REF!+#REF!+#REF!+#REF!+#REF!+#REF!+#REF!+'DEPT '!Q219+#REF!+#REF!+#REF!+#REF!</f>
        <v>#REF!</v>
      </c>
      <c r="R219" s="61" t="e">
        <f t="shared" si="159"/>
        <v>#REF!</v>
      </c>
      <c r="S219" s="55" t="e">
        <f>'BR OLD'!S219+#REF!+#REF!+#REF!+#REF!+#REF!+#REF!+#REF!+#REF!+'DEPT '!S219+#REF!+#REF!+#REF!+#REF!</f>
        <v>#REF!</v>
      </c>
      <c r="T219" s="55" t="e">
        <f>'BR OLD'!T219+#REF!+#REF!+#REF!+#REF!+#REF!+#REF!+#REF!+#REF!+'DEPT '!T219+#REF!+#REF!+#REF!+#REF!</f>
        <v>#REF!</v>
      </c>
      <c r="U219" s="55" t="e">
        <f>'BR OLD'!U219+#REF!+#REF!+#REF!+#REF!+#REF!+#REF!+#REF!+#REF!+'DEPT '!U219+#REF!+#REF!+#REF!+#REF!</f>
        <v>#REF!</v>
      </c>
      <c r="V219" s="61" t="e">
        <f t="shared" si="160"/>
        <v>#REF!</v>
      </c>
    </row>
    <row r="220" spans="1:22" s="6" customFormat="1" ht="15" customHeight="1">
      <c r="A220" s="51">
        <v>219</v>
      </c>
      <c r="B220" s="11" t="s">
        <v>175</v>
      </c>
      <c r="C220" s="59" t="s">
        <v>50</v>
      </c>
      <c r="D220" s="59"/>
      <c r="E220" s="61" t="e">
        <f t="shared" si="156"/>
        <v>#REF!</v>
      </c>
      <c r="F220" s="61"/>
      <c r="G220" s="55" t="e">
        <f>'BR OLD'!G220+#REF!+#REF!+#REF!+#REF!+#REF!+#REF!+#REF!+#REF!+'DEPT '!G220+#REF!+#REF!+#REF!+#REF!</f>
        <v>#REF!</v>
      </c>
      <c r="H220" s="55" t="e">
        <f>'BR OLD'!H220+#REF!+#REF!+#REF!+#REF!+#REF!+#REF!+#REF!+#REF!+'DEPT '!H220+#REF!+#REF!+#REF!+#REF!</f>
        <v>#REF!</v>
      </c>
      <c r="I220" s="55" t="e">
        <f>'BR OLD'!I220+#REF!+#REF!+#REF!+#REF!+#REF!+#REF!+#REF!+#REF!+'DEPT '!I220+#REF!+#REF!+#REF!+#REF!</f>
        <v>#REF!</v>
      </c>
      <c r="J220" s="61" t="e">
        <f t="shared" si="157"/>
        <v>#REF!</v>
      </c>
      <c r="K220" s="55" t="e">
        <f>'BR OLD'!K220+#REF!+#REF!+#REF!+#REF!+#REF!+#REF!+#REF!+#REF!+'DEPT '!K220+#REF!+#REF!+#REF!+#REF!</f>
        <v>#REF!</v>
      </c>
      <c r="L220" s="55" t="e">
        <f>'BR OLD'!L220+#REF!+#REF!+#REF!+#REF!+#REF!+#REF!+#REF!+#REF!+'DEPT '!L220+#REF!+#REF!+#REF!+#REF!</f>
        <v>#REF!</v>
      </c>
      <c r="M220" s="55" t="e">
        <f>'BR OLD'!M220+#REF!+#REF!+#REF!+#REF!+#REF!+#REF!+#REF!+#REF!+'DEPT '!M220+#REF!+#REF!+#REF!+#REF!</f>
        <v>#REF!</v>
      </c>
      <c r="N220" s="61" t="e">
        <f t="shared" si="158"/>
        <v>#REF!</v>
      </c>
      <c r="O220" s="55" t="e">
        <f>'BR OLD'!O220+#REF!+#REF!+#REF!+#REF!+#REF!+#REF!+#REF!+#REF!+'DEPT '!O220+#REF!+#REF!+#REF!+#REF!</f>
        <v>#REF!</v>
      </c>
      <c r="P220" s="55" t="e">
        <f>'BR OLD'!P220+#REF!+#REF!+#REF!+#REF!+#REF!+#REF!+#REF!+#REF!+'DEPT '!P220+#REF!+#REF!+#REF!+#REF!</f>
        <v>#REF!</v>
      </c>
      <c r="Q220" s="55" t="e">
        <f>'BR OLD'!Q220+#REF!+#REF!+#REF!+#REF!+#REF!+#REF!+#REF!+#REF!+'DEPT '!Q220+#REF!+#REF!+#REF!+#REF!</f>
        <v>#REF!</v>
      </c>
      <c r="R220" s="61" t="e">
        <f t="shared" si="159"/>
        <v>#REF!</v>
      </c>
      <c r="S220" s="55" t="e">
        <f>'BR OLD'!S220+#REF!+#REF!+#REF!+#REF!+#REF!+#REF!+#REF!+#REF!+'DEPT '!S220+#REF!+#REF!+#REF!+#REF!</f>
        <v>#REF!</v>
      </c>
      <c r="T220" s="55" t="e">
        <f>'BR OLD'!T220+#REF!+#REF!+#REF!+#REF!+#REF!+#REF!+#REF!+#REF!+'DEPT '!T220+#REF!+#REF!+#REF!+#REF!</f>
        <v>#REF!</v>
      </c>
      <c r="U220" s="55" t="e">
        <f>'BR OLD'!U220+#REF!+#REF!+#REF!+#REF!+#REF!+#REF!+#REF!+#REF!+'DEPT '!U220+#REF!+#REF!+#REF!+#REF!</f>
        <v>#REF!</v>
      </c>
      <c r="V220" s="61" t="e">
        <f t="shared" si="160"/>
        <v>#REF!</v>
      </c>
    </row>
    <row r="221" spans="1:22" s="6" customFormat="1" ht="15" customHeight="1">
      <c r="A221" s="51">
        <v>220</v>
      </c>
      <c r="B221" s="11" t="s">
        <v>175</v>
      </c>
      <c r="C221" s="59" t="s">
        <v>48</v>
      </c>
      <c r="D221" s="59"/>
      <c r="E221" s="61" t="e">
        <f t="shared" si="156"/>
        <v>#REF!</v>
      </c>
      <c r="F221" s="61"/>
      <c r="G221" s="55" t="e">
        <f>'BR OLD'!G221+#REF!+#REF!+#REF!+#REF!+#REF!+#REF!+#REF!+#REF!+'DEPT '!G221+#REF!+#REF!+#REF!+#REF!</f>
        <v>#REF!</v>
      </c>
      <c r="H221" s="55" t="e">
        <f>'BR OLD'!H221+#REF!+#REF!+#REF!+#REF!+#REF!+#REF!+#REF!+#REF!+'DEPT '!H221+#REF!+#REF!+#REF!+#REF!</f>
        <v>#REF!</v>
      </c>
      <c r="I221" s="55" t="e">
        <f>'BR OLD'!I221+#REF!+#REF!+#REF!+#REF!+#REF!+#REF!+#REF!+#REF!+'DEPT '!I221+#REF!+#REF!+#REF!+#REF!</f>
        <v>#REF!</v>
      </c>
      <c r="J221" s="61" t="e">
        <f t="shared" si="157"/>
        <v>#REF!</v>
      </c>
      <c r="K221" s="55" t="e">
        <f>'BR OLD'!K221+#REF!+#REF!+#REF!+#REF!+#REF!+#REF!+#REF!+#REF!+'DEPT '!K221+#REF!+#REF!+#REF!+#REF!</f>
        <v>#REF!</v>
      </c>
      <c r="L221" s="55" t="e">
        <f>'BR OLD'!L221+#REF!+#REF!+#REF!+#REF!+#REF!+#REF!+#REF!+#REF!+'DEPT '!L221+#REF!+#REF!+#REF!+#REF!</f>
        <v>#REF!</v>
      </c>
      <c r="M221" s="55" t="e">
        <f>'BR OLD'!M221+#REF!+#REF!+#REF!+#REF!+#REF!+#REF!+#REF!+#REF!+'DEPT '!M221+#REF!+#REF!+#REF!+#REF!</f>
        <v>#REF!</v>
      </c>
      <c r="N221" s="61" t="e">
        <f t="shared" si="158"/>
        <v>#REF!</v>
      </c>
      <c r="O221" s="55" t="e">
        <f>'BR OLD'!O221+#REF!+#REF!+#REF!+#REF!+#REF!+#REF!+#REF!+#REF!+'DEPT '!O221+#REF!+#REF!+#REF!+#REF!</f>
        <v>#REF!</v>
      </c>
      <c r="P221" s="55" t="e">
        <f>'BR OLD'!P221+#REF!+#REF!+#REF!+#REF!+#REF!+#REF!+#REF!+#REF!+'DEPT '!P221+#REF!+#REF!+#REF!+#REF!</f>
        <v>#REF!</v>
      </c>
      <c r="Q221" s="55" t="e">
        <f>'BR OLD'!Q221+#REF!+#REF!+#REF!+#REF!+#REF!+#REF!+#REF!+#REF!+'DEPT '!Q221+#REF!+#REF!+#REF!+#REF!</f>
        <v>#REF!</v>
      </c>
      <c r="R221" s="61" t="e">
        <f t="shared" si="159"/>
        <v>#REF!</v>
      </c>
      <c r="S221" s="55" t="e">
        <f>'BR OLD'!S221+#REF!+#REF!+#REF!+#REF!+#REF!+#REF!+#REF!+#REF!+'DEPT '!S221+#REF!+#REF!+#REF!+#REF!</f>
        <v>#REF!</v>
      </c>
      <c r="T221" s="55" t="e">
        <f>'BR OLD'!T221+#REF!+#REF!+#REF!+#REF!+#REF!+#REF!+#REF!+#REF!+'DEPT '!T221+#REF!+#REF!+#REF!+#REF!</f>
        <v>#REF!</v>
      </c>
      <c r="U221" s="55" t="e">
        <f>'BR OLD'!U221+#REF!+#REF!+#REF!+#REF!+#REF!+#REF!+#REF!+#REF!+'DEPT '!U221+#REF!+#REF!+#REF!+#REF!</f>
        <v>#REF!</v>
      </c>
      <c r="V221" s="61" t="e">
        <f t="shared" si="160"/>
        <v>#REF!</v>
      </c>
    </row>
    <row r="222" spans="1:22" s="6" customFormat="1" ht="15" customHeight="1">
      <c r="A222" s="167">
        <v>221</v>
      </c>
      <c r="B222" s="163" t="s">
        <v>177</v>
      </c>
      <c r="C222" s="168" t="s">
        <v>178</v>
      </c>
      <c r="D222" s="130"/>
      <c r="E222" s="169">
        <f t="shared" ref="E222:V222" si="161">+E223+E238</f>
        <v>0</v>
      </c>
      <c r="F222" s="106"/>
      <c r="G222" s="169">
        <f t="shared" si="161"/>
        <v>0</v>
      </c>
      <c r="H222" s="169">
        <f t="shared" si="161"/>
        <v>0</v>
      </c>
      <c r="I222" s="169">
        <f t="shared" si="161"/>
        <v>0</v>
      </c>
      <c r="J222" s="169">
        <f t="shared" si="161"/>
        <v>0</v>
      </c>
      <c r="K222" s="169">
        <f t="shared" si="161"/>
        <v>0</v>
      </c>
      <c r="L222" s="169">
        <f t="shared" si="161"/>
        <v>0</v>
      </c>
      <c r="M222" s="169">
        <f t="shared" si="161"/>
        <v>0</v>
      </c>
      <c r="N222" s="169">
        <f t="shared" si="161"/>
        <v>0</v>
      </c>
      <c r="O222" s="169">
        <f t="shared" si="161"/>
        <v>0</v>
      </c>
      <c r="P222" s="169">
        <f t="shared" si="161"/>
        <v>0</v>
      </c>
      <c r="Q222" s="169">
        <f t="shared" si="161"/>
        <v>0</v>
      </c>
      <c r="R222" s="169">
        <f t="shared" si="161"/>
        <v>0</v>
      </c>
      <c r="S222" s="169">
        <f t="shared" si="161"/>
        <v>0</v>
      </c>
      <c r="T222" s="169">
        <f t="shared" si="161"/>
        <v>0</v>
      </c>
      <c r="U222" s="169">
        <f t="shared" si="161"/>
        <v>0</v>
      </c>
      <c r="V222" s="169">
        <f t="shared" si="161"/>
        <v>0</v>
      </c>
    </row>
    <row r="223" spans="1:22" s="6" customFormat="1">
      <c r="A223" s="167">
        <v>222</v>
      </c>
      <c r="B223" s="163" t="s">
        <v>179</v>
      </c>
      <c r="C223" s="162" t="s">
        <v>180</v>
      </c>
      <c r="D223" s="123"/>
      <c r="E223" s="162">
        <f t="shared" ref="E223:V223" si="162">SUM(E224:E237)</f>
        <v>0</v>
      </c>
      <c r="F223" s="104"/>
      <c r="G223" s="162">
        <f t="shared" si="162"/>
        <v>0</v>
      </c>
      <c r="H223" s="162">
        <f t="shared" si="162"/>
        <v>0</v>
      </c>
      <c r="I223" s="162">
        <f t="shared" si="162"/>
        <v>0</v>
      </c>
      <c r="J223" s="162">
        <f t="shared" si="162"/>
        <v>0</v>
      </c>
      <c r="K223" s="162">
        <f t="shared" si="162"/>
        <v>0</v>
      </c>
      <c r="L223" s="162">
        <f t="shared" si="162"/>
        <v>0</v>
      </c>
      <c r="M223" s="162">
        <f t="shared" si="162"/>
        <v>0</v>
      </c>
      <c r="N223" s="162">
        <f t="shared" si="162"/>
        <v>0</v>
      </c>
      <c r="O223" s="162">
        <f t="shared" si="162"/>
        <v>0</v>
      </c>
      <c r="P223" s="162">
        <f t="shared" si="162"/>
        <v>0</v>
      </c>
      <c r="Q223" s="162">
        <f t="shared" si="162"/>
        <v>0</v>
      </c>
      <c r="R223" s="162">
        <f t="shared" si="162"/>
        <v>0</v>
      </c>
      <c r="S223" s="162">
        <f t="shared" si="162"/>
        <v>0</v>
      </c>
      <c r="T223" s="162">
        <f t="shared" si="162"/>
        <v>0</v>
      </c>
      <c r="U223" s="162">
        <f t="shared" si="162"/>
        <v>0</v>
      </c>
      <c r="V223" s="162">
        <f t="shared" si="162"/>
        <v>0</v>
      </c>
    </row>
    <row r="224" spans="1:22" ht="15" customHeight="1">
      <c r="A224" s="51">
        <v>223</v>
      </c>
      <c r="B224" s="11" t="s">
        <v>179</v>
      </c>
      <c r="C224" s="60" t="s">
        <v>41</v>
      </c>
      <c r="D224" s="60"/>
      <c r="E224" s="61">
        <f t="shared" ref="E224:E237" si="163">SUM(G224:V224)/2</f>
        <v>0</v>
      </c>
      <c r="F224" s="61"/>
      <c r="G224" s="55"/>
      <c r="H224" s="55"/>
      <c r="I224" s="55"/>
      <c r="J224" s="61">
        <f t="shared" ref="J224:J237" si="164">SUM(G224:I224)</f>
        <v>0</v>
      </c>
      <c r="K224" s="55"/>
      <c r="L224" s="55"/>
      <c r="M224" s="55"/>
      <c r="N224" s="61">
        <f t="shared" ref="N224:N237" si="165">SUM(K224:M224)</f>
        <v>0</v>
      </c>
      <c r="O224" s="55"/>
      <c r="P224" s="55"/>
      <c r="Q224" s="55"/>
      <c r="R224" s="61">
        <f t="shared" ref="R224:R237" si="166">SUM(O224:Q224)</f>
        <v>0</v>
      </c>
      <c r="S224" s="55"/>
      <c r="T224" s="55"/>
      <c r="U224" s="55"/>
      <c r="V224" s="61">
        <f t="shared" ref="V224:V237" si="167">SUM(S224:U224)</f>
        <v>0</v>
      </c>
    </row>
    <row r="225" spans="1:22" s="6" customFormat="1" ht="15" customHeight="1">
      <c r="A225" s="51">
        <v>224</v>
      </c>
      <c r="B225" s="11" t="s">
        <v>179</v>
      </c>
      <c r="C225" s="59" t="s">
        <v>42</v>
      </c>
      <c r="D225" s="59"/>
      <c r="E225" s="61">
        <f t="shared" si="163"/>
        <v>0</v>
      </c>
      <c r="F225" s="61"/>
      <c r="G225" s="55"/>
      <c r="H225" s="55"/>
      <c r="I225" s="55"/>
      <c r="J225" s="61">
        <f t="shared" si="164"/>
        <v>0</v>
      </c>
      <c r="K225" s="55"/>
      <c r="L225" s="55"/>
      <c r="M225" s="55"/>
      <c r="N225" s="61">
        <f t="shared" si="165"/>
        <v>0</v>
      </c>
      <c r="O225" s="55"/>
      <c r="P225" s="55"/>
      <c r="Q225" s="55"/>
      <c r="R225" s="61">
        <f t="shared" si="166"/>
        <v>0</v>
      </c>
      <c r="S225" s="55"/>
      <c r="T225" s="55"/>
      <c r="U225" s="55"/>
      <c r="V225" s="61">
        <f t="shared" si="167"/>
        <v>0</v>
      </c>
    </row>
    <row r="226" spans="1:22" s="6" customFormat="1" ht="15" customHeight="1">
      <c r="A226" s="51">
        <v>225</v>
      </c>
      <c r="B226" s="11" t="s">
        <v>179</v>
      </c>
      <c r="C226" s="60" t="s">
        <v>159</v>
      </c>
      <c r="D226" s="60"/>
      <c r="E226" s="61">
        <f t="shared" si="163"/>
        <v>0</v>
      </c>
      <c r="F226" s="61"/>
      <c r="G226" s="55"/>
      <c r="H226" s="55"/>
      <c r="I226" s="55"/>
      <c r="J226" s="61">
        <f t="shared" si="164"/>
        <v>0</v>
      </c>
      <c r="K226" s="55"/>
      <c r="L226" s="55"/>
      <c r="M226" s="55"/>
      <c r="N226" s="61">
        <f t="shared" si="165"/>
        <v>0</v>
      </c>
      <c r="O226" s="55"/>
      <c r="P226" s="55"/>
      <c r="Q226" s="55"/>
      <c r="R226" s="61">
        <f t="shared" si="166"/>
        <v>0</v>
      </c>
      <c r="S226" s="55"/>
      <c r="T226" s="55"/>
      <c r="U226" s="55"/>
      <c r="V226" s="61">
        <f t="shared" si="167"/>
        <v>0</v>
      </c>
    </row>
    <row r="227" spans="1:22" s="6" customFormat="1" ht="15" customHeight="1">
      <c r="A227" s="51">
        <v>226</v>
      </c>
      <c r="B227" s="11" t="s">
        <v>179</v>
      </c>
      <c r="C227" s="59" t="s">
        <v>41</v>
      </c>
      <c r="D227" s="59"/>
      <c r="E227" s="61">
        <f t="shared" si="163"/>
        <v>0</v>
      </c>
      <c r="F227" s="61"/>
      <c r="G227" s="55"/>
      <c r="H227" s="55"/>
      <c r="I227" s="55"/>
      <c r="J227" s="61">
        <f t="shared" si="164"/>
        <v>0</v>
      </c>
      <c r="K227" s="55"/>
      <c r="L227" s="55"/>
      <c r="M227" s="55"/>
      <c r="N227" s="61">
        <f t="shared" si="165"/>
        <v>0</v>
      </c>
      <c r="O227" s="55"/>
      <c r="P227" s="55"/>
      <c r="Q227" s="55"/>
      <c r="R227" s="61">
        <f t="shared" si="166"/>
        <v>0</v>
      </c>
      <c r="S227" s="55"/>
      <c r="T227" s="55"/>
      <c r="U227" s="55"/>
      <c r="V227" s="61">
        <f t="shared" si="167"/>
        <v>0</v>
      </c>
    </row>
    <row r="228" spans="1:22" s="6" customFormat="1" ht="15" customHeight="1">
      <c r="A228" s="51">
        <v>227</v>
      </c>
      <c r="B228" s="11" t="s">
        <v>179</v>
      </c>
      <c r="C228" s="59" t="s">
        <v>68</v>
      </c>
      <c r="D228" s="59"/>
      <c r="E228" s="61">
        <f t="shared" si="163"/>
        <v>0</v>
      </c>
      <c r="F228" s="61"/>
      <c r="G228" s="55"/>
      <c r="H228" s="55"/>
      <c r="I228" s="55"/>
      <c r="J228" s="61">
        <f t="shared" si="164"/>
        <v>0</v>
      </c>
      <c r="K228" s="55"/>
      <c r="L228" s="55"/>
      <c r="M228" s="55"/>
      <c r="N228" s="61">
        <f t="shared" si="165"/>
        <v>0</v>
      </c>
      <c r="O228" s="55"/>
      <c r="P228" s="55"/>
      <c r="Q228" s="55"/>
      <c r="R228" s="61">
        <f t="shared" si="166"/>
        <v>0</v>
      </c>
      <c r="S228" s="55"/>
      <c r="T228" s="55"/>
      <c r="U228" s="55"/>
      <c r="V228" s="61">
        <f t="shared" si="167"/>
        <v>0</v>
      </c>
    </row>
    <row r="229" spans="1:22" s="6" customFormat="1" ht="15" customHeight="1">
      <c r="A229" s="51">
        <v>229</v>
      </c>
      <c r="B229" s="11" t="s">
        <v>179</v>
      </c>
      <c r="C229" s="59" t="s">
        <v>69</v>
      </c>
      <c r="D229" s="59"/>
      <c r="E229" s="61">
        <f t="shared" si="163"/>
        <v>0</v>
      </c>
      <c r="F229" s="61"/>
      <c r="G229" s="55"/>
      <c r="H229" s="55"/>
      <c r="I229" s="55"/>
      <c r="J229" s="61">
        <f t="shared" si="164"/>
        <v>0</v>
      </c>
      <c r="K229" s="55"/>
      <c r="L229" s="55"/>
      <c r="M229" s="55"/>
      <c r="N229" s="61">
        <f t="shared" si="165"/>
        <v>0</v>
      </c>
      <c r="O229" s="55"/>
      <c r="P229" s="55"/>
      <c r="Q229" s="55"/>
      <c r="R229" s="61">
        <f t="shared" si="166"/>
        <v>0</v>
      </c>
      <c r="S229" s="55"/>
      <c r="T229" s="55"/>
      <c r="U229" s="55"/>
      <c r="V229" s="61">
        <f t="shared" si="167"/>
        <v>0</v>
      </c>
    </row>
    <row r="230" spans="1:22" ht="15" customHeight="1">
      <c r="A230" s="51">
        <v>230</v>
      </c>
      <c r="B230" s="11" t="s">
        <v>179</v>
      </c>
      <c r="C230" s="59" t="s">
        <v>71</v>
      </c>
      <c r="D230" s="59"/>
      <c r="E230" s="61">
        <f t="shared" si="163"/>
        <v>0</v>
      </c>
      <c r="F230" s="61"/>
      <c r="G230" s="55"/>
      <c r="H230" s="55"/>
      <c r="I230" s="55"/>
      <c r="J230" s="61">
        <f t="shared" si="164"/>
        <v>0</v>
      </c>
      <c r="K230" s="55"/>
      <c r="L230" s="55"/>
      <c r="M230" s="55"/>
      <c r="N230" s="61">
        <f t="shared" si="165"/>
        <v>0</v>
      </c>
      <c r="O230" s="55"/>
      <c r="P230" s="55"/>
      <c r="Q230" s="55"/>
      <c r="R230" s="61">
        <f t="shared" si="166"/>
        <v>0</v>
      </c>
      <c r="S230" s="55"/>
      <c r="T230" s="55"/>
      <c r="U230" s="55"/>
      <c r="V230" s="61">
        <f t="shared" si="167"/>
        <v>0</v>
      </c>
    </row>
    <row r="231" spans="1:22" s="6" customFormat="1" ht="15" customHeight="1">
      <c r="A231" s="51">
        <v>231</v>
      </c>
      <c r="B231" s="11" t="s">
        <v>179</v>
      </c>
      <c r="C231" s="59" t="s">
        <v>70</v>
      </c>
      <c r="D231" s="59"/>
      <c r="E231" s="61">
        <f t="shared" si="163"/>
        <v>0</v>
      </c>
      <c r="F231" s="61"/>
      <c r="G231" s="55"/>
      <c r="H231" s="55"/>
      <c r="I231" s="55"/>
      <c r="J231" s="61">
        <f t="shared" si="164"/>
        <v>0</v>
      </c>
      <c r="K231" s="55"/>
      <c r="L231" s="55"/>
      <c r="M231" s="55"/>
      <c r="N231" s="61">
        <f t="shared" si="165"/>
        <v>0</v>
      </c>
      <c r="O231" s="55"/>
      <c r="P231" s="55"/>
      <c r="Q231" s="55"/>
      <c r="R231" s="61">
        <f t="shared" si="166"/>
        <v>0</v>
      </c>
      <c r="S231" s="55"/>
      <c r="T231" s="55"/>
      <c r="U231" s="55"/>
      <c r="V231" s="61">
        <f t="shared" si="167"/>
        <v>0</v>
      </c>
    </row>
    <row r="232" spans="1:22" s="6" customFormat="1" ht="15" customHeight="1">
      <c r="A232" s="51">
        <v>232</v>
      </c>
      <c r="B232" s="11" t="s">
        <v>179</v>
      </c>
      <c r="C232" s="59" t="s">
        <v>54</v>
      </c>
      <c r="D232" s="59"/>
      <c r="E232" s="61">
        <f t="shared" si="163"/>
        <v>0</v>
      </c>
      <c r="F232" s="61"/>
      <c r="G232" s="55"/>
      <c r="H232" s="55"/>
      <c r="I232" s="55"/>
      <c r="J232" s="61">
        <f t="shared" si="164"/>
        <v>0</v>
      </c>
      <c r="K232" s="55"/>
      <c r="L232" s="55"/>
      <c r="M232" s="55"/>
      <c r="N232" s="61">
        <f t="shared" si="165"/>
        <v>0</v>
      </c>
      <c r="O232" s="55"/>
      <c r="P232" s="55"/>
      <c r="Q232" s="55"/>
      <c r="R232" s="61">
        <f t="shared" si="166"/>
        <v>0</v>
      </c>
      <c r="S232" s="55"/>
      <c r="T232" s="55"/>
      <c r="U232" s="55"/>
      <c r="V232" s="61">
        <f t="shared" si="167"/>
        <v>0</v>
      </c>
    </row>
    <row r="233" spans="1:22" s="6" customFormat="1" ht="15" customHeight="1">
      <c r="A233" s="51">
        <v>233</v>
      </c>
      <c r="B233" s="11" t="s">
        <v>179</v>
      </c>
      <c r="C233" s="59" t="s">
        <v>56</v>
      </c>
      <c r="D233" s="59"/>
      <c r="E233" s="61">
        <f t="shared" si="163"/>
        <v>0</v>
      </c>
      <c r="F233" s="61"/>
      <c r="G233" s="55"/>
      <c r="H233" s="55"/>
      <c r="I233" s="55"/>
      <c r="J233" s="61">
        <f t="shared" si="164"/>
        <v>0</v>
      </c>
      <c r="K233" s="55"/>
      <c r="L233" s="55"/>
      <c r="M233" s="55"/>
      <c r="N233" s="61">
        <f t="shared" si="165"/>
        <v>0</v>
      </c>
      <c r="O233" s="55"/>
      <c r="P233" s="55"/>
      <c r="Q233" s="55"/>
      <c r="R233" s="61">
        <f t="shared" si="166"/>
        <v>0</v>
      </c>
      <c r="S233" s="55"/>
      <c r="T233" s="55"/>
      <c r="U233" s="55"/>
      <c r="V233" s="61">
        <f t="shared" si="167"/>
        <v>0</v>
      </c>
    </row>
    <row r="234" spans="1:22" s="6" customFormat="1" ht="15" customHeight="1">
      <c r="A234" s="51">
        <v>234</v>
      </c>
      <c r="B234" s="11" t="s">
        <v>179</v>
      </c>
      <c r="C234" s="59" t="s">
        <v>47</v>
      </c>
      <c r="D234" s="59"/>
      <c r="E234" s="61">
        <f t="shared" si="163"/>
        <v>0</v>
      </c>
      <c r="F234" s="61"/>
      <c r="G234" s="55"/>
      <c r="H234" s="55"/>
      <c r="I234" s="55"/>
      <c r="J234" s="61">
        <f t="shared" si="164"/>
        <v>0</v>
      </c>
      <c r="K234" s="55"/>
      <c r="L234" s="55"/>
      <c r="M234" s="55"/>
      <c r="N234" s="61">
        <f t="shared" si="165"/>
        <v>0</v>
      </c>
      <c r="O234" s="55"/>
      <c r="P234" s="55"/>
      <c r="Q234" s="55"/>
      <c r="R234" s="61">
        <f t="shared" si="166"/>
        <v>0</v>
      </c>
      <c r="S234" s="55"/>
      <c r="T234" s="55"/>
      <c r="U234" s="55"/>
      <c r="V234" s="61">
        <f t="shared" si="167"/>
        <v>0</v>
      </c>
    </row>
    <row r="235" spans="1:22" s="6" customFormat="1" ht="15" customHeight="1">
      <c r="A235" s="51">
        <v>235</v>
      </c>
      <c r="B235" s="11" t="s">
        <v>179</v>
      </c>
      <c r="C235" s="59" t="s">
        <v>50</v>
      </c>
      <c r="D235" s="59"/>
      <c r="E235" s="61">
        <f t="shared" si="163"/>
        <v>0</v>
      </c>
      <c r="F235" s="61"/>
      <c r="G235" s="55"/>
      <c r="H235" s="55"/>
      <c r="I235" s="55"/>
      <c r="J235" s="61">
        <f t="shared" si="164"/>
        <v>0</v>
      </c>
      <c r="K235" s="55"/>
      <c r="L235" s="55"/>
      <c r="M235" s="55"/>
      <c r="N235" s="61">
        <f t="shared" si="165"/>
        <v>0</v>
      </c>
      <c r="O235" s="55"/>
      <c r="P235" s="55"/>
      <c r="Q235" s="55"/>
      <c r="R235" s="61">
        <f t="shared" si="166"/>
        <v>0</v>
      </c>
      <c r="S235" s="55"/>
      <c r="T235" s="55"/>
      <c r="U235" s="55"/>
      <c r="V235" s="61">
        <f t="shared" si="167"/>
        <v>0</v>
      </c>
    </row>
    <row r="236" spans="1:22" s="6" customFormat="1" ht="15" customHeight="1">
      <c r="A236" s="51">
        <v>236</v>
      </c>
      <c r="B236" s="11" t="s">
        <v>179</v>
      </c>
      <c r="C236" s="59" t="s">
        <v>66</v>
      </c>
      <c r="D236" s="59"/>
      <c r="E236" s="61">
        <f t="shared" si="163"/>
        <v>0</v>
      </c>
      <c r="F236" s="61"/>
      <c r="G236" s="55"/>
      <c r="H236" s="55"/>
      <c r="I236" s="55"/>
      <c r="J236" s="61">
        <f t="shared" si="164"/>
        <v>0</v>
      </c>
      <c r="K236" s="55"/>
      <c r="L236" s="55"/>
      <c r="M236" s="55"/>
      <c r="N236" s="61">
        <f t="shared" si="165"/>
        <v>0</v>
      </c>
      <c r="O236" s="55"/>
      <c r="P236" s="55"/>
      <c r="Q236" s="55"/>
      <c r="R236" s="61">
        <f t="shared" si="166"/>
        <v>0</v>
      </c>
      <c r="S236" s="55"/>
      <c r="T236" s="55"/>
      <c r="U236" s="55"/>
      <c r="V236" s="61">
        <f t="shared" si="167"/>
        <v>0</v>
      </c>
    </row>
    <row r="237" spans="1:22" s="6" customFormat="1" ht="15" customHeight="1">
      <c r="A237" s="51">
        <v>237</v>
      </c>
      <c r="B237" s="11" t="s">
        <v>179</v>
      </c>
      <c r="C237" s="59" t="s">
        <v>48</v>
      </c>
      <c r="D237" s="59"/>
      <c r="E237" s="61">
        <f t="shared" si="163"/>
        <v>0</v>
      </c>
      <c r="F237" s="61"/>
      <c r="G237" s="55"/>
      <c r="H237" s="55"/>
      <c r="I237" s="55"/>
      <c r="J237" s="61">
        <f t="shared" si="164"/>
        <v>0</v>
      </c>
      <c r="K237" s="55"/>
      <c r="L237" s="55"/>
      <c r="M237" s="55"/>
      <c r="N237" s="61">
        <f t="shared" si="165"/>
        <v>0</v>
      </c>
      <c r="O237" s="55"/>
      <c r="P237" s="55"/>
      <c r="Q237" s="55"/>
      <c r="R237" s="61">
        <f t="shared" si="166"/>
        <v>0</v>
      </c>
      <c r="S237" s="55"/>
      <c r="T237" s="55"/>
      <c r="U237" s="55"/>
      <c r="V237" s="61">
        <f t="shared" si="167"/>
        <v>0</v>
      </c>
    </row>
    <row r="238" spans="1:22" s="6" customFormat="1">
      <c r="A238" s="167">
        <v>238</v>
      </c>
      <c r="B238" s="163" t="s">
        <v>181</v>
      </c>
      <c r="C238" s="162" t="s">
        <v>182</v>
      </c>
      <c r="D238" s="123"/>
      <c r="E238" s="162">
        <f t="shared" ref="E238:V238" si="168">SUM(E239:E253)</f>
        <v>0</v>
      </c>
      <c r="F238" s="104"/>
      <c r="G238" s="162">
        <f t="shared" si="168"/>
        <v>0</v>
      </c>
      <c r="H238" s="162">
        <f t="shared" si="168"/>
        <v>0</v>
      </c>
      <c r="I238" s="162">
        <f t="shared" si="168"/>
        <v>0</v>
      </c>
      <c r="J238" s="162">
        <f t="shared" si="168"/>
        <v>0</v>
      </c>
      <c r="K238" s="162">
        <f t="shared" si="168"/>
        <v>0</v>
      </c>
      <c r="L238" s="162">
        <f t="shared" si="168"/>
        <v>0</v>
      </c>
      <c r="M238" s="162">
        <f t="shared" si="168"/>
        <v>0</v>
      </c>
      <c r="N238" s="162">
        <f t="shared" si="168"/>
        <v>0</v>
      </c>
      <c r="O238" s="162">
        <f t="shared" si="168"/>
        <v>0</v>
      </c>
      <c r="P238" s="162">
        <f t="shared" si="168"/>
        <v>0</v>
      </c>
      <c r="Q238" s="162">
        <f t="shared" si="168"/>
        <v>0</v>
      </c>
      <c r="R238" s="162">
        <f t="shared" si="168"/>
        <v>0</v>
      </c>
      <c r="S238" s="162">
        <f t="shared" si="168"/>
        <v>0</v>
      </c>
      <c r="T238" s="162">
        <f t="shared" si="168"/>
        <v>0</v>
      </c>
      <c r="U238" s="162">
        <f t="shared" si="168"/>
        <v>0</v>
      </c>
      <c r="V238" s="162">
        <f t="shared" si="168"/>
        <v>0</v>
      </c>
    </row>
    <row r="239" spans="1:22" s="6" customFormat="1" ht="15" customHeight="1">
      <c r="A239" s="51">
        <v>239</v>
      </c>
      <c r="B239" s="11" t="s">
        <v>181</v>
      </c>
      <c r="C239" s="60" t="s">
        <v>41</v>
      </c>
      <c r="D239" s="60"/>
      <c r="E239" s="61">
        <f t="shared" ref="E239:E253" si="169">SUM(G239:V239)/2</f>
        <v>0</v>
      </c>
      <c r="F239" s="61"/>
      <c r="G239" s="55"/>
      <c r="H239" s="55"/>
      <c r="I239" s="55"/>
      <c r="J239" s="61">
        <f t="shared" ref="J239:J253" si="170">SUM(G239:I239)</f>
        <v>0</v>
      </c>
      <c r="K239" s="55"/>
      <c r="L239" s="55"/>
      <c r="M239" s="55"/>
      <c r="N239" s="61">
        <f t="shared" ref="N239:N253" si="171">SUM(K239:M239)</f>
        <v>0</v>
      </c>
      <c r="O239" s="55"/>
      <c r="P239" s="55"/>
      <c r="Q239" s="55"/>
      <c r="R239" s="61">
        <f t="shared" ref="R239:R253" si="172">SUM(O239:Q239)</f>
        <v>0</v>
      </c>
      <c r="S239" s="55"/>
      <c r="T239" s="55"/>
      <c r="U239" s="55"/>
      <c r="V239" s="61">
        <f t="shared" ref="V239:V253" si="173">SUM(S239:U239)</f>
        <v>0</v>
      </c>
    </row>
    <row r="240" spans="1:22" s="6" customFormat="1" ht="15" customHeight="1">
      <c r="A240" s="51">
        <v>240</v>
      </c>
      <c r="B240" s="11" t="s">
        <v>181</v>
      </c>
      <c r="C240" s="59" t="s">
        <v>42</v>
      </c>
      <c r="D240" s="59"/>
      <c r="E240" s="61">
        <f t="shared" si="169"/>
        <v>0</v>
      </c>
      <c r="F240" s="61"/>
      <c r="G240" s="55"/>
      <c r="H240" s="55"/>
      <c r="I240" s="55"/>
      <c r="J240" s="61">
        <f t="shared" si="170"/>
        <v>0</v>
      </c>
      <c r="K240" s="55"/>
      <c r="L240" s="55"/>
      <c r="M240" s="55"/>
      <c r="N240" s="61">
        <f t="shared" si="171"/>
        <v>0</v>
      </c>
      <c r="O240" s="55"/>
      <c r="P240" s="55"/>
      <c r="Q240" s="55"/>
      <c r="R240" s="61">
        <f t="shared" si="172"/>
        <v>0</v>
      </c>
      <c r="S240" s="55"/>
      <c r="T240" s="55"/>
      <c r="U240" s="55"/>
      <c r="V240" s="61">
        <f t="shared" si="173"/>
        <v>0</v>
      </c>
    </row>
    <row r="241" spans="1:22" s="6" customFormat="1" ht="15" customHeight="1">
      <c r="A241" s="51">
        <v>241</v>
      </c>
      <c r="B241" s="11" t="s">
        <v>181</v>
      </c>
      <c r="C241" s="60" t="s">
        <v>159</v>
      </c>
      <c r="D241" s="60"/>
      <c r="E241" s="61">
        <f t="shared" si="169"/>
        <v>0</v>
      </c>
      <c r="F241" s="61"/>
      <c r="G241" s="55"/>
      <c r="H241" s="55"/>
      <c r="I241" s="55"/>
      <c r="J241" s="61">
        <f t="shared" si="170"/>
        <v>0</v>
      </c>
      <c r="K241" s="55"/>
      <c r="L241" s="55"/>
      <c r="M241" s="55"/>
      <c r="N241" s="61">
        <f t="shared" si="171"/>
        <v>0</v>
      </c>
      <c r="O241" s="55"/>
      <c r="P241" s="55"/>
      <c r="Q241" s="55"/>
      <c r="R241" s="61">
        <f t="shared" si="172"/>
        <v>0</v>
      </c>
      <c r="S241" s="55"/>
      <c r="T241" s="55"/>
      <c r="U241" s="55"/>
      <c r="V241" s="61">
        <f t="shared" si="173"/>
        <v>0</v>
      </c>
    </row>
    <row r="242" spans="1:22" s="6" customFormat="1" ht="15" customHeight="1">
      <c r="A242" s="51">
        <v>242</v>
      </c>
      <c r="B242" s="11" t="s">
        <v>181</v>
      </c>
      <c r="C242" s="59" t="s">
        <v>41</v>
      </c>
      <c r="D242" s="59"/>
      <c r="E242" s="61">
        <f t="shared" si="169"/>
        <v>0</v>
      </c>
      <c r="F242" s="61"/>
      <c r="G242" s="55"/>
      <c r="H242" s="55"/>
      <c r="I242" s="55"/>
      <c r="J242" s="61">
        <f t="shared" si="170"/>
        <v>0</v>
      </c>
      <c r="K242" s="55"/>
      <c r="L242" s="55"/>
      <c r="M242" s="55"/>
      <c r="N242" s="61">
        <f t="shared" si="171"/>
        <v>0</v>
      </c>
      <c r="O242" s="55"/>
      <c r="P242" s="55"/>
      <c r="Q242" s="55"/>
      <c r="R242" s="61">
        <f t="shared" si="172"/>
        <v>0</v>
      </c>
      <c r="S242" s="55"/>
      <c r="T242" s="55"/>
      <c r="U242" s="55"/>
      <c r="V242" s="61">
        <f t="shared" si="173"/>
        <v>0</v>
      </c>
    </row>
    <row r="243" spans="1:22" s="6" customFormat="1" ht="15" customHeight="1">
      <c r="A243" s="51">
        <v>243</v>
      </c>
      <c r="B243" s="11" t="s">
        <v>181</v>
      </c>
      <c r="C243" s="59" t="s">
        <v>68</v>
      </c>
      <c r="D243" s="59"/>
      <c r="E243" s="61">
        <f t="shared" si="169"/>
        <v>0</v>
      </c>
      <c r="F243" s="61"/>
      <c r="G243" s="55"/>
      <c r="H243" s="55"/>
      <c r="I243" s="55"/>
      <c r="J243" s="61">
        <f t="shared" si="170"/>
        <v>0</v>
      </c>
      <c r="K243" s="55"/>
      <c r="L243" s="55"/>
      <c r="M243" s="55"/>
      <c r="N243" s="61">
        <f t="shared" si="171"/>
        <v>0</v>
      </c>
      <c r="O243" s="55"/>
      <c r="P243" s="55"/>
      <c r="Q243" s="55"/>
      <c r="R243" s="61">
        <f t="shared" si="172"/>
        <v>0</v>
      </c>
      <c r="S243" s="55"/>
      <c r="T243" s="55"/>
      <c r="U243" s="55"/>
      <c r="V243" s="61">
        <f t="shared" si="173"/>
        <v>0</v>
      </c>
    </row>
    <row r="244" spans="1:22" s="6" customFormat="1" ht="15" customHeight="1">
      <c r="A244" s="51">
        <v>244</v>
      </c>
      <c r="B244" s="11" t="s">
        <v>181</v>
      </c>
      <c r="C244" s="59" t="s">
        <v>38</v>
      </c>
      <c r="D244" s="59"/>
      <c r="E244" s="61">
        <f t="shared" si="169"/>
        <v>0</v>
      </c>
      <c r="F244" s="61"/>
      <c r="G244" s="55"/>
      <c r="H244" s="55"/>
      <c r="I244" s="55"/>
      <c r="J244" s="61">
        <f t="shared" si="170"/>
        <v>0</v>
      </c>
      <c r="K244" s="55"/>
      <c r="L244" s="55"/>
      <c r="M244" s="55"/>
      <c r="N244" s="61">
        <f t="shared" si="171"/>
        <v>0</v>
      </c>
      <c r="O244" s="55"/>
      <c r="P244" s="55"/>
      <c r="Q244" s="55"/>
      <c r="R244" s="61">
        <f t="shared" si="172"/>
        <v>0</v>
      </c>
      <c r="S244" s="55"/>
      <c r="T244" s="55"/>
      <c r="U244" s="55"/>
      <c r="V244" s="61">
        <f t="shared" si="173"/>
        <v>0</v>
      </c>
    </row>
    <row r="245" spans="1:22" s="6" customFormat="1" ht="15" customHeight="1">
      <c r="A245" s="51">
        <v>245</v>
      </c>
      <c r="B245" s="11" t="s">
        <v>181</v>
      </c>
      <c r="C245" s="59" t="s">
        <v>69</v>
      </c>
      <c r="D245" s="59"/>
      <c r="E245" s="61">
        <f t="shared" si="169"/>
        <v>0</v>
      </c>
      <c r="F245" s="61"/>
      <c r="G245" s="55"/>
      <c r="H245" s="55"/>
      <c r="I245" s="55"/>
      <c r="J245" s="61">
        <f t="shared" si="170"/>
        <v>0</v>
      </c>
      <c r="K245" s="55"/>
      <c r="L245" s="55"/>
      <c r="M245" s="55"/>
      <c r="N245" s="61">
        <f t="shared" si="171"/>
        <v>0</v>
      </c>
      <c r="O245" s="55"/>
      <c r="P245" s="55"/>
      <c r="Q245" s="55"/>
      <c r="R245" s="61">
        <f t="shared" si="172"/>
        <v>0</v>
      </c>
      <c r="S245" s="55"/>
      <c r="T245" s="55"/>
      <c r="U245" s="55"/>
      <c r="V245" s="61">
        <f t="shared" si="173"/>
        <v>0</v>
      </c>
    </row>
    <row r="246" spans="1:22" ht="15" customHeight="1">
      <c r="A246" s="51">
        <v>246</v>
      </c>
      <c r="B246" s="11" t="s">
        <v>181</v>
      </c>
      <c r="C246" s="59" t="s">
        <v>71</v>
      </c>
      <c r="D246" s="59"/>
      <c r="E246" s="61">
        <f t="shared" si="169"/>
        <v>0</v>
      </c>
      <c r="F246" s="61"/>
      <c r="G246" s="55"/>
      <c r="H246" s="55"/>
      <c r="I246" s="55"/>
      <c r="J246" s="61">
        <f t="shared" si="170"/>
        <v>0</v>
      </c>
      <c r="K246" s="55"/>
      <c r="L246" s="55"/>
      <c r="M246" s="55"/>
      <c r="N246" s="61">
        <f t="shared" si="171"/>
        <v>0</v>
      </c>
      <c r="O246" s="55"/>
      <c r="P246" s="55"/>
      <c r="Q246" s="55"/>
      <c r="R246" s="61">
        <f t="shared" si="172"/>
        <v>0</v>
      </c>
      <c r="S246" s="55"/>
      <c r="T246" s="55"/>
      <c r="U246" s="55"/>
      <c r="V246" s="61">
        <f t="shared" si="173"/>
        <v>0</v>
      </c>
    </row>
    <row r="247" spans="1:22" s="6" customFormat="1" ht="15" customHeight="1">
      <c r="A247" s="51">
        <v>247</v>
      </c>
      <c r="B247" s="11" t="s">
        <v>181</v>
      </c>
      <c r="C247" s="59" t="s">
        <v>70</v>
      </c>
      <c r="D247" s="59"/>
      <c r="E247" s="61">
        <f t="shared" si="169"/>
        <v>0</v>
      </c>
      <c r="F247" s="61"/>
      <c r="G247" s="55"/>
      <c r="H247" s="55"/>
      <c r="I247" s="55"/>
      <c r="J247" s="61">
        <f t="shared" si="170"/>
        <v>0</v>
      </c>
      <c r="K247" s="55"/>
      <c r="L247" s="55"/>
      <c r="M247" s="55"/>
      <c r="N247" s="61">
        <f t="shared" si="171"/>
        <v>0</v>
      </c>
      <c r="O247" s="55"/>
      <c r="P247" s="55"/>
      <c r="Q247" s="55"/>
      <c r="R247" s="61">
        <f t="shared" si="172"/>
        <v>0</v>
      </c>
      <c r="S247" s="55"/>
      <c r="T247" s="55"/>
      <c r="U247" s="55"/>
      <c r="V247" s="61">
        <f t="shared" si="173"/>
        <v>0</v>
      </c>
    </row>
    <row r="248" spans="1:22" s="6" customFormat="1" ht="15" customHeight="1">
      <c r="A248" s="51">
        <v>248</v>
      </c>
      <c r="B248" s="11" t="s">
        <v>181</v>
      </c>
      <c r="C248" s="59" t="s">
        <v>54</v>
      </c>
      <c r="D248" s="59"/>
      <c r="E248" s="61">
        <f t="shared" si="169"/>
        <v>0</v>
      </c>
      <c r="F248" s="61"/>
      <c r="G248" s="55"/>
      <c r="H248" s="55"/>
      <c r="I248" s="55"/>
      <c r="J248" s="61">
        <f t="shared" si="170"/>
        <v>0</v>
      </c>
      <c r="K248" s="55"/>
      <c r="L248" s="55"/>
      <c r="M248" s="55"/>
      <c r="N248" s="61">
        <f t="shared" si="171"/>
        <v>0</v>
      </c>
      <c r="O248" s="55"/>
      <c r="P248" s="55"/>
      <c r="Q248" s="55"/>
      <c r="R248" s="61">
        <f t="shared" si="172"/>
        <v>0</v>
      </c>
      <c r="S248" s="55"/>
      <c r="T248" s="55"/>
      <c r="U248" s="55"/>
      <c r="V248" s="61">
        <f t="shared" si="173"/>
        <v>0</v>
      </c>
    </row>
    <row r="249" spans="1:22" s="6" customFormat="1" ht="15" customHeight="1">
      <c r="A249" s="51">
        <v>249</v>
      </c>
      <c r="B249" s="11" t="s">
        <v>181</v>
      </c>
      <c r="C249" s="59" t="s">
        <v>56</v>
      </c>
      <c r="D249" s="59"/>
      <c r="E249" s="61">
        <f t="shared" si="169"/>
        <v>0</v>
      </c>
      <c r="F249" s="61"/>
      <c r="G249" s="55"/>
      <c r="H249" s="55"/>
      <c r="I249" s="55"/>
      <c r="J249" s="61">
        <f t="shared" si="170"/>
        <v>0</v>
      </c>
      <c r="K249" s="55"/>
      <c r="L249" s="55"/>
      <c r="M249" s="55"/>
      <c r="N249" s="61">
        <f t="shared" si="171"/>
        <v>0</v>
      </c>
      <c r="O249" s="55"/>
      <c r="P249" s="55"/>
      <c r="Q249" s="55"/>
      <c r="R249" s="61">
        <f t="shared" si="172"/>
        <v>0</v>
      </c>
      <c r="S249" s="55"/>
      <c r="T249" s="55"/>
      <c r="U249" s="55"/>
      <c r="V249" s="61">
        <f t="shared" si="173"/>
        <v>0</v>
      </c>
    </row>
    <row r="250" spans="1:22" s="6" customFormat="1" ht="15" customHeight="1">
      <c r="A250" s="51">
        <v>250</v>
      </c>
      <c r="B250" s="11" t="s">
        <v>181</v>
      </c>
      <c r="C250" s="59" t="s">
        <v>47</v>
      </c>
      <c r="D250" s="59"/>
      <c r="E250" s="61">
        <f t="shared" si="169"/>
        <v>0</v>
      </c>
      <c r="F250" s="61"/>
      <c r="G250" s="55"/>
      <c r="H250" s="55"/>
      <c r="I250" s="55"/>
      <c r="J250" s="61">
        <f t="shared" si="170"/>
        <v>0</v>
      </c>
      <c r="K250" s="55"/>
      <c r="L250" s="55"/>
      <c r="M250" s="55"/>
      <c r="N250" s="61">
        <f t="shared" si="171"/>
        <v>0</v>
      </c>
      <c r="O250" s="55"/>
      <c r="P250" s="55"/>
      <c r="Q250" s="55"/>
      <c r="R250" s="61">
        <f t="shared" si="172"/>
        <v>0</v>
      </c>
      <c r="S250" s="55"/>
      <c r="T250" s="55"/>
      <c r="U250" s="55"/>
      <c r="V250" s="61">
        <f t="shared" si="173"/>
        <v>0</v>
      </c>
    </row>
    <row r="251" spans="1:22" s="6" customFormat="1" ht="15" customHeight="1">
      <c r="A251" s="51">
        <v>251</v>
      </c>
      <c r="B251" s="11" t="s">
        <v>181</v>
      </c>
      <c r="C251" s="59" t="s">
        <v>50</v>
      </c>
      <c r="D251" s="59"/>
      <c r="E251" s="61">
        <f t="shared" si="169"/>
        <v>0</v>
      </c>
      <c r="F251" s="61"/>
      <c r="G251" s="55"/>
      <c r="H251" s="55"/>
      <c r="I251" s="55"/>
      <c r="J251" s="61">
        <f t="shared" si="170"/>
        <v>0</v>
      </c>
      <c r="K251" s="55"/>
      <c r="L251" s="55"/>
      <c r="M251" s="55"/>
      <c r="N251" s="61">
        <f t="shared" si="171"/>
        <v>0</v>
      </c>
      <c r="O251" s="55"/>
      <c r="P251" s="55"/>
      <c r="Q251" s="55"/>
      <c r="R251" s="61">
        <f t="shared" si="172"/>
        <v>0</v>
      </c>
      <c r="S251" s="55"/>
      <c r="T251" s="55"/>
      <c r="U251" s="55"/>
      <c r="V251" s="61">
        <f t="shared" si="173"/>
        <v>0</v>
      </c>
    </row>
    <row r="252" spans="1:22" s="6" customFormat="1" ht="15" customHeight="1">
      <c r="A252" s="51">
        <v>252</v>
      </c>
      <c r="B252" s="11" t="s">
        <v>181</v>
      </c>
      <c r="C252" s="59" t="s">
        <v>66</v>
      </c>
      <c r="D252" s="59"/>
      <c r="E252" s="61">
        <f t="shared" si="169"/>
        <v>0</v>
      </c>
      <c r="F252" s="61"/>
      <c r="G252" s="55"/>
      <c r="H252" s="55"/>
      <c r="I252" s="55"/>
      <c r="J252" s="61">
        <f t="shared" si="170"/>
        <v>0</v>
      </c>
      <c r="K252" s="55"/>
      <c r="L252" s="55"/>
      <c r="M252" s="55"/>
      <c r="N252" s="61">
        <f t="shared" si="171"/>
        <v>0</v>
      </c>
      <c r="O252" s="55"/>
      <c r="P252" s="55"/>
      <c r="Q252" s="55"/>
      <c r="R252" s="61">
        <f t="shared" si="172"/>
        <v>0</v>
      </c>
      <c r="S252" s="55"/>
      <c r="T252" s="55"/>
      <c r="U252" s="55"/>
      <c r="V252" s="61">
        <f t="shared" si="173"/>
        <v>0</v>
      </c>
    </row>
    <row r="253" spans="1:22" s="6" customFormat="1" ht="15" customHeight="1">
      <c r="A253" s="51">
        <v>253</v>
      </c>
      <c r="B253" s="11" t="s">
        <v>181</v>
      </c>
      <c r="C253" s="59" t="s">
        <v>48</v>
      </c>
      <c r="D253" s="59"/>
      <c r="E253" s="61">
        <f t="shared" si="169"/>
        <v>0</v>
      </c>
      <c r="F253" s="61"/>
      <c r="G253" s="55"/>
      <c r="H253" s="55"/>
      <c r="I253" s="55"/>
      <c r="J253" s="61">
        <f t="shared" si="170"/>
        <v>0</v>
      </c>
      <c r="K253" s="55"/>
      <c r="L253" s="55"/>
      <c r="M253" s="55"/>
      <c r="N253" s="61">
        <f t="shared" si="171"/>
        <v>0</v>
      </c>
      <c r="O253" s="55"/>
      <c r="P253" s="55"/>
      <c r="Q253" s="55"/>
      <c r="R253" s="61">
        <f t="shared" si="172"/>
        <v>0</v>
      </c>
      <c r="S253" s="55"/>
      <c r="T253" s="55"/>
      <c r="U253" s="55"/>
      <c r="V253" s="61">
        <f t="shared" si="173"/>
        <v>0</v>
      </c>
    </row>
    <row r="254" spans="1:22" ht="15" customHeight="1">
      <c r="A254" s="52">
        <v>254</v>
      </c>
      <c r="B254" s="9"/>
      <c r="C254" s="66"/>
      <c r="D254" s="66"/>
      <c r="E254" s="66"/>
      <c r="F254" s="61"/>
      <c r="G254" s="61"/>
      <c r="H254" s="61"/>
      <c r="I254" s="61"/>
      <c r="J254" s="66"/>
      <c r="K254" s="61"/>
      <c r="L254" s="61"/>
      <c r="M254" s="61"/>
      <c r="N254" s="66"/>
      <c r="O254" s="61"/>
      <c r="P254" s="61"/>
      <c r="Q254" s="61"/>
      <c r="R254" s="66"/>
      <c r="S254" s="61"/>
      <c r="T254" s="61"/>
      <c r="U254" s="61"/>
      <c r="V254" s="66"/>
    </row>
    <row r="255" spans="1:22" ht="15" customHeight="1">
      <c r="A255" s="149">
        <v>255</v>
      </c>
      <c r="B255" s="150" t="s">
        <v>30</v>
      </c>
      <c r="C255" s="138" t="s">
        <v>80</v>
      </c>
      <c r="D255" s="138"/>
      <c r="E255" s="138" t="e">
        <f>+E62-E66</f>
        <v>#REF!</v>
      </c>
      <c r="F255" s="119"/>
      <c r="G255" s="138" t="e">
        <f t="shared" ref="G255:V255" si="174">+G62-G66</f>
        <v>#REF!</v>
      </c>
      <c r="H255" s="138" t="e">
        <f t="shared" si="174"/>
        <v>#REF!</v>
      </c>
      <c r="I255" s="138" t="e">
        <f t="shared" si="174"/>
        <v>#REF!</v>
      </c>
      <c r="J255" s="138" t="e">
        <f t="shared" si="174"/>
        <v>#REF!</v>
      </c>
      <c r="K255" s="138" t="e">
        <f t="shared" si="174"/>
        <v>#REF!</v>
      </c>
      <c r="L255" s="138" t="e">
        <f t="shared" si="174"/>
        <v>#REF!</v>
      </c>
      <c r="M255" s="138" t="e">
        <f t="shared" si="174"/>
        <v>#REF!</v>
      </c>
      <c r="N255" s="138" t="e">
        <f t="shared" si="174"/>
        <v>#REF!</v>
      </c>
      <c r="O255" s="138" t="e">
        <f t="shared" si="174"/>
        <v>#REF!</v>
      </c>
      <c r="P255" s="138" t="e">
        <f t="shared" si="174"/>
        <v>#REF!</v>
      </c>
      <c r="Q255" s="138" t="e">
        <f t="shared" si="174"/>
        <v>#REF!</v>
      </c>
      <c r="R255" s="138" t="e">
        <f t="shared" si="174"/>
        <v>#REF!</v>
      </c>
      <c r="S255" s="138" t="e">
        <f t="shared" si="174"/>
        <v>#REF!</v>
      </c>
      <c r="T255" s="138" t="e">
        <f t="shared" si="174"/>
        <v>#REF!</v>
      </c>
      <c r="U255" s="138" t="e">
        <f t="shared" si="174"/>
        <v>#REF!</v>
      </c>
      <c r="V255" s="138" t="e">
        <f t="shared" si="174"/>
        <v>#REF!</v>
      </c>
    </row>
    <row r="256" spans="1:22" ht="15" customHeight="1">
      <c r="A256" s="52">
        <v>256</v>
      </c>
      <c r="B256" s="9"/>
      <c r="C256" s="66"/>
      <c r="D256" s="66"/>
      <c r="E256" s="66"/>
      <c r="F256" s="61"/>
      <c r="G256" s="61"/>
      <c r="H256" s="61"/>
      <c r="I256" s="61"/>
      <c r="J256" s="66"/>
      <c r="K256" s="61"/>
      <c r="L256" s="61"/>
      <c r="M256" s="61"/>
      <c r="N256" s="66"/>
      <c r="O256" s="61"/>
      <c r="P256" s="61"/>
      <c r="Q256" s="61"/>
      <c r="R256" s="66"/>
      <c r="S256" s="61"/>
      <c r="T256" s="61"/>
      <c r="U256" s="61"/>
      <c r="V256" s="66"/>
    </row>
    <row r="257" spans="1:22" s="47" customFormat="1" ht="15" customHeight="1">
      <c r="A257" s="152">
        <v>257</v>
      </c>
      <c r="B257" s="151" t="s">
        <v>30</v>
      </c>
      <c r="C257" s="142" t="s">
        <v>81</v>
      </c>
      <c r="D257" s="142"/>
      <c r="E257" s="143" t="e">
        <f>+E255/E21%</f>
        <v>#REF!</v>
      </c>
      <c r="F257" s="136"/>
      <c r="G257" s="143" t="e">
        <f t="shared" ref="G257:V257" si="175">+G255/G21%</f>
        <v>#REF!</v>
      </c>
      <c r="H257" s="143" t="e">
        <f t="shared" si="175"/>
        <v>#REF!</v>
      </c>
      <c r="I257" s="143" t="e">
        <f t="shared" si="175"/>
        <v>#REF!</v>
      </c>
      <c r="J257" s="143" t="e">
        <f t="shared" si="175"/>
        <v>#REF!</v>
      </c>
      <c r="K257" s="143" t="e">
        <f t="shared" si="175"/>
        <v>#REF!</v>
      </c>
      <c r="L257" s="143" t="e">
        <f t="shared" si="175"/>
        <v>#REF!</v>
      </c>
      <c r="M257" s="143" t="e">
        <f t="shared" si="175"/>
        <v>#REF!</v>
      </c>
      <c r="N257" s="143" t="e">
        <f t="shared" si="175"/>
        <v>#REF!</v>
      </c>
      <c r="O257" s="143" t="e">
        <f t="shared" si="175"/>
        <v>#REF!</v>
      </c>
      <c r="P257" s="143" t="e">
        <f t="shared" si="175"/>
        <v>#REF!</v>
      </c>
      <c r="Q257" s="143" t="e">
        <f t="shared" si="175"/>
        <v>#REF!</v>
      </c>
      <c r="R257" s="143" t="e">
        <f t="shared" si="175"/>
        <v>#REF!</v>
      </c>
      <c r="S257" s="143" t="e">
        <f t="shared" si="175"/>
        <v>#REF!</v>
      </c>
      <c r="T257" s="143" t="e">
        <f t="shared" si="175"/>
        <v>#REF!</v>
      </c>
      <c r="U257" s="143" t="e">
        <f t="shared" si="175"/>
        <v>#REF!</v>
      </c>
      <c r="V257" s="143" t="e">
        <f t="shared" si="175"/>
        <v>#REF!</v>
      </c>
    </row>
    <row r="258" spans="1:22" ht="15" customHeight="1">
      <c r="A258" s="52">
        <v>258</v>
      </c>
      <c r="B258" s="9"/>
      <c r="C258" s="66"/>
      <c r="D258" s="66"/>
      <c r="E258" s="66"/>
      <c r="F258" s="61"/>
      <c r="G258" s="61"/>
      <c r="H258" s="61"/>
      <c r="I258" s="61"/>
      <c r="J258" s="66"/>
      <c r="K258" s="61"/>
      <c r="L258" s="61"/>
      <c r="M258" s="61"/>
      <c r="N258" s="66"/>
      <c r="O258" s="61"/>
      <c r="P258" s="61"/>
      <c r="Q258" s="61"/>
      <c r="R258" s="66"/>
      <c r="S258" s="61"/>
      <c r="T258" s="61"/>
      <c r="U258" s="61"/>
      <c r="V258" s="66"/>
    </row>
    <row r="259" spans="1:22" ht="15" customHeight="1">
      <c r="A259" s="149">
        <v>314</v>
      </c>
      <c r="B259" s="150" t="s">
        <v>30</v>
      </c>
      <c r="C259" s="138" t="s">
        <v>87</v>
      </c>
      <c r="D259" s="138"/>
      <c r="E259" s="138">
        <f>+E260+E287+E314</f>
        <v>0</v>
      </c>
      <c r="F259" s="119"/>
      <c r="G259" s="138">
        <f t="shared" ref="G259:V259" si="176">+G260+G287+G314</f>
        <v>0</v>
      </c>
      <c r="H259" s="138">
        <f t="shared" si="176"/>
        <v>0</v>
      </c>
      <c r="I259" s="138">
        <f t="shared" si="176"/>
        <v>0</v>
      </c>
      <c r="J259" s="138">
        <f t="shared" si="176"/>
        <v>0</v>
      </c>
      <c r="K259" s="138">
        <f t="shared" si="176"/>
        <v>0</v>
      </c>
      <c r="L259" s="138">
        <f t="shared" si="176"/>
        <v>0</v>
      </c>
      <c r="M259" s="138">
        <f t="shared" si="176"/>
        <v>0</v>
      </c>
      <c r="N259" s="138">
        <f t="shared" si="176"/>
        <v>0</v>
      </c>
      <c r="O259" s="138">
        <f t="shared" si="176"/>
        <v>0</v>
      </c>
      <c r="P259" s="138">
        <f t="shared" si="176"/>
        <v>0</v>
      </c>
      <c r="Q259" s="138">
        <f t="shared" si="176"/>
        <v>0</v>
      </c>
      <c r="R259" s="138">
        <f t="shared" si="176"/>
        <v>0</v>
      </c>
      <c r="S259" s="138">
        <f t="shared" si="176"/>
        <v>0</v>
      </c>
      <c r="T259" s="138">
        <f t="shared" si="176"/>
        <v>0</v>
      </c>
      <c r="U259" s="138">
        <f t="shared" si="176"/>
        <v>0</v>
      </c>
      <c r="V259" s="138">
        <f t="shared" si="176"/>
        <v>0</v>
      </c>
    </row>
    <row r="260" spans="1:22" ht="15" customHeight="1">
      <c r="A260" s="167">
        <v>259</v>
      </c>
      <c r="B260" s="163" t="s">
        <v>83</v>
      </c>
      <c r="C260" s="162" t="s">
        <v>183</v>
      </c>
      <c r="D260" s="123"/>
      <c r="E260" s="162">
        <f t="shared" ref="E260:V260" si="177">+E261+E273</f>
        <v>0</v>
      </c>
      <c r="F260" s="104"/>
      <c r="G260" s="162">
        <f t="shared" si="177"/>
        <v>0</v>
      </c>
      <c r="H260" s="162">
        <f t="shared" si="177"/>
        <v>0</v>
      </c>
      <c r="I260" s="162">
        <f t="shared" si="177"/>
        <v>0</v>
      </c>
      <c r="J260" s="162">
        <f t="shared" si="177"/>
        <v>0</v>
      </c>
      <c r="K260" s="162">
        <f t="shared" si="177"/>
        <v>0</v>
      </c>
      <c r="L260" s="162">
        <f t="shared" si="177"/>
        <v>0</v>
      </c>
      <c r="M260" s="162">
        <f t="shared" si="177"/>
        <v>0</v>
      </c>
      <c r="N260" s="162">
        <f t="shared" si="177"/>
        <v>0</v>
      </c>
      <c r="O260" s="162">
        <f t="shared" si="177"/>
        <v>0</v>
      </c>
      <c r="P260" s="162">
        <f t="shared" si="177"/>
        <v>0</v>
      </c>
      <c r="Q260" s="162">
        <f t="shared" si="177"/>
        <v>0</v>
      </c>
      <c r="R260" s="162">
        <f t="shared" si="177"/>
        <v>0</v>
      </c>
      <c r="S260" s="162">
        <f t="shared" si="177"/>
        <v>0</v>
      </c>
      <c r="T260" s="162">
        <f t="shared" si="177"/>
        <v>0</v>
      </c>
      <c r="U260" s="162">
        <f t="shared" si="177"/>
        <v>0</v>
      </c>
      <c r="V260" s="162">
        <f t="shared" si="177"/>
        <v>0</v>
      </c>
    </row>
    <row r="261" spans="1:22">
      <c r="A261" s="167">
        <v>260</v>
      </c>
      <c r="B261" s="163" t="s">
        <v>184</v>
      </c>
      <c r="C261" s="162" t="s">
        <v>185</v>
      </c>
      <c r="D261" s="123"/>
      <c r="E261" s="162">
        <f t="shared" ref="E261:V261" si="178">SUM(E262:E272)</f>
        <v>0</v>
      </c>
      <c r="F261" s="104"/>
      <c r="G261" s="162">
        <f t="shared" si="178"/>
        <v>0</v>
      </c>
      <c r="H261" s="162">
        <f t="shared" si="178"/>
        <v>0</v>
      </c>
      <c r="I261" s="162">
        <f t="shared" si="178"/>
        <v>0</v>
      </c>
      <c r="J261" s="162">
        <f t="shared" si="178"/>
        <v>0</v>
      </c>
      <c r="K261" s="162">
        <f t="shared" si="178"/>
        <v>0</v>
      </c>
      <c r="L261" s="162">
        <f t="shared" si="178"/>
        <v>0</v>
      </c>
      <c r="M261" s="162">
        <f t="shared" si="178"/>
        <v>0</v>
      </c>
      <c r="N261" s="162">
        <f t="shared" si="178"/>
        <v>0</v>
      </c>
      <c r="O261" s="162">
        <f t="shared" si="178"/>
        <v>0</v>
      </c>
      <c r="P261" s="162">
        <f t="shared" si="178"/>
        <v>0</v>
      </c>
      <c r="Q261" s="162">
        <f t="shared" si="178"/>
        <v>0</v>
      </c>
      <c r="R261" s="162">
        <f t="shared" si="178"/>
        <v>0</v>
      </c>
      <c r="S261" s="162">
        <f t="shared" si="178"/>
        <v>0</v>
      </c>
      <c r="T261" s="162">
        <f t="shared" si="178"/>
        <v>0</v>
      </c>
      <c r="U261" s="162">
        <f t="shared" si="178"/>
        <v>0</v>
      </c>
      <c r="V261" s="162">
        <f t="shared" si="178"/>
        <v>0</v>
      </c>
    </row>
    <row r="262" spans="1:22" ht="15" customHeight="1">
      <c r="A262" s="51">
        <v>261</v>
      </c>
      <c r="B262" s="11" t="s">
        <v>184</v>
      </c>
      <c r="C262" s="59" t="s">
        <v>140</v>
      </c>
      <c r="D262" s="59"/>
      <c r="E262" s="55">
        <f t="shared" ref="E262:E272" si="179">SUM(G262:V262)/2</f>
        <v>0</v>
      </c>
      <c r="F262" s="55"/>
      <c r="G262" s="55"/>
      <c r="H262" s="55"/>
      <c r="I262" s="55"/>
      <c r="J262" s="55">
        <f t="shared" ref="J262:J272" si="180">SUM(G262:I262)</f>
        <v>0</v>
      </c>
      <c r="K262" s="55"/>
      <c r="L262" s="55"/>
      <c r="M262" s="55"/>
      <c r="N262" s="55">
        <f t="shared" ref="N262:N272" si="181">SUM(K262:M262)</f>
        <v>0</v>
      </c>
      <c r="O262" s="55"/>
      <c r="P262" s="55"/>
      <c r="Q262" s="55"/>
      <c r="R262" s="55">
        <f t="shared" ref="R262:R272" si="182">SUM(O262:Q262)</f>
        <v>0</v>
      </c>
      <c r="S262" s="55"/>
      <c r="T262" s="55"/>
      <c r="U262" s="55"/>
      <c r="V262" s="55">
        <f t="shared" ref="V262:V272" si="183">SUM(S262:U262)</f>
        <v>0</v>
      </c>
    </row>
    <row r="263" spans="1:22" s="6" customFormat="1" ht="15" customHeight="1">
      <c r="A263" s="51">
        <v>262</v>
      </c>
      <c r="B263" s="11" t="s">
        <v>184</v>
      </c>
      <c r="C263" s="60" t="s">
        <v>186</v>
      </c>
      <c r="D263" s="60"/>
      <c r="E263" s="61">
        <f t="shared" si="179"/>
        <v>0</v>
      </c>
      <c r="F263" s="61"/>
      <c r="G263" s="55"/>
      <c r="H263" s="55"/>
      <c r="I263" s="55"/>
      <c r="J263" s="61">
        <f t="shared" si="180"/>
        <v>0</v>
      </c>
      <c r="K263" s="55"/>
      <c r="L263" s="55"/>
      <c r="M263" s="55"/>
      <c r="N263" s="61">
        <f t="shared" si="181"/>
        <v>0</v>
      </c>
      <c r="O263" s="55"/>
      <c r="P263" s="55"/>
      <c r="Q263" s="55"/>
      <c r="R263" s="61">
        <f t="shared" si="182"/>
        <v>0</v>
      </c>
      <c r="S263" s="55"/>
      <c r="T263" s="55"/>
      <c r="U263" s="55"/>
      <c r="V263" s="61">
        <f t="shared" si="183"/>
        <v>0</v>
      </c>
    </row>
    <row r="264" spans="1:22" s="6" customFormat="1" ht="15" customHeight="1">
      <c r="A264" s="51">
        <v>263</v>
      </c>
      <c r="B264" s="11" t="s">
        <v>184</v>
      </c>
      <c r="C264" s="59" t="s">
        <v>41</v>
      </c>
      <c r="D264" s="59"/>
      <c r="E264" s="61">
        <f t="shared" si="179"/>
        <v>0</v>
      </c>
      <c r="F264" s="61"/>
      <c r="G264" s="55"/>
      <c r="H264" s="55"/>
      <c r="I264" s="55"/>
      <c r="J264" s="61">
        <f t="shared" si="180"/>
        <v>0</v>
      </c>
      <c r="K264" s="55"/>
      <c r="L264" s="55"/>
      <c r="M264" s="55"/>
      <c r="N264" s="61">
        <f t="shared" si="181"/>
        <v>0</v>
      </c>
      <c r="O264" s="55"/>
      <c r="P264" s="55"/>
      <c r="Q264" s="55"/>
      <c r="R264" s="61">
        <f t="shared" si="182"/>
        <v>0</v>
      </c>
      <c r="S264" s="55"/>
      <c r="T264" s="55"/>
      <c r="U264" s="55"/>
      <c r="V264" s="61">
        <f t="shared" si="183"/>
        <v>0</v>
      </c>
    </row>
    <row r="265" spans="1:22" s="6" customFormat="1" ht="15" customHeight="1">
      <c r="A265" s="51">
        <v>264</v>
      </c>
      <c r="B265" s="11" t="s">
        <v>184</v>
      </c>
      <c r="C265" s="59" t="s">
        <v>68</v>
      </c>
      <c r="D265" s="59"/>
      <c r="E265" s="61">
        <f t="shared" si="179"/>
        <v>0</v>
      </c>
      <c r="F265" s="61"/>
      <c r="G265" s="55"/>
      <c r="H265" s="55"/>
      <c r="I265" s="55"/>
      <c r="J265" s="61">
        <f t="shared" si="180"/>
        <v>0</v>
      </c>
      <c r="K265" s="55"/>
      <c r="L265" s="55"/>
      <c r="M265" s="55"/>
      <c r="N265" s="61">
        <f t="shared" si="181"/>
        <v>0</v>
      </c>
      <c r="O265" s="55"/>
      <c r="P265" s="55"/>
      <c r="Q265" s="55"/>
      <c r="R265" s="61">
        <f t="shared" si="182"/>
        <v>0</v>
      </c>
      <c r="S265" s="55"/>
      <c r="T265" s="55"/>
      <c r="U265" s="55"/>
      <c r="V265" s="61">
        <f t="shared" si="183"/>
        <v>0</v>
      </c>
    </row>
    <row r="266" spans="1:22" s="6" customFormat="1" ht="15" customHeight="1">
      <c r="A266" s="51">
        <v>265</v>
      </c>
      <c r="B266" s="11" t="s">
        <v>184</v>
      </c>
      <c r="C266" s="59" t="s">
        <v>71</v>
      </c>
      <c r="D266" s="59"/>
      <c r="E266" s="61">
        <f t="shared" si="179"/>
        <v>0</v>
      </c>
      <c r="F266" s="61"/>
      <c r="G266" s="55"/>
      <c r="H266" s="55"/>
      <c r="I266" s="55"/>
      <c r="J266" s="61">
        <f t="shared" si="180"/>
        <v>0</v>
      </c>
      <c r="K266" s="55"/>
      <c r="L266" s="55"/>
      <c r="M266" s="55"/>
      <c r="N266" s="61">
        <f t="shared" si="181"/>
        <v>0</v>
      </c>
      <c r="O266" s="55"/>
      <c r="P266" s="55"/>
      <c r="Q266" s="55"/>
      <c r="R266" s="61">
        <f t="shared" si="182"/>
        <v>0</v>
      </c>
      <c r="S266" s="55"/>
      <c r="T266" s="55"/>
      <c r="U266" s="55"/>
      <c r="V266" s="61">
        <f t="shared" si="183"/>
        <v>0</v>
      </c>
    </row>
    <row r="267" spans="1:22" s="6" customFormat="1" ht="15" customHeight="1">
      <c r="A267" s="51">
        <v>266</v>
      </c>
      <c r="B267" s="11" t="s">
        <v>184</v>
      </c>
      <c r="C267" s="59" t="s">
        <v>70</v>
      </c>
      <c r="D267" s="59"/>
      <c r="E267" s="61">
        <f t="shared" si="179"/>
        <v>0</v>
      </c>
      <c r="F267" s="61"/>
      <c r="G267" s="55"/>
      <c r="H267" s="55"/>
      <c r="I267" s="55"/>
      <c r="J267" s="61">
        <f t="shared" si="180"/>
        <v>0</v>
      </c>
      <c r="K267" s="55"/>
      <c r="L267" s="55"/>
      <c r="M267" s="55"/>
      <c r="N267" s="61">
        <f t="shared" si="181"/>
        <v>0</v>
      </c>
      <c r="O267" s="55"/>
      <c r="P267" s="55"/>
      <c r="Q267" s="55"/>
      <c r="R267" s="61">
        <f t="shared" si="182"/>
        <v>0</v>
      </c>
      <c r="S267" s="55"/>
      <c r="T267" s="55"/>
      <c r="U267" s="55"/>
      <c r="V267" s="61">
        <f t="shared" si="183"/>
        <v>0</v>
      </c>
    </row>
    <row r="268" spans="1:22" s="6" customFormat="1" ht="15" customHeight="1">
      <c r="A268" s="51">
        <v>267</v>
      </c>
      <c r="B268" s="11" t="s">
        <v>184</v>
      </c>
      <c r="C268" s="59" t="s">
        <v>56</v>
      </c>
      <c r="D268" s="59"/>
      <c r="E268" s="61">
        <f t="shared" si="179"/>
        <v>0</v>
      </c>
      <c r="F268" s="61"/>
      <c r="G268" s="55"/>
      <c r="H268" s="55"/>
      <c r="I268" s="55"/>
      <c r="J268" s="61">
        <f t="shared" si="180"/>
        <v>0</v>
      </c>
      <c r="K268" s="55"/>
      <c r="L268" s="55"/>
      <c r="M268" s="55"/>
      <c r="N268" s="61">
        <f t="shared" si="181"/>
        <v>0</v>
      </c>
      <c r="O268" s="55"/>
      <c r="P268" s="55"/>
      <c r="Q268" s="55"/>
      <c r="R268" s="61">
        <f t="shared" si="182"/>
        <v>0</v>
      </c>
      <c r="S268" s="55"/>
      <c r="T268" s="55"/>
      <c r="U268" s="55"/>
      <c r="V268" s="61">
        <f t="shared" si="183"/>
        <v>0</v>
      </c>
    </row>
    <row r="269" spans="1:22" s="6" customFormat="1" ht="15" customHeight="1">
      <c r="A269" s="51">
        <v>268</v>
      </c>
      <c r="B269" s="11" t="s">
        <v>184</v>
      </c>
      <c r="C269" s="59" t="s">
        <v>47</v>
      </c>
      <c r="D269" s="59"/>
      <c r="E269" s="61">
        <f t="shared" si="179"/>
        <v>0</v>
      </c>
      <c r="F269" s="61"/>
      <c r="G269" s="55"/>
      <c r="H269" s="55"/>
      <c r="I269" s="55"/>
      <c r="J269" s="61">
        <f t="shared" si="180"/>
        <v>0</v>
      </c>
      <c r="K269" s="55"/>
      <c r="L269" s="55"/>
      <c r="M269" s="55"/>
      <c r="N269" s="61">
        <f t="shared" si="181"/>
        <v>0</v>
      </c>
      <c r="O269" s="55"/>
      <c r="P269" s="55"/>
      <c r="Q269" s="55"/>
      <c r="R269" s="61">
        <f t="shared" si="182"/>
        <v>0</v>
      </c>
      <c r="S269" s="55"/>
      <c r="T269" s="55"/>
      <c r="U269" s="55"/>
      <c r="V269" s="61">
        <f t="shared" si="183"/>
        <v>0</v>
      </c>
    </row>
    <row r="270" spans="1:22" s="6" customFormat="1" ht="15" customHeight="1">
      <c r="A270" s="51">
        <v>269</v>
      </c>
      <c r="B270" s="11" t="s">
        <v>184</v>
      </c>
      <c r="C270" s="59" t="s">
        <v>187</v>
      </c>
      <c r="D270" s="59"/>
      <c r="E270" s="61">
        <f t="shared" si="179"/>
        <v>0</v>
      </c>
      <c r="F270" s="61"/>
      <c r="G270" s="55"/>
      <c r="H270" s="55"/>
      <c r="I270" s="55"/>
      <c r="J270" s="61">
        <f t="shared" si="180"/>
        <v>0</v>
      </c>
      <c r="K270" s="55"/>
      <c r="L270" s="55"/>
      <c r="M270" s="55"/>
      <c r="N270" s="61">
        <f t="shared" si="181"/>
        <v>0</v>
      </c>
      <c r="O270" s="55"/>
      <c r="P270" s="55"/>
      <c r="Q270" s="55"/>
      <c r="R270" s="61">
        <f t="shared" si="182"/>
        <v>0</v>
      </c>
      <c r="S270" s="55"/>
      <c r="T270" s="55"/>
      <c r="U270" s="55"/>
      <c r="V270" s="61">
        <f t="shared" si="183"/>
        <v>0</v>
      </c>
    </row>
    <row r="271" spans="1:22" s="6" customFormat="1" ht="15" customHeight="1">
      <c r="A271" s="51">
        <v>270</v>
      </c>
      <c r="B271" s="11" t="s">
        <v>184</v>
      </c>
      <c r="C271" s="59" t="s">
        <v>50</v>
      </c>
      <c r="D271" s="59"/>
      <c r="E271" s="61">
        <f t="shared" si="179"/>
        <v>0</v>
      </c>
      <c r="F271" s="61"/>
      <c r="G271" s="55"/>
      <c r="H271" s="55"/>
      <c r="I271" s="55"/>
      <c r="J271" s="61">
        <f t="shared" si="180"/>
        <v>0</v>
      </c>
      <c r="K271" s="55"/>
      <c r="L271" s="55"/>
      <c r="M271" s="55"/>
      <c r="N271" s="61">
        <f t="shared" si="181"/>
        <v>0</v>
      </c>
      <c r="O271" s="55"/>
      <c r="P271" s="55"/>
      <c r="Q271" s="55"/>
      <c r="R271" s="61">
        <f t="shared" si="182"/>
        <v>0</v>
      </c>
      <c r="S271" s="55"/>
      <c r="T271" s="55"/>
      <c r="U271" s="55"/>
      <c r="V271" s="61">
        <f t="shared" si="183"/>
        <v>0</v>
      </c>
    </row>
    <row r="272" spans="1:22" s="6" customFormat="1" ht="15" customHeight="1">
      <c r="A272" s="51">
        <v>271</v>
      </c>
      <c r="B272" s="11" t="s">
        <v>184</v>
      </c>
      <c r="C272" s="59" t="s">
        <v>48</v>
      </c>
      <c r="D272" s="59"/>
      <c r="E272" s="61">
        <f t="shared" si="179"/>
        <v>0</v>
      </c>
      <c r="F272" s="61"/>
      <c r="G272" s="55"/>
      <c r="H272" s="55"/>
      <c r="I272" s="55"/>
      <c r="J272" s="61">
        <f t="shared" si="180"/>
        <v>0</v>
      </c>
      <c r="K272" s="55"/>
      <c r="L272" s="55"/>
      <c r="M272" s="55"/>
      <c r="N272" s="61">
        <f t="shared" si="181"/>
        <v>0</v>
      </c>
      <c r="O272" s="55"/>
      <c r="P272" s="55"/>
      <c r="Q272" s="55"/>
      <c r="R272" s="61">
        <f t="shared" si="182"/>
        <v>0</v>
      </c>
      <c r="S272" s="55"/>
      <c r="T272" s="55"/>
      <c r="U272" s="55"/>
      <c r="V272" s="61">
        <f t="shared" si="183"/>
        <v>0</v>
      </c>
    </row>
    <row r="273" spans="1:22" s="6" customFormat="1">
      <c r="A273" s="167">
        <v>272</v>
      </c>
      <c r="B273" s="163" t="s">
        <v>188</v>
      </c>
      <c r="C273" s="162" t="s">
        <v>189</v>
      </c>
      <c r="D273" s="123"/>
      <c r="E273" s="162">
        <f t="shared" ref="E273:V273" si="184">SUM(E274:E284)</f>
        <v>0</v>
      </c>
      <c r="F273" s="104"/>
      <c r="G273" s="162">
        <f t="shared" si="184"/>
        <v>0</v>
      </c>
      <c r="H273" s="162">
        <f t="shared" si="184"/>
        <v>0</v>
      </c>
      <c r="I273" s="162">
        <f t="shared" si="184"/>
        <v>0</v>
      </c>
      <c r="J273" s="162">
        <f t="shared" si="184"/>
        <v>0</v>
      </c>
      <c r="K273" s="162">
        <f t="shared" si="184"/>
        <v>0</v>
      </c>
      <c r="L273" s="162">
        <f t="shared" si="184"/>
        <v>0</v>
      </c>
      <c r="M273" s="162">
        <f t="shared" si="184"/>
        <v>0</v>
      </c>
      <c r="N273" s="162">
        <f t="shared" si="184"/>
        <v>0</v>
      </c>
      <c r="O273" s="162">
        <f t="shared" si="184"/>
        <v>0</v>
      </c>
      <c r="P273" s="162">
        <f t="shared" si="184"/>
        <v>0</v>
      </c>
      <c r="Q273" s="162">
        <f t="shared" si="184"/>
        <v>0</v>
      </c>
      <c r="R273" s="162">
        <f t="shared" si="184"/>
        <v>0</v>
      </c>
      <c r="S273" s="162">
        <f t="shared" si="184"/>
        <v>0</v>
      </c>
      <c r="T273" s="162">
        <f t="shared" si="184"/>
        <v>0</v>
      </c>
      <c r="U273" s="162">
        <f t="shared" si="184"/>
        <v>0</v>
      </c>
      <c r="V273" s="162">
        <f t="shared" si="184"/>
        <v>0</v>
      </c>
    </row>
    <row r="274" spans="1:22" s="6" customFormat="1" ht="15" customHeight="1">
      <c r="A274" s="51">
        <v>273</v>
      </c>
      <c r="B274" s="11" t="s">
        <v>188</v>
      </c>
      <c r="C274" s="59" t="s">
        <v>140</v>
      </c>
      <c r="D274" s="59"/>
      <c r="E274" s="61">
        <f t="shared" ref="E274:E285" si="185">SUM(G274:V274)/2</f>
        <v>0</v>
      </c>
      <c r="F274" s="61"/>
      <c r="G274" s="55"/>
      <c r="H274" s="55"/>
      <c r="I274" s="55"/>
      <c r="J274" s="61">
        <f t="shared" ref="J274:J285" si="186">SUM(G274:I274)</f>
        <v>0</v>
      </c>
      <c r="K274" s="55"/>
      <c r="L274" s="55"/>
      <c r="M274" s="55"/>
      <c r="N274" s="61">
        <f t="shared" ref="N274:N285" si="187">SUM(K274:M274)</f>
        <v>0</v>
      </c>
      <c r="O274" s="55"/>
      <c r="P274" s="55"/>
      <c r="Q274" s="55"/>
      <c r="R274" s="61">
        <f t="shared" ref="R274:R285" si="188">SUM(O274:Q274)</f>
        <v>0</v>
      </c>
      <c r="S274" s="55"/>
      <c r="T274" s="55"/>
      <c r="U274" s="55"/>
      <c r="V274" s="61">
        <f t="shared" ref="V274:V285" si="189">SUM(S274:U274)</f>
        <v>0</v>
      </c>
    </row>
    <row r="275" spans="1:22" s="6" customFormat="1" ht="15" customHeight="1">
      <c r="A275" s="51">
        <v>274</v>
      </c>
      <c r="B275" s="11" t="s">
        <v>188</v>
      </c>
      <c r="C275" s="60" t="s">
        <v>186</v>
      </c>
      <c r="D275" s="60"/>
      <c r="E275" s="55">
        <f t="shared" si="185"/>
        <v>0</v>
      </c>
      <c r="F275" s="55"/>
      <c r="G275" s="55"/>
      <c r="H275" s="55"/>
      <c r="I275" s="55"/>
      <c r="J275" s="55">
        <f t="shared" si="186"/>
        <v>0</v>
      </c>
      <c r="K275" s="55"/>
      <c r="L275" s="55"/>
      <c r="M275" s="55"/>
      <c r="N275" s="55">
        <f t="shared" si="187"/>
        <v>0</v>
      </c>
      <c r="O275" s="55"/>
      <c r="P275" s="55"/>
      <c r="Q275" s="55"/>
      <c r="R275" s="55">
        <f t="shared" si="188"/>
        <v>0</v>
      </c>
      <c r="S275" s="55"/>
      <c r="T275" s="55"/>
      <c r="U275" s="55"/>
      <c r="V275" s="55">
        <f t="shared" si="189"/>
        <v>0</v>
      </c>
    </row>
    <row r="276" spans="1:22" s="6" customFormat="1" ht="15" customHeight="1">
      <c r="A276" s="51">
        <v>275</v>
      </c>
      <c r="B276" s="11" t="s">
        <v>188</v>
      </c>
      <c r="C276" s="59" t="s">
        <v>41</v>
      </c>
      <c r="D276" s="59"/>
      <c r="E276" s="61">
        <f t="shared" si="185"/>
        <v>0</v>
      </c>
      <c r="F276" s="61"/>
      <c r="G276" s="55"/>
      <c r="H276" s="55"/>
      <c r="I276" s="55"/>
      <c r="J276" s="61">
        <f t="shared" si="186"/>
        <v>0</v>
      </c>
      <c r="K276" s="55"/>
      <c r="L276" s="55"/>
      <c r="M276" s="55"/>
      <c r="N276" s="61">
        <f t="shared" si="187"/>
        <v>0</v>
      </c>
      <c r="O276" s="55"/>
      <c r="P276" s="55"/>
      <c r="Q276" s="55"/>
      <c r="R276" s="61">
        <f t="shared" si="188"/>
        <v>0</v>
      </c>
      <c r="S276" s="55"/>
      <c r="T276" s="55"/>
      <c r="U276" s="55"/>
      <c r="V276" s="61">
        <f t="shared" si="189"/>
        <v>0</v>
      </c>
    </row>
    <row r="277" spans="1:22" ht="15" customHeight="1">
      <c r="A277" s="51">
        <v>276</v>
      </c>
      <c r="B277" s="11" t="s">
        <v>188</v>
      </c>
      <c r="C277" s="59" t="s">
        <v>68</v>
      </c>
      <c r="D277" s="59"/>
      <c r="E277" s="61">
        <f t="shared" si="185"/>
        <v>0</v>
      </c>
      <c r="F277" s="61"/>
      <c r="G277" s="55"/>
      <c r="H277" s="55"/>
      <c r="I277" s="55"/>
      <c r="J277" s="61">
        <f t="shared" si="186"/>
        <v>0</v>
      </c>
      <c r="K277" s="55"/>
      <c r="L277" s="55"/>
      <c r="M277" s="55"/>
      <c r="N277" s="61">
        <f t="shared" si="187"/>
        <v>0</v>
      </c>
      <c r="O277" s="55"/>
      <c r="P277" s="55"/>
      <c r="Q277" s="55"/>
      <c r="R277" s="61">
        <f t="shared" si="188"/>
        <v>0</v>
      </c>
      <c r="S277" s="55"/>
      <c r="T277" s="55"/>
      <c r="U277" s="55"/>
      <c r="V277" s="61">
        <f t="shared" si="189"/>
        <v>0</v>
      </c>
    </row>
    <row r="278" spans="1:22" s="6" customFormat="1" ht="15" customHeight="1">
      <c r="A278" s="51">
        <v>277</v>
      </c>
      <c r="B278" s="11" t="s">
        <v>188</v>
      </c>
      <c r="C278" s="59" t="s">
        <v>71</v>
      </c>
      <c r="D278" s="59"/>
      <c r="E278" s="61">
        <f t="shared" si="185"/>
        <v>0</v>
      </c>
      <c r="F278" s="61"/>
      <c r="G278" s="55"/>
      <c r="H278" s="55"/>
      <c r="I278" s="55"/>
      <c r="J278" s="61">
        <f t="shared" si="186"/>
        <v>0</v>
      </c>
      <c r="K278" s="55"/>
      <c r="L278" s="55"/>
      <c r="M278" s="55"/>
      <c r="N278" s="61">
        <f t="shared" si="187"/>
        <v>0</v>
      </c>
      <c r="O278" s="55"/>
      <c r="P278" s="55"/>
      <c r="Q278" s="55"/>
      <c r="R278" s="61">
        <f t="shared" si="188"/>
        <v>0</v>
      </c>
      <c r="S278" s="55"/>
      <c r="T278" s="55"/>
      <c r="U278" s="55"/>
      <c r="V278" s="61">
        <f t="shared" si="189"/>
        <v>0</v>
      </c>
    </row>
    <row r="279" spans="1:22" s="6" customFormat="1" ht="15" customHeight="1">
      <c r="A279" s="51">
        <v>278</v>
      </c>
      <c r="B279" s="11" t="s">
        <v>188</v>
      </c>
      <c r="C279" s="59" t="s">
        <v>70</v>
      </c>
      <c r="D279" s="59"/>
      <c r="E279" s="61">
        <f t="shared" si="185"/>
        <v>0</v>
      </c>
      <c r="F279" s="61"/>
      <c r="G279" s="55"/>
      <c r="H279" s="55"/>
      <c r="I279" s="55"/>
      <c r="J279" s="61">
        <f t="shared" si="186"/>
        <v>0</v>
      </c>
      <c r="K279" s="55"/>
      <c r="L279" s="55"/>
      <c r="M279" s="55"/>
      <c r="N279" s="61">
        <f t="shared" si="187"/>
        <v>0</v>
      </c>
      <c r="O279" s="55"/>
      <c r="P279" s="55"/>
      <c r="Q279" s="55"/>
      <c r="R279" s="61">
        <f t="shared" si="188"/>
        <v>0</v>
      </c>
      <c r="S279" s="55"/>
      <c r="T279" s="55"/>
      <c r="U279" s="55"/>
      <c r="V279" s="61">
        <f t="shared" si="189"/>
        <v>0</v>
      </c>
    </row>
    <row r="280" spans="1:22" s="6" customFormat="1" ht="15" customHeight="1">
      <c r="A280" s="51">
        <v>279</v>
      </c>
      <c r="B280" s="11" t="s">
        <v>188</v>
      </c>
      <c r="C280" s="59" t="s">
        <v>56</v>
      </c>
      <c r="D280" s="59"/>
      <c r="E280" s="61">
        <f t="shared" si="185"/>
        <v>0</v>
      </c>
      <c r="F280" s="61"/>
      <c r="G280" s="55"/>
      <c r="H280" s="55"/>
      <c r="I280" s="55"/>
      <c r="J280" s="61">
        <f t="shared" si="186"/>
        <v>0</v>
      </c>
      <c r="K280" s="55"/>
      <c r="L280" s="55"/>
      <c r="M280" s="55"/>
      <c r="N280" s="61">
        <f t="shared" si="187"/>
        <v>0</v>
      </c>
      <c r="O280" s="55"/>
      <c r="P280" s="55"/>
      <c r="Q280" s="55"/>
      <c r="R280" s="61">
        <f t="shared" si="188"/>
        <v>0</v>
      </c>
      <c r="S280" s="55"/>
      <c r="T280" s="55"/>
      <c r="U280" s="55"/>
      <c r="V280" s="61">
        <f t="shared" si="189"/>
        <v>0</v>
      </c>
    </row>
    <row r="281" spans="1:22" s="6" customFormat="1" ht="15" customHeight="1">
      <c r="A281" s="51">
        <v>280</v>
      </c>
      <c r="B281" s="11" t="s">
        <v>188</v>
      </c>
      <c r="C281" s="59" t="s">
        <v>47</v>
      </c>
      <c r="D281" s="59"/>
      <c r="E281" s="61">
        <f t="shared" si="185"/>
        <v>0</v>
      </c>
      <c r="F281" s="61"/>
      <c r="G281" s="55"/>
      <c r="H281" s="55"/>
      <c r="I281" s="55"/>
      <c r="J281" s="61">
        <f t="shared" si="186"/>
        <v>0</v>
      </c>
      <c r="K281" s="55"/>
      <c r="L281" s="55"/>
      <c r="M281" s="55"/>
      <c r="N281" s="61">
        <f t="shared" si="187"/>
        <v>0</v>
      </c>
      <c r="O281" s="55"/>
      <c r="P281" s="55"/>
      <c r="Q281" s="55"/>
      <c r="R281" s="61">
        <f t="shared" si="188"/>
        <v>0</v>
      </c>
      <c r="S281" s="55"/>
      <c r="T281" s="55"/>
      <c r="U281" s="55"/>
      <c r="V281" s="61">
        <f t="shared" si="189"/>
        <v>0</v>
      </c>
    </row>
    <row r="282" spans="1:22" s="6" customFormat="1" ht="15" customHeight="1">
      <c r="A282" s="51">
        <v>281</v>
      </c>
      <c r="B282" s="11" t="s">
        <v>188</v>
      </c>
      <c r="C282" s="59" t="s">
        <v>187</v>
      </c>
      <c r="D282" s="59"/>
      <c r="E282" s="61">
        <f t="shared" si="185"/>
        <v>0</v>
      </c>
      <c r="F282" s="61"/>
      <c r="G282" s="55"/>
      <c r="H282" s="55"/>
      <c r="I282" s="55"/>
      <c r="J282" s="61">
        <f t="shared" si="186"/>
        <v>0</v>
      </c>
      <c r="K282" s="55"/>
      <c r="L282" s="55"/>
      <c r="M282" s="55"/>
      <c r="N282" s="61">
        <f t="shared" si="187"/>
        <v>0</v>
      </c>
      <c r="O282" s="55"/>
      <c r="P282" s="55"/>
      <c r="Q282" s="55"/>
      <c r="R282" s="61">
        <f t="shared" si="188"/>
        <v>0</v>
      </c>
      <c r="S282" s="55"/>
      <c r="T282" s="55"/>
      <c r="U282" s="55"/>
      <c r="V282" s="61">
        <f t="shared" si="189"/>
        <v>0</v>
      </c>
    </row>
    <row r="283" spans="1:22" ht="15" customHeight="1">
      <c r="A283" s="51">
        <v>282</v>
      </c>
      <c r="B283" s="11" t="s">
        <v>188</v>
      </c>
      <c r="C283" s="59" t="s">
        <v>50</v>
      </c>
      <c r="D283" s="59"/>
      <c r="E283" s="61">
        <f t="shared" si="185"/>
        <v>0</v>
      </c>
      <c r="F283" s="61"/>
      <c r="G283" s="55"/>
      <c r="H283" s="55"/>
      <c r="I283" s="55"/>
      <c r="J283" s="61">
        <f t="shared" si="186"/>
        <v>0</v>
      </c>
      <c r="K283" s="55"/>
      <c r="L283" s="55"/>
      <c r="M283" s="55"/>
      <c r="N283" s="61">
        <f t="shared" si="187"/>
        <v>0</v>
      </c>
      <c r="O283" s="55"/>
      <c r="P283" s="55"/>
      <c r="Q283" s="55"/>
      <c r="R283" s="61">
        <f t="shared" si="188"/>
        <v>0</v>
      </c>
      <c r="S283" s="55"/>
      <c r="T283" s="55"/>
      <c r="U283" s="55"/>
      <c r="V283" s="61">
        <f t="shared" si="189"/>
        <v>0</v>
      </c>
    </row>
    <row r="284" spans="1:22" s="6" customFormat="1" ht="15" customHeight="1">
      <c r="A284" s="51">
        <v>283</v>
      </c>
      <c r="B284" s="11" t="s">
        <v>188</v>
      </c>
      <c r="C284" s="59" t="s">
        <v>48</v>
      </c>
      <c r="D284" s="59"/>
      <c r="E284" s="61">
        <f t="shared" si="185"/>
        <v>0</v>
      </c>
      <c r="F284" s="61"/>
      <c r="G284" s="55"/>
      <c r="H284" s="55"/>
      <c r="I284" s="55"/>
      <c r="J284" s="61">
        <f t="shared" si="186"/>
        <v>0</v>
      </c>
      <c r="K284" s="55"/>
      <c r="L284" s="55"/>
      <c r="M284" s="55"/>
      <c r="N284" s="61">
        <f t="shared" si="187"/>
        <v>0</v>
      </c>
      <c r="O284" s="55"/>
      <c r="P284" s="55"/>
      <c r="Q284" s="55"/>
      <c r="R284" s="61">
        <f t="shared" si="188"/>
        <v>0</v>
      </c>
      <c r="S284" s="55"/>
      <c r="T284" s="55"/>
      <c r="U284" s="55"/>
      <c r="V284" s="61">
        <f t="shared" si="189"/>
        <v>0</v>
      </c>
    </row>
    <row r="285" spans="1:22" ht="15" customHeight="1">
      <c r="A285" s="52">
        <v>284</v>
      </c>
      <c r="B285" s="9" t="s">
        <v>30</v>
      </c>
      <c r="C285" s="54" t="s">
        <v>187</v>
      </c>
      <c r="D285" s="54"/>
      <c r="E285" s="54">
        <f t="shared" si="185"/>
        <v>0</v>
      </c>
      <c r="F285" s="55"/>
      <c r="G285" s="55"/>
      <c r="H285" s="55"/>
      <c r="I285" s="55"/>
      <c r="J285" s="54">
        <f t="shared" si="186"/>
        <v>0</v>
      </c>
      <c r="K285" s="55"/>
      <c r="L285" s="55"/>
      <c r="M285" s="55"/>
      <c r="N285" s="54">
        <f t="shared" si="187"/>
        <v>0</v>
      </c>
      <c r="O285" s="55"/>
      <c r="P285" s="55"/>
      <c r="Q285" s="55"/>
      <c r="R285" s="54">
        <f t="shared" si="188"/>
        <v>0</v>
      </c>
      <c r="S285" s="55"/>
      <c r="T285" s="55"/>
      <c r="U285" s="55"/>
      <c r="V285" s="54">
        <f t="shared" si="189"/>
        <v>0</v>
      </c>
    </row>
    <row r="286" spans="1:22" ht="15" customHeight="1">
      <c r="A286" s="52">
        <v>285</v>
      </c>
      <c r="B286" s="9"/>
      <c r="C286" s="66"/>
      <c r="D286" s="66"/>
      <c r="E286" s="66"/>
      <c r="F286" s="61"/>
      <c r="G286" s="61"/>
      <c r="H286" s="61"/>
      <c r="I286" s="61"/>
      <c r="J286" s="66"/>
      <c r="K286" s="61"/>
      <c r="L286" s="61"/>
      <c r="M286" s="61"/>
      <c r="N286" s="66"/>
      <c r="O286" s="61"/>
      <c r="P286" s="61"/>
      <c r="Q286" s="61"/>
      <c r="R286" s="66"/>
      <c r="S286" s="61"/>
      <c r="T286" s="61"/>
      <c r="U286" s="61"/>
      <c r="V286" s="66"/>
    </row>
    <row r="287" spans="1:22" ht="15.75" customHeight="1">
      <c r="A287" s="167">
        <v>286</v>
      </c>
      <c r="B287" s="163" t="s">
        <v>240</v>
      </c>
      <c r="C287" s="162" t="s">
        <v>241</v>
      </c>
      <c r="D287" s="123"/>
      <c r="E287" s="162">
        <f t="shared" ref="E287:V287" si="190">+E288+E301</f>
        <v>0</v>
      </c>
      <c r="F287" s="104"/>
      <c r="G287" s="162">
        <f t="shared" si="190"/>
        <v>0</v>
      </c>
      <c r="H287" s="162">
        <f t="shared" si="190"/>
        <v>0</v>
      </c>
      <c r="I287" s="162">
        <f t="shared" si="190"/>
        <v>0</v>
      </c>
      <c r="J287" s="162">
        <f t="shared" si="190"/>
        <v>0</v>
      </c>
      <c r="K287" s="162">
        <f t="shared" si="190"/>
        <v>0</v>
      </c>
      <c r="L287" s="162">
        <f t="shared" si="190"/>
        <v>0</v>
      </c>
      <c r="M287" s="162">
        <f t="shared" si="190"/>
        <v>0</v>
      </c>
      <c r="N287" s="162">
        <f t="shared" si="190"/>
        <v>0</v>
      </c>
      <c r="O287" s="162">
        <f t="shared" si="190"/>
        <v>0</v>
      </c>
      <c r="P287" s="162">
        <f t="shared" si="190"/>
        <v>0</v>
      </c>
      <c r="Q287" s="162">
        <f t="shared" si="190"/>
        <v>0</v>
      </c>
      <c r="R287" s="162">
        <f t="shared" si="190"/>
        <v>0</v>
      </c>
      <c r="S287" s="162">
        <f t="shared" si="190"/>
        <v>0</v>
      </c>
      <c r="T287" s="162">
        <f t="shared" si="190"/>
        <v>0</v>
      </c>
      <c r="U287" s="162">
        <f t="shared" si="190"/>
        <v>0</v>
      </c>
      <c r="V287" s="162">
        <f t="shared" si="190"/>
        <v>0</v>
      </c>
    </row>
    <row r="288" spans="1:22" s="6" customFormat="1">
      <c r="A288" s="167">
        <v>287</v>
      </c>
      <c r="B288" s="163" t="s">
        <v>243</v>
      </c>
      <c r="C288" s="162" t="s">
        <v>242</v>
      </c>
      <c r="D288" s="123"/>
      <c r="E288" s="162">
        <f>SUM(E289:E300)</f>
        <v>0</v>
      </c>
      <c r="F288" s="104"/>
      <c r="G288" s="162">
        <f t="shared" ref="G288:V288" si="191">SUM(G289:G300)</f>
        <v>0</v>
      </c>
      <c r="H288" s="162">
        <f t="shared" si="191"/>
        <v>0</v>
      </c>
      <c r="I288" s="162">
        <f t="shared" si="191"/>
        <v>0</v>
      </c>
      <c r="J288" s="162">
        <f t="shared" si="191"/>
        <v>0</v>
      </c>
      <c r="K288" s="162">
        <f t="shared" si="191"/>
        <v>0</v>
      </c>
      <c r="L288" s="162">
        <f t="shared" si="191"/>
        <v>0</v>
      </c>
      <c r="M288" s="162">
        <f t="shared" si="191"/>
        <v>0</v>
      </c>
      <c r="N288" s="162">
        <f t="shared" si="191"/>
        <v>0</v>
      </c>
      <c r="O288" s="162">
        <f t="shared" si="191"/>
        <v>0</v>
      </c>
      <c r="P288" s="162">
        <f t="shared" si="191"/>
        <v>0</v>
      </c>
      <c r="Q288" s="162">
        <f t="shared" si="191"/>
        <v>0</v>
      </c>
      <c r="R288" s="162">
        <f t="shared" si="191"/>
        <v>0</v>
      </c>
      <c r="S288" s="162">
        <f t="shared" si="191"/>
        <v>0</v>
      </c>
      <c r="T288" s="162">
        <f t="shared" si="191"/>
        <v>0</v>
      </c>
      <c r="U288" s="162">
        <f t="shared" si="191"/>
        <v>0</v>
      </c>
      <c r="V288" s="162">
        <f t="shared" si="191"/>
        <v>0</v>
      </c>
    </row>
    <row r="289" spans="1:22" s="6" customFormat="1" ht="15" customHeight="1">
      <c r="A289" s="51">
        <v>288</v>
      </c>
      <c r="B289" s="11" t="s">
        <v>243</v>
      </c>
      <c r="C289" s="59" t="s">
        <v>42</v>
      </c>
      <c r="D289" s="59"/>
      <c r="E289" s="61">
        <f t="shared" ref="E289:E299" si="192">SUM(G289:V289)/2</f>
        <v>0</v>
      </c>
      <c r="F289" s="61"/>
      <c r="G289" s="55"/>
      <c r="H289" s="55"/>
      <c r="I289" s="55"/>
      <c r="J289" s="61">
        <f t="shared" ref="J289:J299" si="193">SUM(G289:I289)</f>
        <v>0</v>
      </c>
      <c r="K289" s="55"/>
      <c r="L289" s="55"/>
      <c r="M289" s="55"/>
      <c r="N289" s="61">
        <f t="shared" ref="N289:N299" si="194">SUM(K289:M289)</f>
        <v>0</v>
      </c>
      <c r="O289" s="55"/>
      <c r="P289" s="55"/>
      <c r="Q289" s="55"/>
      <c r="R289" s="61">
        <f t="shared" ref="R289:R299" si="195">SUM(O289:Q289)</f>
        <v>0</v>
      </c>
      <c r="S289" s="55"/>
      <c r="T289" s="55"/>
      <c r="U289" s="55"/>
      <c r="V289" s="61">
        <f t="shared" ref="V289:V299" si="196">SUM(S289:U289)</f>
        <v>0</v>
      </c>
    </row>
    <row r="290" spans="1:22" s="6" customFormat="1" ht="15" customHeight="1">
      <c r="A290" s="51">
        <v>289</v>
      </c>
      <c r="B290" s="11" t="s">
        <v>243</v>
      </c>
      <c r="C290" s="59" t="s">
        <v>41</v>
      </c>
      <c r="D290" s="59"/>
      <c r="E290" s="61">
        <f t="shared" si="192"/>
        <v>0</v>
      </c>
      <c r="F290" s="61"/>
      <c r="G290" s="55"/>
      <c r="H290" s="55"/>
      <c r="I290" s="55"/>
      <c r="J290" s="61">
        <f t="shared" si="193"/>
        <v>0</v>
      </c>
      <c r="K290" s="55"/>
      <c r="L290" s="55"/>
      <c r="M290" s="55"/>
      <c r="N290" s="61">
        <f t="shared" si="194"/>
        <v>0</v>
      </c>
      <c r="O290" s="55"/>
      <c r="P290" s="55"/>
      <c r="Q290" s="55"/>
      <c r="R290" s="61">
        <f t="shared" si="195"/>
        <v>0</v>
      </c>
      <c r="S290" s="55"/>
      <c r="T290" s="55"/>
      <c r="U290" s="55"/>
      <c r="V290" s="61">
        <f t="shared" si="196"/>
        <v>0</v>
      </c>
    </row>
    <row r="291" spans="1:22" s="6" customFormat="1" ht="15" customHeight="1">
      <c r="A291" s="51">
        <v>290</v>
      </c>
      <c r="B291" s="11" t="s">
        <v>243</v>
      </c>
      <c r="C291" s="59" t="s">
        <v>68</v>
      </c>
      <c r="D291" s="59"/>
      <c r="E291" s="61">
        <f t="shared" si="192"/>
        <v>0</v>
      </c>
      <c r="F291" s="61"/>
      <c r="G291" s="55"/>
      <c r="H291" s="55"/>
      <c r="I291" s="55"/>
      <c r="J291" s="61">
        <f t="shared" si="193"/>
        <v>0</v>
      </c>
      <c r="K291" s="55"/>
      <c r="L291" s="55"/>
      <c r="M291" s="55"/>
      <c r="N291" s="61">
        <f t="shared" si="194"/>
        <v>0</v>
      </c>
      <c r="O291" s="55"/>
      <c r="P291" s="55"/>
      <c r="Q291" s="55"/>
      <c r="R291" s="61">
        <f t="shared" si="195"/>
        <v>0</v>
      </c>
      <c r="S291" s="55"/>
      <c r="T291" s="55"/>
      <c r="U291" s="55"/>
      <c r="V291" s="61">
        <f t="shared" si="196"/>
        <v>0</v>
      </c>
    </row>
    <row r="292" spans="1:22" s="6" customFormat="1" ht="15" customHeight="1">
      <c r="A292" s="51">
        <v>291</v>
      </c>
      <c r="B292" s="11" t="s">
        <v>243</v>
      </c>
      <c r="C292" s="60" t="s">
        <v>159</v>
      </c>
      <c r="D292" s="60"/>
      <c r="E292" s="61">
        <f t="shared" si="192"/>
        <v>0</v>
      </c>
      <c r="F292" s="61"/>
      <c r="G292" s="55"/>
      <c r="H292" s="55"/>
      <c r="I292" s="55"/>
      <c r="J292" s="61">
        <f t="shared" si="193"/>
        <v>0</v>
      </c>
      <c r="K292" s="55"/>
      <c r="L292" s="55"/>
      <c r="M292" s="55"/>
      <c r="N292" s="61">
        <f t="shared" si="194"/>
        <v>0</v>
      </c>
      <c r="O292" s="55"/>
      <c r="P292" s="55"/>
      <c r="Q292" s="55"/>
      <c r="R292" s="61">
        <f t="shared" si="195"/>
        <v>0</v>
      </c>
      <c r="S292" s="55"/>
      <c r="T292" s="55"/>
      <c r="U292" s="55"/>
      <c r="V292" s="61">
        <f t="shared" si="196"/>
        <v>0</v>
      </c>
    </row>
    <row r="293" spans="1:22" s="6" customFormat="1" ht="15" customHeight="1">
      <c r="A293" s="51">
        <v>292</v>
      </c>
      <c r="B293" s="11" t="s">
        <v>243</v>
      </c>
      <c r="C293" s="59" t="s">
        <v>69</v>
      </c>
      <c r="D293" s="59"/>
      <c r="E293" s="61">
        <f t="shared" si="192"/>
        <v>0</v>
      </c>
      <c r="F293" s="61"/>
      <c r="G293" s="55"/>
      <c r="H293" s="55"/>
      <c r="I293" s="55"/>
      <c r="J293" s="61">
        <f t="shared" si="193"/>
        <v>0</v>
      </c>
      <c r="K293" s="55"/>
      <c r="L293" s="55"/>
      <c r="M293" s="55"/>
      <c r="N293" s="61">
        <f t="shared" si="194"/>
        <v>0</v>
      </c>
      <c r="O293" s="55"/>
      <c r="P293" s="55"/>
      <c r="Q293" s="55"/>
      <c r="R293" s="61">
        <f t="shared" si="195"/>
        <v>0</v>
      </c>
      <c r="S293" s="55"/>
      <c r="T293" s="55"/>
      <c r="U293" s="55"/>
      <c r="V293" s="61">
        <f t="shared" si="196"/>
        <v>0</v>
      </c>
    </row>
    <row r="294" spans="1:22" s="6" customFormat="1" ht="15" customHeight="1">
      <c r="A294" s="51">
        <v>293</v>
      </c>
      <c r="B294" s="11" t="s">
        <v>243</v>
      </c>
      <c r="C294" s="59" t="s">
        <v>71</v>
      </c>
      <c r="D294" s="59"/>
      <c r="E294" s="61">
        <f t="shared" si="192"/>
        <v>0</v>
      </c>
      <c r="F294" s="61"/>
      <c r="G294" s="55"/>
      <c r="H294" s="55"/>
      <c r="I294" s="55"/>
      <c r="J294" s="61">
        <f t="shared" si="193"/>
        <v>0</v>
      </c>
      <c r="K294" s="55"/>
      <c r="L294" s="55"/>
      <c r="M294" s="55"/>
      <c r="N294" s="61">
        <f t="shared" si="194"/>
        <v>0</v>
      </c>
      <c r="O294" s="55"/>
      <c r="P294" s="55"/>
      <c r="Q294" s="55"/>
      <c r="R294" s="61">
        <f t="shared" si="195"/>
        <v>0</v>
      </c>
      <c r="S294" s="55"/>
      <c r="T294" s="55"/>
      <c r="U294" s="55"/>
      <c r="V294" s="61">
        <f t="shared" si="196"/>
        <v>0</v>
      </c>
    </row>
    <row r="295" spans="1:22" s="6" customFormat="1" ht="15" customHeight="1">
      <c r="A295" s="51">
        <v>294</v>
      </c>
      <c r="B295" s="11" t="s">
        <v>243</v>
      </c>
      <c r="C295" s="59" t="s">
        <v>70</v>
      </c>
      <c r="D295" s="59"/>
      <c r="E295" s="61">
        <f t="shared" si="192"/>
        <v>0</v>
      </c>
      <c r="F295" s="61"/>
      <c r="G295" s="55"/>
      <c r="H295" s="55"/>
      <c r="I295" s="55"/>
      <c r="J295" s="61">
        <f t="shared" si="193"/>
        <v>0</v>
      </c>
      <c r="K295" s="55"/>
      <c r="L295" s="55"/>
      <c r="M295" s="55"/>
      <c r="N295" s="61">
        <f t="shared" si="194"/>
        <v>0</v>
      </c>
      <c r="O295" s="55"/>
      <c r="P295" s="55"/>
      <c r="Q295" s="55"/>
      <c r="R295" s="61">
        <f t="shared" si="195"/>
        <v>0</v>
      </c>
      <c r="S295" s="55"/>
      <c r="T295" s="55"/>
      <c r="U295" s="55"/>
      <c r="V295" s="61">
        <f t="shared" si="196"/>
        <v>0</v>
      </c>
    </row>
    <row r="296" spans="1:22" s="6" customFormat="1" ht="15" customHeight="1">
      <c r="A296" s="51">
        <v>295</v>
      </c>
      <c r="B296" s="11" t="s">
        <v>243</v>
      </c>
      <c r="C296" s="59" t="s">
        <v>56</v>
      </c>
      <c r="D296" s="59"/>
      <c r="E296" s="61">
        <f t="shared" si="192"/>
        <v>0</v>
      </c>
      <c r="F296" s="61"/>
      <c r="G296" s="55"/>
      <c r="H296" s="55"/>
      <c r="I296" s="55"/>
      <c r="J296" s="61">
        <f t="shared" si="193"/>
        <v>0</v>
      </c>
      <c r="K296" s="55"/>
      <c r="L296" s="55"/>
      <c r="M296" s="55"/>
      <c r="N296" s="61">
        <f t="shared" si="194"/>
        <v>0</v>
      </c>
      <c r="O296" s="55"/>
      <c r="P296" s="55"/>
      <c r="Q296" s="55"/>
      <c r="R296" s="61">
        <f t="shared" si="195"/>
        <v>0</v>
      </c>
      <c r="S296" s="55"/>
      <c r="T296" s="55"/>
      <c r="U296" s="55"/>
      <c r="V296" s="61">
        <f t="shared" si="196"/>
        <v>0</v>
      </c>
    </row>
    <row r="297" spans="1:22" s="6" customFormat="1" ht="15" customHeight="1">
      <c r="A297" s="51">
        <v>296</v>
      </c>
      <c r="B297" s="11" t="s">
        <v>243</v>
      </c>
      <c r="C297" s="59" t="s">
        <v>47</v>
      </c>
      <c r="D297" s="59"/>
      <c r="E297" s="61">
        <f t="shared" si="192"/>
        <v>0</v>
      </c>
      <c r="F297" s="61"/>
      <c r="G297" s="55"/>
      <c r="H297" s="55"/>
      <c r="I297" s="55"/>
      <c r="J297" s="61">
        <f t="shared" si="193"/>
        <v>0</v>
      </c>
      <c r="K297" s="55"/>
      <c r="L297" s="55"/>
      <c r="M297" s="55"/>
      <c r="N297" s="61">
        <f t="shared" si="194"/>
        <v>0</v>
      </c>
      <c r="O297" s="55"/>
      <c r="P297" s="55"/>
      <c r="Q297" s="55"/>
      <c r="R297" s="61">
        <f t="shared" si="195"/>
        <v>0</v>
      </c>
      <c r="S297" s="55"/>
      <c r="T297" s="55"/>
      <c r="U297" s="55"/>
      <c r="V297" s="61">
        <f t="shared" si="196"/>
        <v>0</v>
      </c>
    </row>
    <row r="298" spans="1:22" s="6" customFormat="1" ht="15" customHeight="1">
      <c r="A298" s="51">
        <v>297</v>
      </c>
      <c r="B298" s="11" t="s">
        <v>243</v>
      </c>
      <c r="C298" s="59" t="s">
        <v>50</v>
      </c>
      <c r="D298" s="59"/>
      <c r="E298" s="61">
        <f t="shared" si="192"/>
        <v>0</v>
      </c>
      <c r="F298" s="61"/>
      <c r="G298" s="55"/>
      <c r="H298" s="55"/>
      <c r="I298" s="55"/>
      <c r="J298" s="61">
        <f t="shared" si="193"/>
        <v>0</v>
      </c>
      <c r="K298" s="55"/>
      <c r="L298" s="55"/>
      <c r="M298" s="55"/>
      <c r="N298" s="61">
        <f t="shared" si="194"/>
        <v>0</v>
      </c>
      <c r="O298" s="55"/>
      <c r="P298" s="55"/>
      <c r="Q298" s="55"/>
      <c r="R298" s="61">
        <f t="shared" si="195"/>
        <v>0</v>
      </c>
      <c r="S298" s="55"/>
      <c r="T298" s="55"/>
      <c r="U298" s="55"/>
      <c r="V298" s="61">
        <f t="shared" si="196"/>
        <v>0</v>
      </c>
    </row>
    <row r="299" spans="1:22" s="6" customFormat="1" ht="15" customHeight="1">
      <c r="A299" s="51">
        <v>298</v>
      </c>
      <c r="B299" s="11" t="s">
        <v>243</v>
      </c>
      <c r="C299" s="59" t="s">
        <v>48</v>
      </c>
      <c r="D299" s="59"/>
      <c r="E299" s="61">
        <f t="shared" si="192"/>
        <v>0</v>
      </c>
      <c r="F299" s="61"/>
      <c r="G299" s="55"/>
      <c r="H299" s="55"/>
      <c r="I299" s="55"/>
      <c r="J299" s="61">
        <f t="shared" si="193"/>
        <v>0</v>
      </c>
      <c r="K299" s="55"/>
      <c r="L299" s="55"/>
      <c r="M299" s="55"/>
      <c r="N299" s="61">
        <f t="shared" si="194"/>
        <v>0</v>
      </c>
      <c r="O299" s="55"/>
      <c r="P299" s="55"/>
      <c r="Q299" s="55"/>
      <c r="R299" s="61">
        <f t="shared" si="195"/>
        <v>0</v>
      </c>
      <c r="S299" s="55"/>
      <c r="T299" s="55"/>
      <c r="U299" s="55"/>
      <c r="V299" s="61">
        <f t="shared" si="196"/>
        <v>0</v>
      </c>
    </row>
    <row r="300" spans="1:22" ht="15" customHeight="1">
      <c r="A300" s="52">
        <v>312</v>
      </c>
      <c r="B300" s="9" t="s">
        <v>30</v>
      </c>
      <c r="C300" s="54" t="s">
        <v>65</v>
      </c>
      <c r="D300" s="54"/>
      <c r="E300" s="54">
        <f>SUM(G300:V300)/2</f>
        <v>0</v>
      </c>
      <c r="F300" s="55"/>
      <c r="G300" s="55"/>
      <c r="H300" s="55"/>
      <c r="I300" s="55"/>
      <c r="J300" s="54">
        <f>SUM(G300:I300)</f>
        <v>0</v>
      </c>
      <c r="K300" s="55"/>
      <c r="L300" s="55"/>
      <c r="M300" s="55"/>
      <c r="N300" s="54">
        <f>SUM(K300:M300)</f>
        <v>0</v>
      </c>
      <c r="O300" s="55"/>
      <c r="P300" s="55"/>
      <c r="Q300" s="55"/>
      <c r="R300" s="54">
        <f>SUM(O300:Q300)</f>
        <v>0</v>
      </c>
      <c r="S300" s="55"/>
      <c r="T300" s="55"/>
      <c r="U300" s="55"/>
      <c r="V300" s="54">
        <f>SUM(S300:U300)</f>
        <v>0</v>
      </c>
    </row>
    <row r="301" spans="1:22" s="6" customFormat="1">
      <c r="A301" s="167">
        <v>299</v>
      </c>
      <c r="B301" s="163" t="s">
        <v>244</v>
      </c>
      <c r="C301" s="162" t="s">
        <v>245</v>
      </c>
      <c r="D301" s="123"/>
      <c r="E301" s="162">
        <f>SUM(E302:E312)</f>
        <v>0</v>
      </c>
      <c r="F301" s="104"/>
      <c r="G301" s="162">
        <f>SUM(G302:G312)</f>
        <v>0</v>
      </c>
      <c r="H301" s="162">
        <f t="shared" ref="H301:I301" si="197">SUM(H302:H312)</f>
        <v>0</v>
      </c>
      <c r="I301" s="162">
        <f t="shared" si="197"/>
        <v>0</v>
      </c>
      <c r="J301" s="162">
        <f>SUM(G301:I301)</f>
        <v>0</v>
      </c>
      <c r="K301" s="162">
        <f>SUM(K302:K312)</f>
        <v>0</v>
      </c>
      <c r="L301" s="162">
        <f t="shared" ref="L301" si="198">SUM(L302:L312)</f>
        <v>0</v>
      </c>
      <c r="M301" s="162">
        <f t="shared" ref="M301" si="199">SUM(M302:M312)</f>
        <v>0</v>
      </c>
      <c r="N301" s="162">
        <f>SUM(K301:M301)</f>
        <v>0</v>
      </c>
      <c r="O301" s="162">
        <f>SUM(O302:O312)</f>
        <v>0</v>
      </c>
      <c r="P301" s="162">
        <f t="shared" ref="P301" si="200">SUM(P302:P312)</f>
        <v>0</v>
      </c>
      <c r="Q301" s="162">
        <f t="shared" ref="Q301" si="201">SUM(Q302:Q312)</f>
        <v>0</v>
      </c>
      <c r="R301" s="162">
        <f>SUM(O301:Q301)</f>
        <v>0</v>
      </c>
      <c r="S301" s="162">
        <f>SUM(S302:S312)</f>
        <v>0</v>
      </c>
      <c r="T301" s="162">
        <f t="shared" ref="T301" si="202">SUM(T302:T312)</f>
        <v>0</v>
      </c>
      <c r="U301" s="162">
        <f t="shared" ref="U301" si="203">SUM(U302:U312)</f>
        <v>0</v>
      </c>
      <c r="V301" s="162">
        <f>SUM(S301:U301)</f>
        <v>0</v>
      </c>
    </row>
    <row r="302" spans="1:22" s="6" customFormat="1" ht="15" customHeight="1">
      <c r="A302" s="51">
        <v>300</v>
      </c>
      <c r="B302" s="11" t="s">
        <v>244</v>
      </c>
      <c r="C302" s="59" t="s">
        <v>42</v>
      </c>
      <c r="D302" s="59"/>
      <c r="E302" s="61">
        <f t="shared" ref="E302:E312" si="204">SUM(G302:V302)/2</f>
        <v>0</v>
      </c>
      <c r="F302" s="61"/>
      <c r="G302" s="55"/>
      <c r="H302" s="55"/>
      <c r="I302" s="55"/>
      <c r="J302" s="61">
        <f t="shared" ref="J302:J312" si="205">SUM(G302:I302)</f>
        <v>0</v>
      </c>
      <c r="K302" s="55"/>
      <c r="L302" s="55"/>
      <c r="M302" s="55"/>
      <c r="N302" s="61">
        <f t="shared" ref="N302:N312" si="206">SUM(K302:M302)</f>
        <v>0</v>
      </c>
      <c r="O302" s="55"/>
      <c r="P302" s="55"/>
      <c r="Q302" s="55"/>
      <c r="R302" s="61">
        <f t="shared" ref="R302:R312" si="207">SUM(O302:Q302)</f>
        <v>0</v>
      </c>
      <c r="S302" s="55"/>
      <c r="T302" s="55"/>
      <c r="U302" s="55"/>
      <c r="V302" s="61">
        <f t="shared" ref="V302:V312" si="208">SUM(S302:U302)</f>
        <v>0</v>
      </c>
    </row>
    <row r="303" spans="1:22" s="6" customFormat="1" ht="15" customHeight="1">
      <c r="A303" s="51">
        <v>301</v>
      </c>
      <c r="B303" s="11" t="s">
        <v>244</v>
      </c>
      <c r="C303" s="59" t="s">
        <v>41</v>
      </c>
      <c r="D303" s="59"/>
      <c r="E303" s="61">
        <f t="shared" si="204"/>
        <v>0</v>
      </c>
      <c r="F303" s="61"/>
      <c r="G303" s="55"/>
      <c r="H303" s="55"/>
      <c r="I303" s="55"/>
      <c r="J303" s="61">
        <f t="shared" si="205"/>
        <v>0</v>
      </c>
      <c r="K303" s="55"/>
      <c r="L303" s="55"/>
      <c r="M303" s="55"/>
      <c r="N303" s="61">
        <f t="shared" si="206"/>
        <v>0</v>
      </c>
      <c r="O303" s="55"/>
      <c r="P303" s="55"/>
      <c r="Q303" s="55"/>
      <c r="R303" s="61">
        <f t="shared" si="207"/>
        <v>0</v>
      </c>
      <c r="S303" s="55"/>
      <c r="T303" s="55"/>
      <c r="U303" s="55"/>
      <c r="V303" s="61">
        <f t="shared" si="208"/>
        <v>0</v>
      </c>
    </row>
    <row r="304" spans="1:22" s="6" customFormat="1" ht="15" customHeight="1">
      <c r="A304" s="51">
        <v>302</v>
      </c>
      <c r="B304" s="11" t="s">
        <v>244</v>
      </c>
      <c r="C304" s="59" t="s">
        <v>68</v>
      </c>
      <c r="D304" s="59"/>
      <c r="E304" s="61">
        <f t="shared" si="204"/>
        <v>0</v>
      </c>
      <c r="F304" s="61"/>
      <c r="G304" s="55"/>
      <c r="H304" s="55"/>
      <c r="I304" s="55"/>
      <c r="J304" s="61">
        <f t="shared" si="205"/>
        <v>0</v>
      </c>
      <c r="K304" s="55"/>
      <c r="L304" s="55"/>
      <c r="M304" s="55"/>
      <c r="N304" s="61">
        <f t="shared" si="206"/>
        <v>0</v>
      </c>
      <c r="O304" s="55"/>
      <c r="P304" s="55"/>
      <c r="Q304" s="55"/>
      <c r="R304" s="61">
        <f t="shared" si="207"/>
        <v>0</v>
      </c>
      <c r="S304" s="55"/>
      <c r="T304" s="55"/>
      <c r="U304" s="55"/>
      <c r="V304" s="61">
        <f t="shared" si="208"/>
        <v>0</v>
      </c>
    </row>
    <row r="305" spans="1:22" s="6" customFormat="1" ht="15" customHeight="1">
      <c r="A305" s="51">
        <v>303</v>
      </c>
      <c r="B305" s="11" t="s">
        <v>244</v>
      </c>
      <c r="C305" s="60" t="s">
        <v>159</v>
      </c>
      <c r="D305" s="60"/>
      <c r="E305" s="61">
        <f t="shared" si="204"/>
        <v>0</v>
      </c>
      <c r="F305" s="61"/>
      <c r="G305" s="55"/>
      <c r="H305" s="55"/>
      <c r="I305" s="55"/>
      <c r="J305" s="61">
        <f t="shared" si="205"/>
        <v>0</v>
      </c>
      <c r="K305" s="55"/>
      <c r="L305" s="55"/>
      <c r="M305" s="55"/>
      <c r="N305" s="61">
        <f t="shared" si="206"/>
        <v>0</v>
      </c>
      <c r="O305" s="55"/>
      <c r="P305" s="55"/>
      <c r="Q305" s="55"/>
      <c r="R305" s="61">
        <f t="shared" si="207"/>
        <v>0</v>
      </c>
      <c r="S305" s="55"/>
      <c r="T305" s="55"/>
      <c r="U305" s="55"/>
      <c r="V305" s="61">
        <f t="shared" si="208"/>
        <v>0</v>
      </c>
    </row>
    <row r="306" spans="1:22" s="6" customFormat="1" ht="15" customHeight="1">
      <c r="A306" s="51">
        <v>304</v>
      </c>
      <c r="B306" s="11" t="s">
        <v>244</v>
      </c>
      <c r="C306" s="59" t="s">
        <v>69</v>
      </c>
      <c r="D306" s="59"/>
      <c r="E306" s="61">
        <f t="shared" si="204"/>
        <v>0</v>
      </c>
      <c r="F306" s="61"/>
      <c r="G306" s="55"/>
      <c r="H306" s="55"/>
      <c r="I306" s="55"/>
      <c r="J306" s="61">
        <f t="shared" si="205"/>
        <v>0</v>
      </c>
      <c r="K306" s="55"/>
      <c r="L306" s="55"/>
      <c r="M306" s="55"/>
      <c r="N306" s="61">
        <f t="shared" si="206"/>
        <v>0</v>
      </c>
      <c r="O306" s="55"/>
      <c r="P306" s="55"/>
      <c r="Q306" s="55"/>
      <c r="R306" s="61">
        <f t="shared" si="207"/>
        <v>0</v>
      </c>
      <c r="S306" s="55"/>
      <c r="T306" s="55"/>
      <c r="U306" s="55"/>
      <c r="V306" s="61">
        <f t="shared" si="208"/>
        <v>0</v>
      </c>
    </row>
    <row r="307" spans="1:22" s="6" customFormat="1" ht="15" customHeight="1">
      <c r="A307" s="51">
        <v>305</v>
      </c>
      <c r="B307" s="11" t="s">
        <v>244</v>
      </c>
      <c r="C307" s="59" t="s">
        <v>71</v>
      </c>
      <c r="D307" s="59"/>
      <c r="E307" s="61">
        <f t="shared" si="204"/>
        <v>0</v>
      </c>
      <c r="F307" s="61"/>
      <c r="G307" s="55"/>
      <c r="H307" s="55"/>
      <c r="I307" s="55"/>
      <c r="J307" s="61">
        <f t="shared" si="205"/>
        <v>0</v>
      </c>
      <c r="K307" s="55"/>
      <c r="L307" s="55"/>
      <c r="M307" s="55"/>
      <c r="N307" s="61">
        <f t="shared" si="206"/>
        <v>0</v>
      </c>
      <c r="O307" s="55"/>
      <c r="P307" s="55"/>
      <c r="Q307" s="55"/>
      <c r="R307" s="61">
        <f t="shared" si="207"/>
        <v>0</v>
      </c>
      <c r="S307" s="55"/>
      <c r="T307" s="55"/>
      <c r="U307" s="55"/>
      <c r="V307" s="61">
        <f t="shared" si="208"/>
        <v>0</v>
      </c>
    </row>
    <row r="308" spans="1:22" s="6" customFormat="1" ht="15" customHeight="1">
      <c r="A308" s="51">
        <v>306</v>
      </c>
      <c r="B308" s="11" t="s">
        <v>244</v>
      </c>
      <c r="C308" s="59" t="s">
        <v>70</v>
      </c>
      <c r="D308" s="59"/>
      <c r="E308" s="61">
        <f t="shared" si="204"/>
        <v>0</v>
      </c>
      <c r="F308" s="61"/>
      <c r="G308" s="55"/>
      <c r="H308" s="55"/>
      <c r="I308" s="55"/>
      <c r="J308" s="61">
        <f t="shared" si="205"/>
        <v>0</v>
      </c>
      <c r="K308" s="55"/>
      <c r="L308" s="55"/>
      <c r="M308" s="55"/>
      <c r="N308" s="61">
        <f t="shared" si="206"/>
        <v>0</v>
      </c>
      <c r="O308" s="55"/>
      <c r="P308" s="55"/>
      <c r="Q308" s="55"/>
      <c r="R308" s="61">
        <f t="shared" si="207"/>
        <v>0</v>
      </c>
      <c r="S308" s="55"/>
      <c r="T308" s="55"/>
      <c r="U308" s="55"/>
      <c r="V308" s="61">
        <f t="shared" si="208"/>
        <v>0</v>
      </c>
    </row>
    <row r="309" spans="1:22" s="6" customFormat="1" ht="15" customHeight="1">
      <c r="A309" s="51">
        <v>307</v>
      </c>
      <c r="B309" s="11" t="s">
        <v>244</v>
      </c>
      <c r="C309" s="59" t="s">
        <v>56</v>
      </c>
      <c r="D309" s="59"/>
      <c r="E309" s="61">
        <f t="shared" si="204"/>
        <v>0</v>
      </c>
      <c r="F309" s="61"/>
      <c r="G309" s="55"/>
      <c r="H309" s="55"/>
      <c r="I309" s="55"/>
      <c r="J309" s="61">
        <f t="shared" si="205"/>
        <v>0</v>
      </c>
      <c r="K309" s="55"/>
      <c r="L309" s="55"/>
      <c r="M309" s="55"/>
      <c r="N309" s="61">
        <f t="shared" si="206"/>
        <v>0</v>
      </c>
      <c r="O309" s="55"/>
      <c r="P309" s="55"/>
      <c r="Q309" s="55"/>
      <c r="R309" s="61">
        <f t="shared" si="207"/>
        <v>0</v>
      </c>
      <c r="S309" s="55"/>
      <c r="T309" s="55"/>
      <c r="U309" s="55"/>
      <c r="V309" s="61">
        <f t="shared" si="208"/>
        <v>0</v>
      </c>
    </row>
    <row r="310" spans="1:22" s="6" customFormat="1" ht="15" customHeight="1">
      <c r="A310" s="51">
        <v>308</v>
      </c>
      <c r="B310" s="11" t="s">
        <v>244</v>
      </c>
      <c r="C310" s="59" t="s">
        <v>47</v>
      </c>
      <c r="D310" s="59"/>
      <c r="E310" s="61">
        <f t="shared" si="204"/>
        <v>0</v>
      </c>
      <c r="F310" s="61"/>
      <c r="G310" s="55"/>
      <c r="H310" s="55"/>
      <c r="I310" s="55"/>
      <c r="J310" s="61">
        <f t="shared" si="205"/>
        <v>0</v>
      </c>
      <c r="K310" s="55"/>
      <c r="L310" s="55"/>
      <c r="M310" s="55"/>
      <c r="N310" s="61">
        <f t="shared" si="206"/>
        <v>0</v>
      </c>
      <c r="O310" s="55"/>
      <c r="P310" s="55"/>
      <c r="Q310" s="55"/>
      <c r="R310" s="61">
        <f t="shared" si="207"/>
        <v>0</v>
      </c>
      <c r="S310" s="55"/>
      <c r="T310" s="55"/>
      <c r="U310" s="55"/>
      <c r="V310" s="61">
        <f t="shared" si="208"/>
        <v>0</v>
      </c>
    </row>
    <row r="311" spans="1:22" ht="15" customHeight="1">
      <c r="A311" s="51">
        <v>309</v>
      </c>
      <c r="B311" s="11" t="s">
        <v>244</v>
      </c>
      <c r="C311" s="59" t="s">
        <v>50</v>
      </c>
      <c r="D311" s="59"/>
      <c r="E311" s="61">
        <f t="shared" si="204"/>
        <v>0</v>
      </c>
      <c r="F311" s="61"/>
      <c r="G311" s="55"/>
      <c r="H311" s="55"/>
      <c r="I311" s="55"/>
      <c r="J311" s="61">
        <f t="shared" si="205"/>
        <v>0</v>
      </c>
      <c r="K311" s="55"/>
      <c r="L311" s="55"/>
      <c r="M311" s="55"/>
      <c r="N311" s="61">
        <f t="shared" si="206"/>
        <v>0</v>
      </c>
      <c r="O311" s="55"/>
      <c r="P311" s="55"/>
      <c r="Q311" s="55"/>
      <c r="R311" s="61">
        <f t="shared" si="207"/>
        <v>0</v>
      </c>
      <c r="S311" s="55"/>
      <c r="T311" s="55"/>
      <c r="U311" s="55"/>
      <c r="V311" s="61">
        <f t="shared" si="208"/>
        <v>0</v>
      </c>
    </row>
    <row r="312" spans="1:22" ht="15" customHeight="1">
      <c r="A312" s="51">
        <v>310</v>
      </c>
      <c r="B312" s="11" t="s">
        <v>244</v>
      </c>
      <c r="C312" s="59" t="s">
        <v>48</v>
      </c>
      <c r="D312" s="59"/>
      <c r="E312" s="61">
        <f t="shared" si="204"/>
        <v>0</v>
      </c>
      <c r="F312" s="61"/>
      <c r="G312" s="55"/>
      <c r="H312" s="55"/>
      <c r="I312" s="55"/>
      <c r="J312" s="61">
        <f t="shared" si="205"/>
        <v>0</v>
      </c>
      <c r="K312" s="55"/>
      <c r="L312" s="55"/>
      <c r="M312" s="55"/>
      <c r="N312" s="61">
        <f t="shared" si="206"/>
        <v>0</v>
      </c>
      <c r="O312" s="55"/>
      <c r="P312" s="55"/>
      <c r="Q312" s="55"/>
      <c r="R312" s="61">
        <f t="shared" si="207"/>
        <v>0</v>
      </c>
      <c r="S312" s="55"/>
      <c r="T312" s="55"/>
      <c r="U312" s="55"/>
      <c r="V312" s="61">
        <f t="shared" si="208"/>
        <v>0</v>
      </c>
    </row>
    <row r="313" spans="1:22" ht="15" customHeight="1">
      <c r="A313" s="51"/>
      <c r="B313" s="11"/>
      <c r="C313" s="59"/>
      <c r="D313" s="59"/>
      <c r="E313" s="61"/>
      <c r="F313" s="61"/>
      <c r="G313" s="55"/>
      <c r="H313" s="55"/>
      <c r="I313" s="55"/>
      <c r="J313" s="61"/>
      <c r="K313" s="55"/>
      <c r="L313" s="55"/>
      <c r="M313" s="55"/>
      <c r="N313" s="61"/>
      <c r="O313" s="55"/>
      <c r="P313" s="55"/>
      <c r="Q313" s="55"/>
      <c r="R313" s="61"/>
      <c r="S313" s="55"/>
      <c r="T313" s="55"/>
      <c r="U313" s="55"/>
      <c r="V313" s="61"/>
    </row>
    <row r="314" spans="1:22" ht="15" customHeight="1">
      <c r="A314" s="137">
        <v>682</v>
      </c>
      <c r="B314" s="160" t="s">
        <v>85</v>
      </c>
      <c r="C314" s="161" t="s">
        <v>247</v>
      </c>
      <c r="D314" s="130"/>
      <c r="E314" s="162">
        <f>E315+E328</f>
        <v>0</v>
      </c>
      <c r="F314" s="106"/>
      <c r="G314" s="162">
        <f>G315+G328</f>
        <v>0</v>
      </c>
      <c r="H314" s="162">
        <f t="shared" ref="H314:I314" si="209">H315+H328</f>
        <v>0</v>
      </c>
      <c r="I314" s="162">
        <f t="shared" si="209"/>
        <v>0</v>
      </c>
      <c r="J314" s="162">
        <f>SUM(G314:I314)</f>
        <v>0</v>
      </c>
      <c r="K314" s="162">
        <f>K315+K328</f>
        <v>0</v>
      </c>
      <c r="L314" s="162">
        <f t="shared" ref="L314" si="210">L315+L328</f>
        <v>0</v>
      </c>
      <c r="M314" s="162">
        <f t="shared" ref="M314" si="211">M315+M328</f>
        <v>0</v>
      </c>
      <c r="N314" s="162">
        <f>SUM(K314:M314)</f>
        <v>0</v>
      </c>
      <c r="O314" s="162">
        <f>O315+O328</f>
        <v>0</v>
      </c>
      <c r="P314" s="162">
        <f t="shared" ref="P314" si="212">P315+P328</f>
        <v>0</v>
      </c>
      <c r="Q314" s="162">
        <f t="shared" ref="Q314" si="213">Q315+Q328</f>
        <v>0</v>
      </c>
      <c r="R314" s="162">
        <f>SUM(O314:Q314)</f>
        <v>0</v>
      </c>
      <c r="S314" s="162">
        <f>S315+S328</f>
        <v>0</v>
      </c>
      <c r="T314" s="162">
        <f t="shared" ref="T314" si="214">T315+T328</f>
        <v>0</v>
      </c>
      <c r="U314" s="162">
        <f t="shared" ref="U314" si="215">U315+U328</f>
        <v>0</v>
      </c>
      <c r="V314" s="162">
        <f>SUM(S314:U314)</f>
        <v>0</v>
      </c>
    </row>
    <row r="315" spans="1:22">
      <c r="A315" s="137">
        <v>683</v>
      </c>
      <c r="B315" s="160" t="s">
        <v>248</v>
      </c>
      <c r="C315" s="161" t="s">
        <v>249</v>
      </c>
      <c r="D315" s="130"/>
      <c r="E315" s="162">
        <f>SUM(E316:E327)</f>
        <v>0</v>
      </c>
      <c r="F315" s="106"/>
      <c r="G315" s="162">
        <f t="shared" ref="G315:V315" si="216">SUM(G316:G327)</f>
        <v>0</v>
      </c>
      <c r="H315" s="162">
        <f t="shared" si="216"/>
        <v>0</v>
      </c>
      <c r="I315" s="162">
        <f t="shared" si="216"/>
        <v>0</v>
      </c>
      <c r="J315" s="162">
        <f t="shared" si="216"/>
        <v>0</v>
      </c>
      <c r="K315" s="162">
        <f t="shared" si="216"/>
        <v>0</v>
      </c>
      <c r="L315" s="162">
        <f t="shared" si="216"/>
        <v>0</v>
      </c>
      <c r="M315" s="162">
        <f t="shared" si="216"/>
        <v>0</v>
      </c>
      <c r="N315" s="162">
        <f t="shared" si="216"/>
        <v>0</v>
      </c>
      <c r="O315" s="162">
        <f t="shared" si="216"/>
        <v>0</v>
      </c>
      <c r="P315" s="162">
        <f t="shared" si="216"/>
        <v>0</v>
      </c>
      <c r="Q315" s="162">
        <f t="shared" si="216"/>
        <v>0</v>
      </c>
      <c r="R315" s="162">
        <f t="shared" si="216"/>
        <v>0</v>
      </c>
      <c r="S315" s="162">
        <f t="shared" si="216"/>
        <v>0</v>
      </c>
      <c r="T315" s="162">
        <f t="shared" si="216"/>
        <v>0</v>
      </c>
      <c r="U315" s="162">
        <f t="shared" si="216"/>
        <v>0</v>
      </c>
      <c r="V315" s="162">
        <f t="shared" si="216"/>
        <v>0</v>
      </c>
    </row>
    <row r="316" spans="1:22" ht="15" customHeight="1">
      <c r="A316" s="89">
        <v>684</v>
      </c>
      <c r="B316" s="12" t="s">
        <v>248</v>
      </c>
      <c r="C316" s="62" t="s">
        <v>42</v>
      </c>
      <c r="D316" s="59"/>
      <c r="E316" s="61">
        <f t="shared" ref="E316:E339" si="217">SUM(G316:V316)/2</f>
        <v>0</v>
      </c>
      <c r="F316" s="61"/>
      <c r="G316" s="55"/>
      <c r="H316" s="55"/>
      <c r="I316" s="55"/>
      <c r="J316" s="61">
        <f t="shared" ref="J316:J326" si="218">SUM(G316:I316)</f>
        <v>0</v>
      </c>
      <c r="K316" s="55"/>
      <c r="L316" s="55"/>
      <c r="M316" s="55"/>
      <c r="N316" s="61">
        <f t="shared" ref="N316:N326" si="219">SUM(K316:M316)</f>
        <v>0</v>
      </c>
      <c r="O316" s="55"/>
      <c r="P316" s="55"/>
      <c r="Q316" s="55"/>
      <c r="R316" s="61">
        <f t="shared" ref="R316:R326" si="220">SUM(O316:Q316)</f>
        <v>0</v>
      </c>
      <c r="S316" s="55"/>
      <c r="T316" s="55"/>
      <c r="U316" s="55"/>
      <c r="V316" s="61">
        <f t="shared" ref="V316:V326" si="221">SUM(S316:U316)</f>
        <v>0</v>
      </c>
    </row>
    <row r="317" spans="1:22" ht="15" customHeight="1">
      <c r="A317" s="89">
        <v>685</v>
      </c>
      <c r="B317" s="12" t="s">
        <v>248</v>
      </c>
      <c r="C317" s="62" t="s">
        <v>41</v>
      </c>
      <c r="D317" s="59"/>
      <c r="E317" s="61">
        <f t="shared" si="217"/>
        <v>0</v>
      </c>
      <c r="F317" s="61"/>
      <c r="G317" s="55"/>
      <c r="H317" s="55"/>
      <c r="I317" s="55"/>
      <c r="J317" s="61">
        <f t="shared" si="218"/>
        <v>0</v>
      </c>
      <c r="K317" s="55"/>
      <c r="L317" s="55"/>
      <c r="M317" s="55"/>
      <c r="N317" s="61">
        <f t="shared" si="219"/>
        <v>0</v>
      </c>
      <c r="O317" s="55"/>
      <c r="P317" s="55"/>
      <c r="Q317" s="55"/>
      <c r="R317" s="61">
        <f t="shared" si="220"/>
        <v>0</v>
      </c>
      <c r="S317" s="55"/>
      <c r="T317" s="55"/>
      <c r="U317" s="55"/>
      <c r="V317" s="61">
        <f t="shared" si="221"/>
        <v>0</v>
      </c>
    </row>
    <row r="318" spans="1:22" ht="15" customHeight="1">
      <c r="A318" s="89">
        <v>686</v>
      </c>
      <c r="B318" s="12" t="s">
        <v>248</v>
      </c>
      <c r="C318" s="62" t="s">
        <v>68</v>
      </c>
      <c r="D318" s="59"/>
      <c r="E318" s="61">
        <f t="shared" si="217"/>
        <v>0</v>
      </c>
      <c r="F318" s="61"/>
      <c r="G318" s="55"/>
      <c r="H318" s="55"/>
      <c r="I318" s="55"/>
      <c r="J318" s="61">
        <f t="shared" si="218"/>
        <v>0</v>
      </c>
      <c r="K318" s="55"/>
      <c r="L318" s="55"/>
      <c r="M318" s="55"/>
      <c r="N318" s="61">
        <f t="shared" si="219"/>
        <v>0</v>
      </c>
      <c r="O318" s="55"/>
      <c r="P318" s="55"/>
      <c r="Q318" s="55"/>
      <c r="R318" s="61">
        <f t="shared" si="220"/>
        <v>0</v>
      </c>
      <c r="S318" s="55"/>
      <c r="T318" s="55"/>
      <c r="U318" s="55"/>
      <c r="V318" s="61">
        <f t="shared" si="221"/>
        <v>0</v>
      </c>
    </row>
    <row r="319" spans="1:22" ht="15" customHeight="1">
      <c r="A319" s="89">
        <v>687</v>
      </c>
      <c r="B319" s="12" t="s">
        <v>248</v>
      </c>
      <c r="C319" s="63" t="s">
        <v>159</v>
      </c>
      <c r="D319" s="59"/>
      <c r="E319" s="61">
        <f t="shared" si="217"/>
        <v>0</v>
      </c>
      <c r="F319" s="61"/>
      <c r="G319" s="55"/>
      <c r="H319" s="55"/>
      <c r="I319" s="55"/>
      <c r="J319" s="61">
        <f t="shared" si="218"/>
        <v>0</v>
      </c>
      <c r="K319" s="55"/>
      <c r="L319" s="55"/>
      <c r="M319" s="55"/>
      <c r="N319" s="61">
        <f t="shared" si="219"/>
        <v>0</v>
      </c>
      <c r="O319" s="55"/>
      <c r="P319" s="55"/>
      <c r="Q319" s="55"/>
      <c r="R319" s="61">
        <f t="shared" si="220"/>
        <v>0</v>
      </c>
      <c r="S319" s="55"/>
      <c r="T319" s="55"/>
      <c r="U319" s="55"/>
      <c r="V319" s="61">
        <f t="shared" si="221"/>
        <v>0</v>
      </c>
    </row>
    <row r="320" spans="1:22" ht="15" customHeight="1">
      <c r="A320" s="89">
        <v>688</v>
      </c>
      <c r="B320" s="12" t="s">
        <v>248</v>
      </c>
      <c r="C320" s="62" t="s">
        <v>69</v>
      </c>
      <c r="D320" s="59"/>
      <c r="E320" s="61">
        <f t="shared" si="217"/>
        <v>0</v>
      </c>
      <c r="F320" s="61"/>
      <c r="G320" s="55"/>
      <c r="H320" s="55"/>
      <c r="I320" s="55"/>
      <c r="J320" s="61">
        <f t="shared" si="218"/>
        <v>0</v>
      </c>
      <c r="K320" s="55"/>
      <c r="L320" s="55"/>
      <c r="M320" s="55"/>
      <c r="N320" s="61">
        <f t="shared" si="219"/>
        <v>0</v>
      </c>
      <c r="O320" s="55"/>
      <c r="P320" s="55"/>
      <c r="Q320" s="55"/>
      <c r="R320" s="61">
        <f t="shared" si="220"/>
        <v>0</v>
      </c>
      <c r="S320" s="55"/>
      <c r="T320" s="55"/>
      <c r="U320" s="55"/>
      <c r="V320" s="61">
        <f t="shared" si="221"/>
        <v>0</v>
      </c>
    </row>
    <row r="321" spans="1:22" ht="15" customHeight="1">
      <c r="A321" s="89">
        <v>689</v>
      </c>
      <c r="B321" s="12" t="s">
        <v>248</v>
      </c>
      <c r="C321" s="62" t="s">
        <v>71</v>
      </c>
      <c r="D321" s="59"/>
      <c r="E321" s="61">
        <f t="shared" si="217"/>
        <v>0</v>
      </c>
      <c r="F321" s="61"/>
      <c r="G321" s="55"/>
      <c r="H321" s="55"/>
      <c r="I321" s="55"/>
      <c r="J321" s="61">
        <f t="shared" si="218"/>
        <v>0</v>
      </c>
      <c r="K321" s="55"/>
      <c r="L321" s="55"/>
      <c r="M321" s="55"/>
      <c r="N321" s="61">
        <f t="shared" si="219"/>
        <v>0</v>
      </c>
      <c r="O321" s="55"/>
      <c r="P321" s="55"/>
      <c r="Q321" s="55"/>
      <c r="R321" s="61">
        <f t="shared" si="220"/>
        <v>0</v>
      </c>
      <c r="S321" s="55"/>
      <c r="T321" s="55"/>
      <c r="U321" s="55"/>
      <c r="V321" s="61">
        <f t="shared" si="221"/>
        <v>0</v>
      </c>
    </row>
    <row r="322" spans="1:22" ht="15" customHeight="1">
      <c r="A322" s="89">
        <v>690</v>
      </c>
      <c r="B322" s="12" t="s">
        <v>248</v>
      </c>
      <c r="C322" s="62" t="s">
        <v>70</v>
      </c>
      <c r="D322" s="59"/>
      <c r="E322" s="61">
        <f t="shared" si="217"/>
        <v>0</v>
      </c>
      <c r="F322" s="61"/>
      <c r="G322" s="55"/>
      <c r="H322" s="55"/>
      <c r="I322" s="55"/>
      <c r="J322" s="61">
        <f t="shared" si="218"/>
        <v>0</v>
      </c>
      <c r="K322" s="55"/>
      <c r="L322" s="55"/>
      <c r="M322" s="55"/>
      <c r="N322" s="61">
        <f t="shared" si="219"/>
        <v>0</v>
      </c>
      <c r="O322" s="55"/>
      <c r="P322" s="55"/>
      <c r="Q322" s="55"/>
      <c r="R322" s="61">
        <f t="shared" si="220"/>
        <v>0</v>
      </c>
      <c r="S322" s="55"/>
      <c r="T322" s="55"/>
      <c r="U322" s="55"/>
      <c r="V322" s="61">
        <f t="shared" si="221"/>
        <v>0</v>
      </c>
    </row>
    <row r="323" spans="1:22" ht="15" customHeight="1">
      <c r="A323" s="89">
        <v>691</v>
      </c>
      <c r="B323" s="12" t="s">
        <v>248</v>
      </c>
      <c r="C323" s="62" t="s">
        <v>56</v>
      </c>
      <c r="D323" s="59"/>
      <c r="E323" s="61">
        <f t="shared" si="217"/>
        <v>0</v>
      </c>
      <c r="F323" s="61"/>
      <c r="G323" s="55"/>
      <c r="H323" s="55"/>
      <c r="I323" s="55"/>
      <c r="J323" s="61">
        <f t="shared" si="218"/>
        <v>0</v>
      </c>
      <c r="K323" s="55"/>
      <c r="L323" s="55"/>
      <c r="M323" s="55"/>
      <c r="N323" s="61">
        <f t="shared" si="219"/>
        <v>0</v>
      </c>
      <c r="O323" s="55"/>
      <c r="P323" s="55"/>
      <c r="Q323" s="55"/>
      <c r="R323" s="61">
        <f t="shared" si="220"/>
        <v>0</v>
      </c>
      <c r="S323" s="55"/>
      <c r="T323" s="55"/>
      <c r="U323" s="55"/>
      <c r="V323" s="61">
        <f t="shared" si="221"/>
        <v>0</v>
      </c>
    </row>
    <row r="324" spans="1:22" ht="15" customHeight="1">
      <c r="A324" s="89">
        <v>692</v>
      </c>
      <c r="B324" s="12" t="s">
        <v>248</v>
      </c>
      <c r="C324" s="62" t="s">
        <v>47</v>
      </c>
      <c r="D324" s="59"/>
      <c r="E324" s="61">
        <f t="shared" si="217"/>
        <v>0</v>
      </c>
      <c r="F324" s="61"/>
      <c r="G324" s="55"/>
      <c r="H324" s="55"/>
      <c r="I324" s="55"/>
      <c r="J324" s="61">
        <f t="shared" si="218"/>
        <v>0</v>
      </c>
      <c r="K324" s="55"/>
      <c r="L324" s="55"/>
      <c r="M324" s="55"/>
      <c r="N324" s="61">
        <f t="shared" si="219"/>
        <v>0</v>
      </c>
      <c r="O324" s="55"/>
      <c r="P324" s="55"/>
      <c r="Q324" s="55"/>
      <c r="R324" s="61">
        <f t="shared" si="220"/>
        <v>0</v>
      </c>
      <c r="S324" s="55"/>
      <c r="T324" s="55"/>
      <c r="U324" s="55"/>
      <c r="V324" s="61">
        <f t="shared" si="221"/>
        <v>0</v>
      </c>
    </row>
    <row r="325" spans="1:22" ht="15" customHeight="1">
      <c r="A325" s="89">
        <v>693</v>
      </c>
      <c r="B325" s="12" t="s">
        <v>248</v>
      </c>
      <c r="C325" s="62" t="s">
        <v>50</v>
      </c>
      <c r="D325" s="59"/>
      <c r="E325" s="61">
        <f t="shared" si="217"/>
        <v>0</v>
      </c>
      <c r="F325" s="61"/>
      <c r="G325" s="55"/>
      <c r="H325" s="55"/>
      <c r="I325" s="55"/>
      <c r="J325" s="61">
        <f t="shared" si="218"/>
        <v>0</v>
      </c>
      <c r="K325" s="55"/>
      <c r="L325" s="55"/>
      <c r="M325" s="55"/>
      <c r="N325" s="61">
        <f t="shared" si="219"/>
        <v>0</v>
      </c>
      <c r="O325" s="55"/>
      <c r="P325" s="55"/>
      <c r="Q325" s="55"/>
      <c r="R325" s="61">
        <f t="shared" si="220"/>
        <v>0</v>
      </c>
      <c r="S325" s="55"/>
      <c r="T325" s="55"/>
      <c r="U325" s="55"/>
      <c r="V325" s="61">
        <f t="shared" si="221"/>
        <v>0</v>
      </c>
    </row>
    <row r="326" spans="1:22" ht="15" customHeight="1">
      <c r="A326" s="89">
        <v>694</v>
      </c>
      <c r="B326" s="12" t="s">
        <v>248</v>
      </c>
      <c r="C326" s="62" t="s">
        <v>48</v>
      </c>
      <c r="D326" s="59"/>
      <c r="E326" s="61">
        <f t="shared" si="217"/>
        <v>0</v>
      </c>
      <c r="F326" s="61"/>
      <c r="G326" s="55"/>
      <c r="H326" s="55"/>
      <c r="I326" s="55"/>
      <c r="J326" s="61">
        <f t="shared" si="218"/>
        <v>0</v>
      </c>
      <c r="K326" s="55"/>
      <c r="L326" s="55"/>
      <c r="M326" s="55"/>
      <c r="N326" s="61">
        <f t="shared" si="219"/>
        <v>0</v>
      </c>
      <c r="O326" s="55"/>
      <c r="P326" s="55"/>
      <c r="Q326" s="55"/>
      <c r="R326" s="61">
        <f t="shared" si="220"/>
        <v>0</v>
      </c>
      <c r="S326" s="55"/>
      <c r="T326" s="55"/>
      <c r="U326" s="55"/>
      <c r="V326" s="61">
        <f t="shared" si="221"/>
        <v>0</v>
      </c>
    </row>
    <row r="327" spans="1:22" ht="15" customHeight="1">
      <c r="A327" s="52">
        <v>311</v>
      </c>
      <c r="B327" s="9" t="s">
        <v>30</v>
      </c>
      <c r="C327" s="54" t="s">
        <v>64</v>
      </c>
      <c r="D327" s="54"/>
      <c r="E327" s="54">
        <f>SUM(G327:V327)/2</f>
        <v>0</v>
      </c>
      <c r="F327" s="55"/>
      <c r="G327" s="55"/>
      <c r="H327" s="55"/>
      <c r="I327" s="55"/>
      <c r="J327" s="54">
        <f>SUM(G327:I327)</f>
        <v>0</v>
      </c>
      <c r="K327" s="55"/>
      <c r="L327" s="55"/>
      <c r="M327" s="55"/>
      <c r="N327" s="54">
        <f>SUM(K327:M327)</f>
        <v>0</v>
      </c>
      <c r="O327" s="55"/>
      <c r="P327" s="55"/>
      <c r="Q327" s="55"/>
      <c r="R327" s="54">
        <f>SUM(O327:Q327)</f>
        <v>0</v>
      </c>
      <c r="S327" s="55"/>
      <c r="T327" s="55"/>
      <c r="U327" s="55"/>
      <c r="V327" s="54">
        <f>SUM(S327:U327)</f>
        <v>0</v>
      </c>
    </row>
    <row r="328" spans="1:22">
      <c r="A328" s="137">
        <v>695</v>
      </c>
      <c r="B328" s="160" t="s">
        <v>250</v>
      </c>
      <c r="C328" s="161" t="s">
        <v>251</v>
      </c>
      <c r="D328" s="130"/>
      <c r="E328" s="162">
        <f>SUM(E329:E339)</f>
        <v>0</v>
      </c>
      <c r="F328" s="106"/>
      <c r="G328" s="162">
        <f>SUM(G329:G339)</f>
        <v>0</v>
      </c>
      <c r="H328" s="162">
        <f t="shared" ref="H328" si="222">SUM(H329:H339)</f>
        <v>0</v>
      </c>
      <c r="I328" s="162">
        <f t="shared" ref="I328" si="223">SUM(I329:I339)</f>
        <v>0</v>
      </c>
      <c r="J328" s="169">
        <f>SUM(G328:I328)</f>
        <v>0</v>
      </c>
      <c r="K328" s="162">
        <f>SUM(K329:K339)</f>
        <v>0</v>
      </c>
      <c r="L328" s="162">
        <f t="shared" ref="L328" si="224">SUM(L329:L339)</f>
        <v>0</v>
      </c>
      <c r="M328" s="162">
        <f t="shared" ref="M328" si="225">SUM(M329:M339)</f>
        <v>0</v>
      </c>
      <c r="N328" s="169">
        <f>SUM(K328:M328)</f>
        <v>0</v>
      </c>
      <c r="O328" s="162">
        <f>SUM(O329:O339)</f>
        <v>0</v>
      </c>
      <c r="P328" s="162">
        <f t="shared" ref="P328" si="226">SUM(P329:P339)</f>
        <v>0</v>
      </c>
      <c r="Q328" s="162">
        <f t="shared" ref="Q328" si="227">SUM(Q329:Q339)</f>
        <v>0</v>
      </c>
      <c r="R328" s="169">
        <f>SUM(O328:Q328)</f>
        <v>0</v>
      </c>
      <c r="S328" s="162">
        <f>SUM(S329:S339)</f>
        <v>0</v>
      </c>
      <c r="T328" s="162">
        <f t="shared" ref="T328" si="228">SUM(T329:T339)</f>
        <v>0</v>
      </c>
      <c r="U328" s="162">
        <f t="shared" ref="U328" si="229">SUM(U329:U339)</f>
        <v>0</v>
      </c>
      <c r="V328" s="169">
        <f>SUM(S328:U328)</f>
        <v>0</v>
      </c>
    </row>
    <row r="329" spans="1:22" ht="15" customHeight="1">
      <c r="A329" s="89">
        <v>696</v>
      </c>
      <c r="B329" s="12" t="s">
        <v>250</v>
      </c>
      <c r="C329" s="62" t="s">
        <v>42</v>
      </c>
      <c r="D329" s="59"/>
      <c r="E329" s="61">
        <f t="shared" si="217"/>
        <v>0</v>
      </c>
      <c r="F329" s="61"/>
      <c r="G329" s="55"/>
      <c r="H329" s="55"/>
      <c r="I329" s="55"/>
      <c r="J329" s="61">
        <f t="shared" ref="J329:J339" si="230">SUM(G329:I329)</f>
        <v>0</v>
      </c>
      <c r="K329" s="55"/>
      <c r="L329" s="55"/>
      <c r="M329" s="55"/>
      <c r="N329" s="61">
        <f t="shared" ref="N329:N339" si="231">SUM(K329:M329)</f>
        <v>0</v>
      </c>
      <c r="O329" s="55"/>
      <c r="P329" s="55"/>
      <c r="Q329" s="55"/>
      <c r="R329" s="61">
        <f t="shared" ref="R329:R339" si="232">SUM(O329:Q329)</f>
        <v>0</v>
      </c>
      <c r="S329" s="55"/>
      <c r="T329" s="55"/>
      <c r="U329" s="55"/>
      <c r="V329" s="61">
        <f t="shared" ref="V329:V339" si="233">SUM(S329:U329)</f>
        <v>0</v>
      </c>
    </row>
    <row r="330" spans="1:22" ht="15" customHeight="1">
      <c r="A330" s="89">
        <v>697</v>
      </c>
      <c r="B330" s="12" t="s">
        <v>250</v>
      </c>
      <c r="C330" s="62" t="s">
        <v>41</v>
      </c>
      <c r="D330" s="59"/>
      <c r="E330" s="61">
        <f t="shared" si="217"/>
        <v>0</v>
      </c>
      <c r="F330" s="61"/>
      <c r="G330" s="55"/>
      <c r="H330" s="55"/>
      <c r="I330" s="55"/>
      <c r="J330" s="61">
        <f t="shared" si="230"/>
        <v>0</v>
      </c>
      <c r="K330" s="55"/>
      <c r="L330" s="55"/>
      <c r="M330" s="55"/>
      <c r="N330" s="61">
        <f t="shared" si="231"/>
        <v>0</v>
      </c>
      <c r="O330" s="55"/>
      <c r="P330" s="55"/>
      <c r="Q330" s="55"/>
      <c r="R330" s="61">
        <f t="shared" si="232"/>
        <v>0</v>
      </c>
      <c r="S330" s="55"/>
      <c r="T330" s="55"/>
      <c r="U330" s="55"/>
      <c r="V330" s="61">
        <f t="shared" si="233"/>
        <v>0</v>
      </c>
    </row>
    <row r="331" spans="1:22" ht="15" customHeight="1">
      <c r="A331" s="89">
        <v>698</v>
      </c>
      <c r="B331" s="12" t="s">
        <v>250</v>
      </c>
      <c r="C331" s="62" t="s">
        <v>68</v>
      </c>
      <c r="D331" s="59"/>
      <c r="E331" s="61">
        <f t="shared" si="217"/>
        <v>0</v>
      </c>
      <c r="F331" s="61"/>
      <c r="G331" s="55"/>
      <c r="H331" s="55"/>
      <c r="I331" s="55"/>
      <c r="J331" s="61">
        <f t="shared" si="230"/>
        <v>0</v>
      </c>
      <c r="K331" s="55"/>
      <c r="L331" s="55"/>
      <c r="M331" s="55"/>
      <c r="N331" s="61">
        <f t="shared" si="231"/>
        <v>0</v>
      </c>
      <c r="O331" s="55"/>
      <c r="P331" s="55"/>
      <c r="Q331" s="55"/>
      <c r="R331" s="61">
        <f t="shared" si="232"/>
        <v>0</v>
      </c>
      <c r="S331" s="55"/>
      <c r="T331" s="55"/>
      <c r="U331" s="55"/>
      <c r="V331" s="61">
        <f t="shared" si="233"/>
        <v>0</v>
      </c>
    </row>
    <row r="332" spans="1:22" ht="15" customHeight="1">
      <c r="A332" s="89">
        <v>699</v>
      </c>
      <c r="B332" s="12" t="s">
        <v>250</v>
      </c>
      <c r="C332" s="63" t="s">
        <v>159</v>
      </c>
      <c r="D332" s="59"/>
      <c r="E332" s="61">
        <f t="shared" si="217"/>
        <v>0</v>
      </c>
      <c r="F332" s="61"/>
      <c r="G332" s="55"/>
      <c r="H332" s="55"/>
      <c r="I332" s="55"/>
      <c r="J332" s="61">
        <f t="shared" si="230"/>
        <v>0</v>
      </c>
      <c r="K332" s="55"/>
      <c r="L332" s="55"/>
      <c r="M332" s="55"/>
      <c r="N332" s="61">
        <f t="shared" si="231"/>
        <v>0</v>
      </c>
      <c r="O332" s="55"/>
      <c r="P332" s="55"/>
      <c r="Q332" s="55"/>
      <c r="R332" s="61">
        <f t="shared" si="232"/>
        <v>0</v>
      </c>
      <c r="S332" s="55"/>
      <c r="T332" s="55"/>
      <c r="U332" s="55"/>
      <c r="V332" s="61">
        <f t="shared" si="233"/>
        <v>0</v>
      </c>
    </row>
    <row r="333" spans="1:22" ht="15" customHeight="1">
      <c r="A333" s="89">
        <v>700</v>
      </c>
      <c r="B333" s="12" t="s">
        <v>250</v>
      </c>
      <c r="C333" s="62" t="s">
        <v>69</v>
      </c>
      <c r="D333" s="59"/>
      <c r="E333" s="61">
        <f t="shared" si="217"/>
        <v>0</v>
      </c>
      <c r="F333" s="61"/>
      <c r="G333" s="55"/>
      <c r="H333" s="55"/>
      <c r="I333" s="55"/>
      <c r="J333" s="61">
        <f t="shared" si="230"/>
        <v>0</v>
      </c>
      <c r="K333" s="55"/>
      <c r="L333" s="55"/>
      <c r="M333" s="55"/>
      <c r="N333" s="61">
        <f t="shared" si="231"/>
        <v>0</v>
      </c>
      <c r="O333" s="55"/>
      <c r="P333" s="55"/>
      <c r="Q333" s="55"/>
      <c r="R333" s="61">
        <f t="shared" si="232"/>
        <v>0</v>
      </c>
      <c r="S333" s="55"/>
      <c r="T333" s="55"/>
      <c r="U333" s="55"/>
      <c r="V333" s="61">
        <f t="shared" si="233"/>
        <v>0</v>
      </c>
    </row>
    <row r="334" spans="1:22" ht="15" customHeight="1">
      <c r="A334" s="89">
        <v>701</v>
      </c>
      <c r="B334" s="12" t="s">
        <v>250</v>
      </c>
      <c r="C334" s="62" t="s">
        <v>71</v>
      </c>
      <c r="D334" s="59"/>
      <c r="E334" s="61">
        <f t="shared" si="217"/>
        <v>0</v>
      </c>
      <c r="F334" s="61"/>
      <c r="G334" s="55"/>
      <c r="H334" s="55"/>
      <c r="I334" s="55"/>
      <c r="J334" s="61">
        <f t="shared" si="230"/>
        <v>0</v>
      </c>
      <c r="K334" s="55"/>
      <c r="L334" s="55"/>
      <c r="M334" s="55"/>
      <c r="N334" s="61">
        <f t="shared" si="231"/>
        <v>0</v>
      </c>
      <c r="O334" s="55"/>
      <c r="P334" s="55"/>
      <c r="Q334" s="55"/>
      <c r="R334" s="61">
        <f t="shared" si="232"/>
        <v>0</v>
      </c>
      <c r="S334" s="55"/>
      <c r="T334" s="55"/>
      <c r="U334" s="55"/>
      <c r="V334" s="61">
        <f t="shared" si="233"/>
        <v>0</v>
      </c>
    </row>
    <row r="335" spans="1:22" ht="15" customHeight="1">
      <c r="A335" s="89">
        <v>702</v>
      </c>
      <c r="B335" s="12" t="s">
        <v>250</v>
      </c>
      <c r="C335" s="62" t="s">
        <v>70</v>
      </c>
      <c r="D335" s="59"/>
      <c r="E335" s="61">
        <f t="shared" si="217"/>
        <v>0</v>
      </c>
      <c r="F335" s="61"/>
      <c r="G335" s="55"/>
      <c r="H335" s="55"/>
      <c r="I335" s="55"/>
      <c r="J335" s="61">
        <f t="shared" si="230"/>
        <v>0</v>
      </c>
      <c r="K335" s="55"/>
      <c r="L335" s="55"/>
      <c r="M335" s="55"/>
      <c r="N335" s="61">
        <f t="shared" si="231"/>
        <v>0</v>
      </c>
      <c r="O335" s="55"/>
      <c r="P335" s="55"/>
      <c r="Q335" s="55"/>
      <c r="R335" s="61">
        <f t="shared" si="232"/>
        <v>0</v>
      </c>
      <c r="S335" s="55"/>
      <c r="T335" s="55"/>
      <c r="U335" s="55"/>
      <c r="V335" s="61">
        <f t="shared" si="233"/>
        <v>0</v>
      </c>
    </row>
    <row r="336" spans="1:22" ht="15" customHeight="1">
      <c r="A336" s="89">
        <v>703</v>
      </c>
      <c r="B336" s="12" t="s">
        <v>250</v>
      </c>
      <c r="C336" s="62" t="s">
        <v>56</v>
      </c>
      <c r="D336" s="59"/>
      <c r="E336" s="61">
        <f t="shared" si="217"/>
        <v>0</v>
      </c>
      <c r="F336" s="61"/>
      <c r="G336" s="55"/>
      <c r="H336" s="55"/>
      <c r="I336" s="55"/>
      <c r="J336" s="61">
        <f t="shared" si="230"/>
        <v>0</v>
      </c>
      <c r="K336" s="55"/>
      <c r="L336" s="55"/>
      <c r="M336" s="55"/>
      <c r="N336" s="61">
        <f t="shared" si="231"/>
        <v>0</v>
      </c>
      <c r="O336" s="55"/>
      <c r="P336" s="55"/>
      <c r="Q336" s="55"/>
      <c r="R336" s="61">
        <f t="shared" si="232"/>
        <v>0</v>
      </c>
      <c r="S336" s="55"/>
      <c r="T336" s="55"/>
      <c r="U336" s="55"/>
      <c r="V336" s="61">
        <f t="shared" si="233"/>
        <v>0</v>
      </c>
    </row>
    <row r="337" spans="1:22" ht="15" customHeight="1">
      <c r="A337" s="89">
        <v>704</v>
      </c>
      <c r="B337" s="12" t="s">
        <v>250</v>
      </c>
      <c r="C337" s="62" t="s">
        <v>47</v>
      </c>
      <c r="D337" s="59"/>
      <c r="E337" s="61">
        <f t="shared" si="217"/>
        <v>0</v>
      </c>
      <c r="F337" s="61"/>
      <c r="G337" s="55"/>
      <c r="H337" s="55"/>
      <c r="I337" s="55"/>
      <c r="J337" s="61">
        <f t="shared" si="230"/>
        <v>0</v>
      </c>
      <c r="K337" s="55"/>
      <c r="L337" s="55"/>
      <c r="M337" s="55"/>
      <c r="N337" s="61">
        <f t="shared" si="231"/>
        <v>0</v>
      </c>
      <c r="O337" s="55"/>
      <c r="P337" s="55"/>
      <c r="Q337" s="55"/>
      <c r="R337" s="61">
        <f t="shared" si="232"/>
        <v>0</v>
      </c>
      <c r="S337" s="55"/>
      <c r="T337" s="55"/>
      <c r="U337" s="55"/>
      <c r="V337" s="61">
        <f t="shared" si="233"/>
        <v>0</v>
      </c>
    </row>
    <row r="338" spans="1:22" ht="15" customHeight="1">
      <c r="A338" s="89">
        <v>705</v>
      </c>
      <c r="B338" s="12" t="s">
        <v>250</v>
      </c>
      <c r="C338" s="62" t="s">
        <v>50</v>
      </c>
      <c r="D338" s="59"/>
      <c r="E338" s="61">
        <f t="shared" si="217"/>
        <v>0</v>
      </c>
      <c r="F338" s="61"/>
      <c r="G338" s="55"/>
      <c r="H338" s="55"/>
      <c r="I338" s="55"/>
      <c r="J338" s="61">
        <f t="shared" si="230"/>
        <v>0</v>
      </c>
      <c r="K338" s="55"/>
      <c r="L338" s="55"/>
      <c r="M338" s="55"/>
      <c r="N338" s="61">
        <f t="shared" si="231"/>
        <v>0</v>
      </c>
      <c r="O338" s="55"/>
      <c r="P338" s="55"/>
      <c r="Q338" s="55"/>
      <c r="R338" s="61">
        <f t="shared" si="232"/>
        <v>0</v>
      </c>
      <c r="S338" s="55"/>
      <c r="T338" s="55"/>
      <c r="U338" s="55"/>
      <c r="V338" s="61">
        <f t="shared" si="233"/>
        <v>0</v>
      </c>
    </row>
    <row r="339" spans="1:22" ht="15" customHeight="1">
      <c r="A339" s="89">
        <v>706</v>
      </c>
      <c r="B339" s="12" t="s">
        <v>250</v>
      </c>
      <c r="C339" s="62" t="s">
        <v>48</v>
      </c>
      <c r="D339" s="59"/>
      <c r="E339" s="61">
        <f t="shared" si="217"/>
        <v>0</v>
      </c>
      <c r="F339" s="61"/>
      <c r="G339" s="55"/>
      <c r="H339" s="55"/>
      <c r="I339" s="55"/>
      <c r="J339" s="61">
        <f t="shared" si="230"/>
        <v>0</v>
      </c>
      <c r="K339" s="55"/>
      <c r="L339" s="55"/>
      <c r="M339" s="55"/>
      <c r="N339" s="61">
        <f t="shared" si="231"/>
        <v>0</v>
      </c>
      <c r="O339" s="55"/>
      <c r="P339" s="55"/>
      <c r="Q339" s="55"/>
      <c r="R339" s="61">
        <f t="shared" si="232"/>
        <v>0</v>
      </c>
      <c r="S339" s="55"/>
      <c r="T339" s="55"/>
      <c r="U339" s="55"/>
      <c r="V339" s="61">
        <f t="shared" si="233"/>
        <v>0</v>
      </c>
    </row>
    <row r="340" spans="1:22" ht="15" customHeight="1">
      <c r="A340" s="51"/>
      <c r="B340" s="11"/>
      <c r="C340" s="59"/>
      <c r="D340" s="59"/>
      <c r="E340" s="61"/>
      <c r="F340" s="61"/>
      <c r="G340" s="55"/>
      <c r="H340" s="55"/>
      <c r="I340" s="55"/>
      <c r="J340" s="61"/>
      <c r="K340" s="55"/>
      <c r="L340" s="55"/>
      <c r="M340" s="55"/>
      <c r="N340" s="61"/>
      <c r="O340" s="55"/>
      <c r="P340" s="55"/>
      <c r="Q340" s="55"/>
      <c r="R340" s="61"/>
      <c r="S340" s="55"/>
      <c r="T340" s="55"/>
      <c r="U340" s="55"/>
      <c r="V340" s="61"/>
    </row>
    <row r="341" spans="1:22" ht="15" customHeight="1">
      <c r="A341" s="149">
        <v>316</v>
      </c>
      <c r="B341" s="150" t="s">
        <v>30</v>
      </c>
      <c r="C341" s="138" t="s">
        <v>88</v>
      </c>
      <c r="D341" s="138"/>
      <c r="E341" s="138">
        <f>SUM(E342:E346)+E347+E376+E410+E432+E451+E468+E493</f>
        <v>0</v>
      </c>
      <c r="F341" s="119"/>
      <c r="G341" s="138">
        <f t="shared" ref="G341:V341" si="234">SUM(G342:G346)+G347+G376+G410+G432+G451+G468+G493</f>
        <v>0</v>
      </c>
      <c r="H341" s="138">
        <f t="shared" si="234"/>
        <v>0</v>
      </c>
      <c r="I341" s="138">
        <f t="shared" si="234"/>
        <v>0</v>
      </c>
      <c r="J341" s="138">
        <f t="shared" si="234"/>
        <v>0</v>
      </c>
      <c r="K341" s="138">
        <f t="shared" si="234"/>
        <v>0</v>
      </c>
      <c r="L341" s="138">
        <f t="shared" si="234"/>
        <v>0</v>
      </c>
      <c r="M341" s="138">
        <f t="shared" si="234"/>
        <v>0</v>
      </c>
      <c r="N341" s="138">
        <f t="shared" si="234"/>
        <v>0</v>
      </c>
      <c r="O341" s="138">
        <f t="shared" si="234"/>
        <v>0</v>
      </c>
      <c r="P341" s="138">
        <f t="shared" si="234"/>
        <v>0</v>
      </c>
      <c r="Q341" s="138">
        <f t="shared" si="234"/>
        <v>0</v>
      </c>
      <c r="R341" s="138">
        <f t="shared" si="234"/>
        <v>0</v>
      </c>
      <c r="S341" s="138">
        <f t="shared" si="234"/>
        <v>0</v>
      </c>
      <c r="T341" s="138">
        <f t="shared" si="234"/>
        <v>0</v>
      </c>
      <c r="U341" s="138">
        <f t="shared" si="234"/>
        <v>0</v>
      </c>
      <c r="V341" s="138">
        <f t="shared" si="234"/>
        <v>0</v>
      </c>
    </row>
    <row r="342" spans="1:22" ht="15" customHeight="1">
      <c r="A342" s="52">
        <v>401</v>
      </c>
      <c r="B342" s="9" t="s">
        <v>30</v>
      </c>
      <c r="C342" s="54" t="s">
        <v>66</v>
      </c>
      <c r="D342" s="54"/>
      <c r="E342" s="54">
        <f>SUM(G342:V342)/2</f>
        <v>0</v>
      </c>
      <c r="F342" s="55"/>
      <c r="G342" s="55"/>
      <c r="H342" s="55"/>
      <c r="I342" s="55"/>
      <c r="J342" s="54">
        <f t="shared" ref="J342:J347" si="235">SUM(G342:I342)</f>
        <v>0</v>
      </c>
      <c r="K342" s="55"/>
      <c r="L342" s="55"/>
      <c r="M342" s="55"/>
      <c r="N342" s="54">
        <f t="shared" ref="N342:N347" si="236">SUM(K342:M342)</f>
        <v>0</v>
      </c>
      <c r="O342" s="55"/>
      <c r="P342" s="55"/>
      <c r="Q342" s="55"/>
      <c r="R342" s="54">
        <f t="shared" ref="R342:R347" si="237">SUM(O342:Q342)</f>
        <v>0</v>
      </c>
      <c r="S342" s="55"/>
      <c r="T342" s="55"/>
      <c r="U342" s="55"/>
      <c r="V342" s="54">
        <f t="shared" ref="V342:V347" si="238">SUM(S342:U342)</f>
        <v>0</v>
      </c>
    </row>
    <row r="343" spans="1:22" ht="15" customHeight="1">
      <c r="A343" s="52">
        <v>402</v>
      </c>
      <c r="B343" s="9" t="s">
        <v>30</v>
      </c>
      <c r="C343" s="54" t="s">
        <v>68</v>
      </c>
      <c r="D343" s="54"/>
      <c r="E343" s="54">
        <f>SUM(G343:V343)/2</f>
        <v>0</v>
      </c>
      <c r="F343" s="55"/>
      <c r="G343" s="55"/>
      <c r="H343" s="55"/>
      <c r="I343" s="55"/>
      <c r="J343" s="54">
        <f t="shared" si="235"/>
        <v>0</v>
      </c>
      <c r="K343" s="55"/>
      <c r="L343" s="55"/>
      <c r="M343" s="55"/>
      <c r="N343" s="54">
        <f t="shared" si="236"/>
        <v>0</v>
      </c>
      <c r="O343" s="55"/>
      <c r="P343" s="55"/>
      <c r="Q343" s="55"/>
      <c r="R343" s="54">
        <f t="shared" si="237"/>
        <v>0</v>
      </c>
      <c r="S343" s="55"/>
      <c r="T343" s="55"/>
      <c r="U343" s="55"/>
      <c r="V343" s="54">
        <f t="shared" si="238"/>
        <v>0</v>
      </c>
    </row>
    <row r="344" spans="1:22" ht="15" customHeight="1">
      <c r="A344" s="52">
        <v>403</v>
      </c>
      <c r="B344" s="9" t="s">
        <v>30</v>
      </c>
      <c r="C344" s="54" t="s">
        <v>69</v>
      </c>
      <c r="D344" s="54"/>
      <c r="E344" s="54">
        <f>SUM(G344:V344)/2</f>
        <v>0</v>
      </c>
      <c r="F344" s="55"/>
      <c r="G344" s="55"/>
      <c r="H344" s="55"/>
      <c r="I344" s="55"/>
      <c r="J344" s="54">
        <f t="shared" si="235"/>
        <v>0</v>
      </c>
      <c r="K344" s="55"/>
      <c r="L344" s="55"/>
      <c r="M344" s="55"/>
      <c r="N344" s="54">
        <f t="shared" si="236"/>
        <v>0</v>
      </c>
      <c r="O344" s="55"/>
      <c r="P344" s="55"/>
      <c r="Q344" s="55"/>
      <c r="R344" s="54">
        <f t="shared" si="237"/>
        <v>0</v>
      </c>
      <c r="S344" s="55"/>
      <c r="T344" s="55"/>
      <c r="U344" s="55"/>
      <c r="V344" s="54">
        <f t="shared" si="238"/>
        <v>0</v>
      </c>
    </row>
    <row r="345" spans="1:22" ht="15" customHeight="1">
      <c r="A345" s="52">
        <v>404</v>
      </c>
      <c r="B345" s="9" t="s">
        <v>30</v>
      </c>
      <c r="C345" s="54" t="s">
        <v>70</v>
      </c>
      <c r="D345" s="54"/>
      <c r="E345" s="54">
        <f>SUM(G345:V345)/2</f>
        <v>0</v>
      </c>
      <c r="F345" s="55"/>
      <c r="G345" s="55"/>
      <c r="H345" s="55"/>
      <c r="I345" s="55"/>
      <c r="J345" s="54">
        <f t="shared" si="235"/>
        <v>0</v>
      </c>
      <c r="K345" s="55"/>
      <c r="L345" s="55"/>
      <c r="M345" s="55"/>
      <c r="N345" s="54">
        <f t="shared" si="236"/>
        <v>0</v>
      </c>
      <c r="O345" s="55"/>
      <c r="P345" s="55"/>
      <c r="Q345" s="55"/>
      <c r="R345" s="54">
        <f t="shared" si="237"/>
        <v>0</v>
      </c>
      <c r="S345" s="55"/>
      <c r="T345" s="55"/>
      <c r="U345" s="55"/>
      <c r="V345" s="54">
        <f t="shared" si="238"/>
        <v>0</v>
      </c>
    </row>
    <row r="346" spans="1:22" ht="15" customHeight="1">
      <c r="A346" s="52">
        <v>405</v>
      </c>
      <c r="B346" s="9" t="s">
        <v>30</v>
      </c>
      <c r="C346" s="54" t="s">
        <v>71</v>
      </c>
      <c r="D346" s="54"/>
      <c r="E346" s="54">
        <f>SUM(G346:V346)/2</f>
        <v>0</v>
      </c>
      <c r="F346" s="55"/>
      <c r="G346" s="55"/>
      <c r="H346" s="55"/>
      <c r="I346" s="55"/>
      <c r="J346" s="54">
        <f t="shared" si="235"/>
        <v>0</v>
      </c>
      <c r="K346" s="55"/>
      <c r="L346" s="55"/>
      <c r="M346" s="55"/>
      <c r="N346" s="54">
        <f t="shared" si="236"/>
        <v>0</v>
      </c>
      <c r="O346" s="55"/>
      <c r="P346" s="55"/>
      <c r="Q346" s="55"/>
      <c r="R346" s="54">
        <f t="shared" si="237"/>
        <v>0</v>
      </c>
      <c r="S346" s="55"/>
      <c r="T346" s="55"/>
      <c r="U346" s="55"/>
      <c r="V346" s="54">
        <f t="shared" si="238"/>
        <v>0</v>
      </c>
    </row>
    <row r="347" spans="1:22" ht="15" customHeight="1">
      <c r="A347" s="167">
        <v>317</v>
      </c>
      <c r="B347" s="163" t="s">
        <v>89</v>
      </c>
      <c r="C347" s="169" t="s">
        <v>190</v>
      </c>
      <c r="D347" s="126"/>
      <c r="E347" s="162">
        <f>+E348+E361</f>
        <v>0</v>
      </c>
      <c r="F347" s="104"/>
      <c r="G347" s="162">
        <f>G348+G361</f>
        <v>0</v>
      </c>
      <c r="H347" s="162">
        <f>H348+H361</f>
        <v>0</v>
      </c>
      <c r="I347" s="162">
        <f>I348+I361</f>
        <v>0</v>
      </c>
      <c r="J347" s="162">
        <f t="shared" si="235"/>
        <v>0</v>
      </c>
      <c r="K347" s="162">
        <f>K348+K361</f>
        <v>0</v>
      </c>
      <c r="L347" s="162">
        <f>L348+L361</f>
        <v>0</v>
      </c>
      <c r="M347" s="162">
        <f>M348+M361</f>
        <v>0</v>
      </c>
      <c r="N347" s="162">
        <f t="shared" si="236"/>
        <v>0</v>
      </c>
      <c r="O347" s="162">
        <f>O348+O361</f>
        <v>0</v>
      </c>
      <c r="P347" s="162">
        <f>P348+P361</f>
        <v>0</v>
      </c>
      <c r="Q347" s="162">
        <f>Q348+Q361</f>
        <v>0</v>
      </c>
      <c r="R347" s="162">
        <f t="shared" si="237"/>
        <v>0</v>
      </c>
      <c r="S347" s="162">
        <f>S348+S361</f>
        <v>0</v>
      </c>
      <c r="T347" s="162">
        <f>T348+T361</f>
        <v>0</v>
      </c>
      <c r="U347" s="162">
        <f>U348+U361</f>
        <v>0</v>
      </c>
      <c r="V347" s="162">
        <f t="shared" si="238"/>
        <v>0</v>
      </c>
    </row>
    <row r="348" spans="1:22" s="6" customFormat="1" ht="31.5">
      <c r="A348" s="167">
        <v>318</v>
      </c>
      <c r="B348" s="163" t="s">
        <v>191</v>
      </c>
      <c r="C348" s="162" t="s">
        <v>192</v>
      </c>
      <c r="D348" s="123"/>
      <c r="E348" s="162">
        <f>SUM(E349:E360)</f>
        <v>0</v>
      </c>
      <c r="F348" s="104"/>
      <c r="G348" s="162">
        <f t="shared" ref="G348:V348" si="239">SUM(G349:G360)</f>
        <v>0</v>
      </c>
      <c r="H348" s="162">
        <f t="shared" si="239"/>
        <v>0</v>
      </c>
      <c r="I348" s="162">
        <f t="shared" si="239"/>
        <v>0</v>
      </c>
      <c r="J348" s="162">
        <f t="shared" si="239"/>
        <v>0</v>
      </c>
      <c r="K348" s="162">
        <f t="shared" si="239"/>
        <v>0</v>
      </c>
      <c r="L348" s="162">
        <f t="shared" si="239"/>
        <v>0</v>
      </c>
      <c r="M348" s="162">
        <f t="shared" si="239"/>
        <v>0</v>
      </c>
      <c r="N348" s="162">
        <f t="shared" si="239"/>
        <v>0</v>
      </c>
      <c r="O348" s="162">
        <f t="shared" si="239"/>
        <v>0</v>
      </c>
      <c r="P348" s="162">
        <f t="shared" si="239"/>
        <v>0</v>
      </c>
      <c r="Q348" s="162">
        <f t="shared" si="239"/>
        <v>0</v>
      </c>
      <c r="R348" s="162">
        <f t="shared" si="239"/>
        <v>0</v>
      </c>
      <c r="S348" s="162">
        <f t="shared" si="239"/>
        <v>0</v>
      </c>
      <c r="T348" s="162">
        <f t="shared" si="239"/>
        <v>0</v>
      </c>
      <c r="U348" s="162">
        <f t="shared" si="239"/>
        <v>0</v>
      </c>
      <c r="V348" s="162">
        <f t="shared" si="239"/>
        <v>0</v>
      </c>
    </row>
    <row r="349" spans="1:22" s="6" customFormat="1" ht="15" customHeight="1">
      <c r="A349" s="51">
        <v>319</v>
      </c>
      <c r="B349" s="11" t="s">
        <v>191</v>
      </c>
      <c r="C349" s="59" t="s">
        <v>49</v>
      </c>
      <c r="D349" s="59"/>
      <c r="E349" s="61">
        <f t="shared" ref="E349:E360" si="240">SUM(G349:V349)/2</f>
        <v>0</v>
      </c>
      <c r="F349" s="61"/>
      <c r="G349" s="55"/>
      <c r="H349" s="55"/>
      <c r="I349" s="55"/>
      <c r="J349" s="61">
        <f t="shared" ref="J349:J360" si="241">SUM(G349:I349)</f>
        <v>0</v>
      </c>
      <c r="K349" s="55"/>
      <c r="L349" s="55"/>
      <c r="M349" s="55"/>
      <c r="N349" s="61">
        <f t="shared" ref="N349:N360" si="242">SUM(K349:M349)</f>
        <v>0</v>
      </c>
      <c r="O349" s="55"/>
      <c r="P349" s="55"/>
      <c r="Q349" s="55"/>
      <c r="R349" s="61">
        <f t="shared" ref="R349:R360" si="243">SUM(O349:Q349)</f>
        <v>0</v>
      </c>
      <c r="S349" s="55"/>
      <c r="T349" s="55"/>
      <c r="U349" s="55"/>
      <c r="V349" s="61">
        <f t="shared" ref="V349:V360" si="244">SUM(S349:U349)</f>
        <v>0</v>
      </c>
    </row>
    <row r="350" spans="1:22" s="6" customFormat="1" ht="15" customHeight="1">
      <c r="A350" s="51">
        <v>321</v>
      </c>
      <c r="B350" s="11" t="s">
        <v>191</v>
      </c>
      <c r="C350" s="60" t="s">
        <v>193</v>
      </c>
      <c r="D350" s="60"/>
      <c r="E350" s="61">
        <f t="shared" si="240"/>
        <v>0</v>
      </c>
      <c r="F350" s="61"/>
      <c r="G350" s="55"/>
      <c r="H350" s="55"/>
      <c r="I350" s="55"/>
      <c r="J350" s="61">
        <f t="shared" si="241"/>
        <v>0</v>
      </c>
      <c r="K350" s="55"/>
      <c r="L350" s="55"/>
      <c r="M350" s="55"/>
      <c r="N350" s="61">
        <f t="shared" si="242"/>
        <v>0</v>
      </c>
      <c r="O350" s="55"/>
      <c r="P350" s="55"/>
      <c r="Q350" s="55"/>
      <c r="R350" s="61">
        <f t="shared" si="243"/>
        <v>0</v>
      </c>
      <c r="S350" s="55"/>
      <c r="T350" s="55"/>
      <c r="U350" s="55"/>
      <c r="V350" s="61">
        <f t="shared" si="244"/>
        <v>0</v>
      </c>
    </row>
    <row r="351" spans="1:22" s="6" customFormat="1" ht="15" customHeight="1">
      <c r="A351" s="51">
        <v>323</v>
      </c>
      <c r="B351" s="11" t="s">
        <v>191</v>
      </c>
      <c r="C351" s="64" t="s">
        <v>58</v>
      </c>
      <c r="D351" s="64"/>
      <c r="E351" s="61">
        <f t="shared" si="240"/>
        <v>0</v>
      </c>
      <c r="F351" s="61"/>
      <c r="G351" s="55"/>
      <c r="H351" s="55"/>
      <c r="I351" s="55"/>
      <c r="J351" s="61">
        <f t="shared" si="241"/>
        <v>0</v>
      </c>
      <c r="K351" s="55"/>
      <c r="L351" s="55"/>
      <c r="M351" s="55"/>
      <c r="N351" s="61">
        <f t="shared" si="242"/>
        <v>0</v>
      </c>
      <c r="O351" s="55"/>
      <c r="P351" s="55"/>
      <c r="Q351" s="55"/>
      <c r="R351" s="61">
        <f t="shared" si="243"/>
        <v>0</v>
      </c>
      <c r="S351" s="55"/>
      <c r="T351" s="55"/>
      <c r="U351" s="55"/>
      <c r="V351" s="61">
        <f t="shared" si="244"/>
        <v>0</v>
      </c>
    </row>
    <row r="352" spans="1:22" s="6" customFormat="1" ht="15" customHeight="1">
      <c r="A352" s="51">
        <v>324</v>
      </c>
      <c r="B352" s="11" t="s">
        <v>191</v>
      </c>
      <c r="C352" s="59" t="s">
        <v>159</v>
      </c>
      <c r="D352" s="59"/>
      <c r="E352" s="61">
        <f t="shared" si="240"/>
        <v>0</v>
      </c>
      <c r="F352" s="61"/>
      <c r="G352" s="55"/>
      <c r="H352" s="55"/>
      <c r="I352" s="55"/>
      <c r="J352" s="61">
        <f t="shared" si="241"/>
        <v>0</v>
      </c>
      <c r="K352" s="55"/>
      <c r="L352" s="55"/>
      <c r="M352" s="55"/>
      <c r="N352" s="61">
        <f t="shared" si="242"/>
        <v>0</v>
      </c>
      <c r="O352" s="55"/>
      <c r="P352" s="55"/>
      <c r="Q352" s="55"/>
      <c r="R352" s="61">
        <f t="shared" si="243"/>
        <v>0</v>
      </c>
      <c r="S352" s="55"/>
      <c r="T352" s="55"/>
      <c r="U352" s="55"/>
      <c r="V352" s="61">
        <f t="shared" si="244"/>
        <v>0</v>
      </c>
    </row>
    <row r="353" spans="1:22" s="6" customFormat="1" ht="15" customHeight="1">
      <c r="A353" s="51">
        <v>325</v>
      </c>
      <c r="B353" s="11" t="s">
        <v>191</v>
      </c>
      <c r="C353" s="59" t="s">
        <v>68</v>
      </c>
      <c r="D353" s="59"/>
      <c r="E353" s="61">
        <f t="shared" si="240"/>
        <v>0</v>
      </c>
      <c r="F353" s="61"/>
      <c r="G353" s="55"/>
      <c r="H353" s="55"/>
      <c r="I353" s="55"/>
      <c r="J353" s="61">
        <f t="shared" si="241"/>
        <v>0</v>
      </c>
      <c r="K353" s="55"/>
      <c r="L353" s="55"/>
      <c r="M353" s="55"/>
      <c r="N353" s="61">
        <f t="shared" si="242"/>
        <v>0</v>
      </c>
      <c r="O353" s="55"/>
      <c r="P353" s="55"/>
      <c r="Q353" s="55"/>
      <c r="R353" s="61">
        <f t="shared" si="243"/>
        <v>0</v>
      </c>
      <c r="S353" s="55"/>
      <c r="T353" s="55"/>
      <c r="U353" s="55"/>
      <c r="V353" s="61">
        <f t="shared" si="244"/>
        <v>0</v>
      </c>
    </row>
    <row r="354" spans="1:22" s="6" customFormat="1" ht="15" customHeight="1">
      <c r="A354" s="51">
        <v>326</v>
      </c>
      <c r="B354" s="11" t="s">
        <v>191</v>
      </c>
      <c r="C354" s="59" t="s">
        <v>31</v>
      </c>
      <c r="D354" s="59"/>
      <c r="E354" s="61">
        <f t="shared" si="240"/>
        <v>0</v>
      </c>
      <c r="F354" s="61"/>
      <c r="G354" s="55"/>
      <c r="H354" s="55"/>
      <c r="I354" s="55"/>
      <c r="J354" s="61">
        <f t="shared" si="241"/>
        <v>0</v>
      </c>
      <c r="K354" s="55"/>
      <c r="L354" s="55"/>
      <c r="M354" s="55"/>
      <c r="N354" s="61">
        <f t="shared" si="242"/>
        <v>0</v>
      </c>
      <c r="O354" s="55"/>
      <c r="P354" s="55"/>
      <c r="Q354" s="55"/>
      <c r="R354" s="61">
        <f t="shared" si="243"/>
        <v>0</v>
      </c>
      <c r="S354" s="55"/>
      <c r="T354" s="55"/>
      <c r="U354" s="55"/>
      <c r="V354" s="61">
        <f t="shared" si="244"/>
        <v>0</v>
      </c>
    </row>
    <row r="355" spans="1:22" s="6" customFormat="1" ht="15" customHeight="1">
      <c r="A355" s="51">
        <v>327</v>
      </c>
      <c r="B355" s="11" t="s">
        <v>191</v>
      </c>
      <c r="C355" s="59" t="s">
        <v>71</v>
      </c>
      <c r="D355" s="59"/>
      <c r="E355" s="61">
        <f t="shared" si="240"/>
        <v>0</v>
      </c>
      <c r="F355" s="61"/>
      <c r="G355" s="55"/>
      <c r="H355" s="55"/>
      <c r="I355" s="55"/>
      <c r="J355" s="61">
        <f t="shared" si="241"/>
        <v>0</v>
      </c>
      <c r="K355" s="55"/>
      <c r="L355" s="55"/>
      <c r="M355" s="55"/>
      <c r="N355" s="61">
        <f t="shared" si="242"/>
        <v>0</v>
      </c>
      <c r="O355" s="55"/>
      <c r="P355" s="55"/>
      <c r="Q355" s="55"/>
      <c r="R355" s="61">
        <f t="shared" si="243"/>
        <v>0</v>
      </c>
      <c r="S355" s="55"/>
      <c r="T355" s="55"/>
      <c r="U355" s="55"/>
      <c r="V355" s="61">
        <f t="shared" si="244"/>
        <v>0</v>
      </c>
    </row>
    <row r="356" spans="1:22" s="6" customFormat="1" ht="15" customHeight="1">
      <c r="A356" s="51">
        <v>328</v>
      </c>
      <c r="B356" s="11" t="s">
        <v>191</v>
      </c>
      <c r="C356" s="59" t="s">
        <v>70</v>
      </c>
      <c r="D356" s="59"/>
      <c r="E356" s="61">
        <f t="shared" si="240"/>
        <v>0</v>
      </c>
      <c r="F356" s="61"/>
      <c r="G356" s="55"/>
      <c r="H356" s="55"/>
      <c r="I356" s="55"/>
      <c r="J356" s="61">
        <f t="shared" si="241"/>
        <v>0</v>
      </c>
      <c r="K356" s="55"/>
      <c r="L356" s="55"/>
      <c r="M356" s="55"/>
      <c r="N356" s="61">
        <f t="shared" si="242"/>
        <v>0</v>
      </c>
      <c r="O356" s="55"/>
      <c r="P356" s="55"/>
      <c r="Q356" s="55"/>
      <c r="R356" s="61">
        <f t="shared" si="243"/>
        <v>0</v>
      </c>
      <c r="S356" s="55"/>
      <c r="T356" s="55"/>
      <c r="U356" s="55"/>
      <c r="V356" s="61">
        <f t="shared" si="244"/>
        <v>0</v>
      </c>
    </row>
    <row r="357" spans="1:22" s="6" customFormat="1" ht="15" customHeight="1">
      <c r="A357" s="51">
        <v>329</v>
      </c>
      <c r="B357" s="11" t="s">
        <v>191</v>
      </c>
      <c r="C357" s="59" t="s">
        <v>56</v>
      </c>
      <c r="D357" s="59"/>
      <c r="E357" s="61">
        <f t="shared" si="240"/>
        <v>0</v>
      </c>
      <c r="F357" s="61"/>
      <c r="G357" s="55"/>
      <c r="H357" s="55"/>
      <c r="I357" s="55"/>
      <c r="J357" s="61">
        <f t="shared" si="241"/>
        <v>0</v>
      </c>
      <c r="K357" s="55"/>
      <c r="L357" s="55"/>
      <c r="M357" s="55"/>
      <c r="N357" s="61">
        <f t="shared" si="242"/>
        <v>0</v>
      </c>
      <c r="O357" s="55"/>
      <c r="P357" s="55"/>
      <c r="Q357" s="55"/>
      <c r="R357" s="61">
        <f t="shared" si="243"/>
        <v>0</v>
      </c>
      <c r="S357" s="55"/>
      <c r="T357" s="55"/>
      <c r="U357" s="55"/>
      <c r="V357" s="61">
        <f t="shared" si="244"/>
        <v>0</v>
      </c>
    </row>
    <row r="358" spans="1:22" s="6" customFormat="1" ht="15" customHeight="1">
      <c r="A358" s="51">
        <v>330</v>
      </c>
      <c r="B358" s="11" t="s">
        <v>191</v>
      </c>
      <c r="C358" s="59" t="s">
        <v>47</v>
      </c>
      <c r="D358" s="59"/>
      <c r="E358" s="61">
        <f t="shared" si="240"/>
        <v>0</v>
      </c>
      <c r="F358" s="61"/>
      <c r="G358" s="55"/>
      <c r="H358" s="55"/>
      <c r="I358" s="55"/>
      <c r="J358" s="61">
        <f t="shared" si="241"/>
        <v>0</v>
      </c>
      <c r="K358" s="55"/>
      <c r="L358" s="55"/>
      <c r="M358" s="55"/>
      <c r="N358" s="61">
        <f t="shared" si="242"/>
        <v>0</v>
      </c>
      <c r="O358" s="55"/>
      <c r="P358" s="55"/>
      <c r="Q358" s="55"/>
      <c r="R358" s="61">
        <f t="shared" si="243"/>
        <v>0</v>
      </c>
      <c r="S358" s="55"/>
      <c r="T358" s="55"/>
      <c r="U358" s="55"/>
      <c r="V358" s="61">
        <f t="shared" si="244"/>
        <v>0</v>
      </c>
    </row>
    <row r="359" spans="1:22" s="6" customFormat="1" ht="15" customHeight="1">
      <c r="A359" s="51">
        <v>331</v>
      </c>
      <c r="B359" s="11" t="s">
        <v>191</v>
      </c>
      <c r="C359" s="59" t="s">
        <v>50</v>
      </c>
      <c r="D359" s="59"/>
      <c r="E359" s="61">
        <f t="shared" si="240"/>
        <v>0</v>
      </c>
      <c r="F359" s="61"/>
      <c r="G359" s="55"/>
      <c r="H359" s="55"/>
      <c r="I359" s="55"/>
      <c r="J359" s="61">
        <f t="shared" si="241"/>
        <v>0</v>
      </c>
      <c r="K359" s="55"/>
      <c r="L359" s="55"/>
      <c r="M359" s="55"/>
      <c r="N359" s="61">
        <f t="shared" si="242"/>
        <v>0</v>
      </c>
      <c r="O359" s="55"/>
      <c r="P359" s="55"/>
      <c r="Q359" s="55"/>
      <c r="R359" s="61">
        <f t="shared" si="243"/>
        <v>0</v>
      </c>
      <c r="S359" s="55"/>
      <c r="T359" s="55"/>
      <c r="U359" s="55"/>
      <c r="V359" s="61">
        <f t="shared" si="244"/>
        <v>0</v>
      </c>
    </row>
    <row r="360" spans="1:22" s="6" customFormat="1" ht="15" customHeight="1">
      <c r="A360" s="51">
        <v>332</v>
      </c>
      <c r="B360" s="11" t="s">
        <v>191</v>
      </c>
      <c r="C360" s="59" t="s">
        <v>48</v>
      </c>
      <c r="D360" s="59"/>
      <c r="E360" s="61">
        <f t="shared" si="240"/>
        <v>0</v>
      </c>
      <c r="F360" s="61"/>
      <c r="G360" s="55"/>
      <c r="H360" s="55"/>
      <c r="I360" s="55"/>
      <c r="J360" s="61">
        <f t="shared" si="241"/>
        <v>0</v>
      </c>
      <c r="K360" s="55"/>
      <c r="L360" s="55"/>
      <c r="M360" s="55"/>
      <c r="N360" s="61">
        <f t="shared" si="242"/>
        <v>0</v>
      </c>
      <c r="O360" s="55"/>
      <c r="P360" s="55"/>
      <c r="Q360" s="55"/>
      <c r="R360" s="61">
        <f t="shared" si="243"/>
        <v>0</v>
      </c>
      <c r="S360" s="55"/>
      <c r="T360" s="55"/>
      <c r="U360" s="55"/>
      <c r="V360" s="61">
        <f t="shared" si="244"/>
        <v>0</v>
      </c>
    </row>
    <row r="361" spans="1:22" s="6" customFormat="1" ht="31.5">
      <c r="A361" s="167">
        <v>333</v>
      </c>
      <c r="B361" s="163" t="s">
        <v>194</v>
      </c>
      <c r="C361" s="162" t="s">
        <v>195</v>
      </c>
      <c r="D361" s="123"/>
      <c r="E361" s="162">
        <f t="shared" ref="E361:V361" si="245">SUM(E362:E375)</f>
        <v>0</v>
      </c>
      <c r="F361" s="104"/>
      <c r="G361" s="162">
        <f t="shared" si="245"/>
        <v>0</v>
      </c>
      <c r="H361" s="162">
        <f t="shared" si="245"/>
        <v>0</v>
      </c>
      <c r="I361" s="162">
        <f t="shared" si="245"/>
        <v>0</v>
      </c>
      <c r="J361" s="162">
        <f t="shared" si="245"/>
        <v>0</v>
      </c>
      <c r="K361" s="162">
        <f t="shared" si="245"/>
        <v>0</v>
      </c>
      <c r="L361" s="162">
        <f t="shared" si="245"/>
        <v>0</v>
      </c>
      <c r="M361" s="162">
        <f t="shared" si="245"/>
        <v>0</v>
      </c>
      <c r="N361" s="162">
        <f t="shared" si="245"/>
        <v>0</v>
      </c>
      <c r="O361" s="162">
        <f t="shared" si="245"/>
        <v>0</v>
      </c>
      <c r="P361" s="162">
        <f t="shared" si="245"/>
        <v>0</v>
      </c>
      <c r="Q361" s="162">
        <f t="shared" si="245"/>
        <v>0</v>
      </c>
      <c r="R361" s="162">
        <f t="shared" si="245"/>
        <v>0</v>
      </c>
      <c r="S361" s="162">
        <f t="shared" si="245"/>
        <v>0</v>
      </c>
      <c r="T361" s="162">
        <f t="shared" si="245"/>
        <v>0</v>
      </c>
      <c r="U361" s="162">
        <f t="shared" si="245"/>
        <v>0</v>
      </c>
      <c r="V361" s="162">
        <f t="shared" si="245"/>
        <v>0</v>
      </c>
    </row>
    <row r="362" spans="1:22" s="6" customFormat="1" ht="15" customHeight="1">
      <c r="A362" s="51">
        <v>334</v>
      </c>
      <c r="B362" s="11" t="s">
        <v>194</v>
      </c>
      <c r="C362" s="59" t="s">
        <v>49</v>
      </c>
      <c r="D362" s="59"/>
      <c r="E362" s="61">
        <f t="shared" ref="E362:E375" si="246">SUM(G362:V362)/2</f>
        <v>0</v>
      </c>
      <c r="F362" s="61"/>
      <c r="G362" s="55"/>
      <c r="H362" s="55"/>
      <c r="I362" s="55"/>
      <c r="J362" s="61">
        <f t="shared" ref="J362:J392" si="247">SUM(G362:I362)</f>
        <v>0</v>
      </c>
      <c r="K362" s="55"/>
      <c r="L362" s="55"/>
      <c r="M362" s="55"/>
      <c r="N362" s="61">
        <f t="shared" ref="N362:N392" si="248">SUM(K362:M362)</f>
        <v>0</v>
      </c>
      <c r="O362" s="55"/>
      <c r="P362" s="55"/>
      <c r="Q362" s="55"/>
      <c r="R362" s="61">
        <f t="shared" ref="R362:R392" si="249">SUM(O362:Q362)</f>
        <v>0</v>
      </c>
      <c r="S362" s="55"/>
      <c r="T362" s="55"/>
      <c r="U362" s="55"/>
      <c r="V362" s="61">
        <f t="shared" ref="V362:V392" si="250">SUM(S362:U362)</f>
        <v>0</v>
      </c>
    </row>
    <row r="363" spans="1:22" s="6" customFormat="1" ht="15" customHeight="1">
      <c r="A363" s="51">
        <v>335</v>
      </c>
      <c r="B363" s="11" t="s">
        <v>194</v>
      </c>
      <c r="C363" s="59" t="s">
        <v>72</v>
      </c>
      <c r="D363" s="59"/>
      <c r="E363" s="61">
        <f t="shared" si="246"/>
        <v>0</v>
      </c>
      <c r="F363" s="61"/>
      <c r="G363" s="55"/>
      <c r="H363" s="55"/>
      <c r="I363" s="55"/>
      <c r="J363" s="61">
        <f t="shared" si="247"/>
        <v>0</v>
      </c>
      <c r="K363" s="55"/>
      <c r="L363" s="55"/>
      <c r="M363" s="55"/>
      <c r="N363" s="61">
        <f t="shared" si="248"/>
        <v>0</v>
      </c>
      <c r="O363" s="55"/>
      <c r="P363" s="55"/>
      <c r="Q363" s="55"/>
      <c r="R363" s="61">
        <f t="shared" si="249"/>
        <v>0</v>
      </c>
      <c r="S363" s="55"/>
      <c r="T363" s="55"/>
      <c r="U363" s="55"/>
      <c r="V363" s="61">
        <f t="shared" si="250"/>
        <v>0</v>
      </c>
    </row>
    <row r="364" spans="1:22" s="6" customFormat="1" ht="15" customHeight="1">
      <c r="A364" s="51">
        <v>336</v>
      </c>
      <c r="B364" s="11" t="s">
        <v>194</v>
      </c>
      <c r="C364" s="60" t="s">
        <v>193</v>
      </c>
      <c r="D364" s="60"/>
      <c r="E364" s="61">
        <f t="shared" si="246"/>
        <v>0</v>
      </c>
      <c r="F364" s="61"/>
      <c r="G364" s="55"/>
      <c r="H364" s="55"/>
      <c r="I364" s="55"/>
      <c r="J364" s="61">
        <f t="shared" si="247"/>
        <v>0</v>
      </c>
      <c r="K364" s="55"/>
      <c r="L364" s="55"/>
      <c r="M364" s="55"/>
      <c r="N364" s="61">
        <f t="shared" si="248"/>
        <v>0</v>
      </c>
      <c r="O364" s="55"/>
      <c r="P364" s="55"/>
      <c r="Q364" s="55"/>
      <c r="R364" s="61">
        <f t="shared" si="249"/>
        <v>0</v>
      </c>
      <c r="S364" s="55"/>
      <c r="T364" s="55"/>
      <c r="U364" s="55"/>
      <c r="V364" s="61">
        <f t="shared" si="250"/>
        <v>0</v>
      </c>
    </row>
    <row r="365" spans="1:22" s="6" customFormat="1" ht="15" customHeight="1">
      <c r="A365" s="51">
        <v>337</v>
      </c>
      <c r="B365" s="11" t="s">
        <v>194</v>
      </c>
      <c r="C365" s="64" t="s">
        <v>158</v>
      </c>
      <c r="D365" s="64"/>
      <c r="E365" s="61">
        <f t="shared" si="246"/>
        <v>0</v>
      </c>
      <c r="F365" s="61"/>
      <c r="G365" s="55"/>
      <c r="H365" s="55"/>
      <c r="I365" s="55"/>
      <c r="J365" s="61">
        <f t="shared" si="247"/>
        <v>0</v>
      </c>
      <c r="K365" s="55"/>
      <c r="L365" s="55"/>
      <c r="M365" s="55"/>
      <c r="N365" s="61">
        <f t="shared" si="248"/>
        <v>0</v>
      </c>
      <c r="O365" s="55"/>
      <c r="P365" s="55"/>
      <c r="Q365" s="55"/>
      <c r="R365" s="61">
        <f t="shared" si="249"/>
        <v>0</v>
      </c>
      <c r="S365" s="55"/>
      <c r="T365" s="55"/>
      <c r="U365" s="55"/>
      <c r="V365" s="61">
        <f t="shared" si="250"/>
        <v>0</v>
      </c>
    </row>
    <row r="366" spans="1:22" s="6" customFormat="1" ht="15" customHeight="1">
      <c r="A366" s="51">
        <v>338</v>
      </c>
      <c r="B366" s="11" t="s">
        <v>194</v>
      </c>
      <c r="C366" s="59" t="s">
        <v>58</v>
      </c>
      <c r="D366" s="59"/>
      <c r="E366" s="61">
        <f t="shared" si="246"/>
        <v>0</v>
      </c>
      <c r="F366" s="61"/>
      <c r="G366" s="55"/>
      <c r="H366" s="55"/>
      <c r="I366" s="55"/>
      <c r="J366" s="61">
        <f t="shared" si="247"/>
        <v>0</v>
      </c>
      <c r="K366" s="55"/>
      <c r="L366" s="55"/>
      <c r="M366" s="55"/>
      <c r="N366" s="61">
        <f t="shared" si="248"/>
        <v>0</v>
      </c>
      <c r="O366" s="55"/>
      <c r="P366" s="55"/>
      <c r="Q366" s="55"/>
      <c r="R366" s="61">
        <f t="shared" si="249"/>
        <v>0</v>
      </c>
      <c r="S366" s="55"/>
      <c r="T366" s="55"/>
      <c r="U366" s="55"/>
      <c r="V366" s="61">
        <f t="shared" si="250"/>
        <v>0</v>
      </c>
    </row>
    <row r="367" spans="1:22" s="6" customFormat="1" ht="15" customHeight="1">
      <c r="A367" s="51">
        <v>339</v>
      </c>
      <c r="B367" s="11" t="s">
        <v>194</v>
      </c>
      <c r="C367" s="59" t="s">
        <v>159</v>
      </c>
      <c r="D367" s="59"/>
      <c r="E367" s="61">
        <f t="shared" si="246"/>
        <v>0</v>
      </c>
      <c r="F367" s="61"/>
      <c r="G367" s="55"/>
      <c r="H367" s="55"/>
      <c r="I367" s="55"/>
      <c r="J367" s="61">
        <f t="shared" si="247"/>
        <v>0</v>
      </c>
      <c r="K367" s="55"/>
      <c r="L367" s="55"/>
      <c r="M367" s="55"/>
      <c r="N367" s="61">
        <f t="shared" si="248"/>
        <v>0</v>
      </c>
      <c r="O367" s="55"/>
      <c r="P367" s="55"/>
      <c r="Q367" s="55"/>
      <c r="R367" s="61">
        <f t="shared" si="249"/>
        <v>0</v>
      </c>
      <c r="S367" s="55"/>
      <c r="T367" s="55"/>
      <c r="U367" s="55"/>
      <c r="V367" s="61">
        <f t="shared" si="250"/>
        <v>0</v>
      </c>
    </row>
    <row r="368" spans="1:22" s="6" customFormat="1" ht="15" customHeight="1">
      <c r="A368" s="51">
        <v>340</v>
      </c>
      <c r="B368" s="11" t="s">
        <v>194</v>
      </c>
      <c r="C368" s="59" t="s">
        <v>68</v>
      </c>
      <c r="D368" s="59"/>
      <c r="E368" s="61">
        <f t="shared" si="246"/>
        <v>0</v>
      </c>
      <c r="F368" s="61"/>
      <c r="G368" s="55"/>
      <c r="H368" s="55"/>
      <c r="I368" s="55"/>
      <c r="J368" s="61">
        <f t="shared" si="247"/>
        <v>0</v>
      </c>
      <c r="K368" s="55"/>
      <c r="L368" s="55"/>
      <c r="M368" s="55"/>
      <c r="N368" s="61">
        <f t="shared" si="248"/>
        <v>0</v>
      </c>
      <c r="O368" s="55"/>
      <c r="P368" s="55"/>
      <c r="Q368" s="55"/>
      <c r="R368" s="61">
        <f t="shared" si="249"/>
        <v>0</v>
      </c>
      <c r="S368" s="55"/>
      <c r="T368" s="55"/>
      <c r="U368" s="55"/>
      <c r="V368" s="61">
        <f t="shared" si="250"/>
        <v>0</v>
      </c>
    </row>
    <row r="369" spans="1:22" s="6" customFormat="1" ht="15" customHeight="1">
      <c r="A369" s="51">
        <v>341</v>
      </c>
      <c r="B369" s="11" t="s">
        <v>194</v>
      </c>
      <c r="C369" s="59" t="s">
        <v>31</v>
      </c>
      <c r="D369" s="59"/>
      <c r="E369" s="61">
        <f t="shared" si="246"/>
        <v>0</v>
      </c>
      <c r="F369" s="61"/>
      <c r="G369" s="55"/>
      <c r="H369" s="55"/>
      <c r="I369" s="55"/>
      <c r="J369" s="61">
        <f t="shared" si="247"/>
        <v>0</v>
      </c>
      <c r="K369" s="55"/>
      <c r="L369" s="55"/>
      <c r="M369" s="55"/>
      <c r="N369" s="61">
        <f t="shared" si="248"/>
        <v>0</v>
      </c>
      <c r="O369" s="55"/>
      <c r="P369" s="55"/>
      <c r="Q369" s="55"/>
      <c r="R369" s="61">
        <f t="shared" si="249"/>
        <v>0</v>
      </c>
      <c r="S369" s="55"/>
      <c r="T369" s="55"/>
      <c r="U369" s="55"/>
      <c r="V369" s="61">
        <f t="shared" si="250"/>
        <v>0</v>
      </c>
    </row>
    <row r="370" spans="1:22" s="6" customFormat="1" ht="15" customHeight="1">
      <c r="A370" s="51">
        <v>342</v>
      </c>
      <c r="B370" s="11" t="s">
        <v>194</v>
      </c>
      <c r="C370" s="59" t="s">
        <v>71</v>
      </c>
      <c r="D370" s="59"/>
      <c r="E370" s="61">
        <f t="shared" si="246"/>
        <v>0</v>
      </c>
      <c r="F370" s="61"/>
      <c r="G370" s="55"/>
      <c r="H370" s="55"/>
      <c r="I370" s="55"/>
      <c r="J370" s="61">
        <f t="shared" si="247"/>
        <v>0</v>
      </c>
      <c r="K370" s="55"/>
      <c r="L370" s="55"/>
      <c r="M370" s="55"/>
      <c r="N370" s="61">
        <f t="shared" si="248"/>
        <v>0</v>
      </c>
      <c r="O370" s="55"/>
      <c r="P370" s="55"/>
      <c r="Q370" s="55"/>
      <c r="R370" s="61">
        <f t="shared" si="249"/>
        <v>0</v>
      </c>
      <c r="S370" s="55"/>
      <c r="T370" s="55"/>
      <c r="U370" s="55"/>
      <c r="V370" s="61">
        <f t="shared" si="250"/>
        <v>0</v>
      </c>
    </row>
    <row r="371" spans="1:22" s="6" customFormat="1" ht="15" customHeight="1">
      <c r="A371" s="51">
        <v>343</v>
      </c>
      <c r="B371" s="11" t="s">
        <v>194</v>
      </c>
      <c r="C371" s="59" t="s">
        <v>70</v>
      </c>
      <c r="D371" s="59"/>
      <c r="E371" s="61">
        <f t="shared" si="246"/>
        <v>0</v>
      </c>
      <c r="F371" s="61"/>
      <c r="G371" s="55"/>
      <c r="H371" s="55"/>
      <c r="I371" s="55"/>
      <c r="J371" s="61">
        <f t="shared" si="247"/>
        <v>0</v>
      </c>
      <c r="K371" s="55"/>
      <c r="L371" s="55"/>
      <c r="M371" s="55"/>
      <c r="N371" s="61">
        <f t="shared" si="248"/>
        <v>0</v>
      </c>
      <c r="O371" s="55"/>
      <c r="P371" s="55"/>
      <c r="Q371" s="55"/>
      <c r="R371" s="61">
        <f t="shared" si="249"/>
        <v>0</v>
      </c>
      <c r="S371" s="55"/>
      <c r="T371" s="55"/>
      <c r="U371" s="55"/>
      <c r="V371" s="61">
        <f t="shared" si="250"/>
        <v>0</v>
      </c>
    </row>
    <row r="372" spans="1:22" s="6" customFormat="1" ht="15" customHeight="1">
      <c r="A372" s="51">
        <v>344</v>
      </c>
      <c r="B372" s="11" t="s">
        <v>194</v>
      </c>
      <c r="C372" s="59" t="s">
        <v>56</v>
      </c>
      <c r="D372" s="59"/>
      <c r="E372" s="61">
        <f t="shared" si="246"/>
        <v>0</v>
      </c>
      <c r="F372" s="61"/>
      <c r="G372" s="55"/>
      <c r="H372" s="55"/>
      <c r="I372" s="55"/>
      <c r="J372" s="61">
        <f t="shared" si="247"/>
        <v>0</v>
      </c>
      <c r="K372" s="55"/>
      <c r="L372" s="55"/>
      <c r="M372" s="55"/>
      <c r="N372" s="61">
        <f t="shared" si="248"/>
        <v>0</v>
      </c>
      <c r="O372" s="55"/>
      <c r="P372" s="55"/>
      <c r="Q372" s="55"/>
      <c r="R372" s="61">
        <f t="shared" si="249"/>
        <v>0</v>
      </c>
      <c r="S372" s="55"/>
      <c r="T372" s="55"/>
      <c r="U372" s="55"/>
      <c r="V372" s="61">
        <f t="shared" si="250"/>
        <v>0</v>
      </c>
    </row>
    <row r="373" spans="1:22" s="6" customFormat="1" ht="15" customHeight="1">
      <c r="A373" s="51">
        <v>345</v>
      </c>
      <c r="B373" s="11" t="s">
        <v>194</v>
      </c>
      <c r="C373" s="59" t="s">
        <v>47</v>
      </c>
      <c r="D373" s="59"/>
      <c r="E373" s="61">
        <f t="shared" si="246"/>
        <v>0</v>
      </c>
      <c r="F373" s="61"/>
      <c r="G373" s="55"/>
      <c r="H373" s="55"/>
      <c r="I373" s="55"/>
      <c r="J373" s="61">
        <f t="shared" si="247"/>
        <v>0</v>
      </c>
      <c r="K373" s="55"/>
      <c r="L373" s="55"/>
      <c r="M373" s="55"/>
      <c r="N373" s="61">
        <f t="shared" si="248"/>
        <v>0</v>
      </c>
      <c r="O373" s="55"/>
      <c r="P373" s="55"/>
      <c r="Q373" s="55"/>
      <c r="R373" s="61">
        <f t="shared" si="249"/>
        <v>0</v>
      </c>
      <c r="S373" s="55"/>
      <c r="T373" s="55"/>
      <c r="U373" s="55"/>
      <c r="V373" s="61">
        <f t="shared" si="250"/>
        <v>0</v>
      </c>
    </row>
    <row r="374" spans="1:22" s="6" customFormat="1" ht="15" customHeight="1">
      <c r="A374" s="51">
        <v>346</v>
      </c>
      <c r="B374" s="11" t="s">
        <v>194</v>
      </c>
      <c r="C374" s="59" t="s">
        <v>50</v>
      </c>
      <c r="D374" s="59"/>
      <c r="E374" s="61">
        <f t="shared" si="246"/>
        <v>0</v>
      </c>
      <c r="F374" s="61"/>
      <c r="G374" s="55"/>
      <c r="H374" s="55"/>
      <c r="I374" s="55"/>
      <c r="J374" s="61">
        <f t="shared" si="247"/>
        <v>0</v>
      </c>
      <c r="K374" s="55"/>
      <c r="L374" s="55"/>
      <c r="M374" s="55"/>
      <c r="N374" s="61">
        <f t="shared" si="248"/>
        <v>0</v>
      </c>
      <c r="O374" s="55"/>
      <c r="P374" s="55"/>
      <c r="Q374" s="55"/>
      <c r="R374" s="61">
        <f t="shared" si="249"/>
        <v>0</v>
      </c>
      <c r="S374" s="55"/>
      <c r="T374" s="55"/>
      <c r="U374" s="55"/>
      <c r="V374" s="61">
        <f t="shared" si="250"/>
        <v>0</v>
      </c>
    </row>
    <row r="375" spans="1:22" ht="15" customHeight="1">
      <c r="A375" s="51">
        <v>347</v>
      </c>
      <c r="B375" s="11" t="s">
        <v>194</v>
      </c>
      <c r="C375" s="59" t="s">
        <v>48</v>
      </c>
      <c r="D375" s="59"/>
      <c r="E375" s="61">
        <f t="shared" si="246"/>
        <v>0</v>
      </c>
      <c r="F375" s="61"/>
      <c r="G375" s="55"/>
      <c r="H375" s="55"/>
      <c r="I375" s="55"/>
      <c r="J375" s="61">
        <f t="shared" si="247"/>
        <v>0</v>
      </c>
      <c r="K375" s="55"/>
      <c r="L375" s="55"/>
      <c r="M375" s="55"/>
      <c r="N375" s="61">
        <f t="shared" si="248"/>
        <v>0</v>
      </c>
      <c r="O375" s="55"/>
      <c r="P375" s="55"/>
      <c r="Q375" s="55"/>
      <c r="R375" s="61">
        <f t="shared" si="249"/>
        <v>0</v>
      </c>
      <c r="S375" s="55"/>
      <c r="T375" s="55"/>
      <c r="U375" s="55"/>
      <c r="V375" s="61">
        <f t="shared" si="250"/>
        <v>0</v>
      </c>
    </row>
    <row r="376" spans="1:22" ht="15" customHeight="1">
      <c r="A376" s="167">
        <v>348</v>
      </c>
      <c r="B376" s="163" t="s">
        <v>90</v>
      </c>
      <c r="C376" s="169" t="s">
        <v>196</v>
      </c>
      <c r="D376" s="126"/>
      <c r="E376" s="162">
        <f>+E377+E393</f>
        <v>0</v>
      </c>
      <c r="F376" s="104"/>
      <c r="G376" s="162">
        <f>+G377+G393</f>
        <v>0</v>
      </c>
      <c r="H376" s="162">
        <f>+H377+H393</f>
        <v>0</v>
      </c>
      <c r="I376" s="162">
        <f>+I377+I393</f>
        <v>0</v>
      </c>
      <c r="J376" s="162">
        <f t="shared" si="247"/>
        <v>0</v>
      </c>
      <c r="K376" s="162">
        <f>+K377+K393</f>
        <v>0</v>
      </c>
      <c r="L376" s="162">
        <f>+L377+L393</f>
        <v>0</v>
      </c>
      <c r="M376" s="162">
        <f>+M377+M393</f>
        <v>0</v>
      </c>
      <c r="N376" s="162">
        <f t="shared" si="248"/>
        <v>0</v>
      </c>
      <c r="O376" s="162">
        <f>+O377+O393</f>
        <v>0</v>
      </c>
      <c r="P376" s="162">
        <f>+P377+P393</f>
        <v>0</v>
      </c>
      <c r="Q376" s="162">
        <f>+Q377+Q393</f>
        <v>0</v>
      </c>
      <c r="R376" s="162">
        <f t="shared" si="249"/>
        <v>0</v>
      </c>
      <c r="S376" s="162">
        <f>+S377+S393</f>
        <v>0</v>
      </c>
      <c r="T376" s="162">
        <f>+T377+T393</f>
        <v>0</v>
      </c>
      <c r="U376" s="162">
        <f>+U377+U393</f>
        <v>0</v>
      </c>
      <c r="V376" s="162">
        <f t="shared" si="250"/>
        <v>0</v>
      </c>
    </row>
    <row r="377" spans="1:22" s="6" customFormat="1">
      <c r="A377" s="167">
        <v>349</v>
      </c>
      <c r="B377" s="163" t="s">
        <v>197</v>
      </c>
      <c r="C377" s="162" t="s">
        <v>198</v>
      </c>
      <c r="D377" s="123"/>
      <c r="E377" s="162">
        <f>SUM(E378:E392)</f>
        <v>0</v>
      </c>
      <c r="F377" s="104"/>
      <c r="G377" s="162">
        <f>SUM(G378:G392)</f>
        <v>0</v>
      </c>
      <c r="H377" s="162">
        <f>SUM(H378:H392)</f>
        <v>0</v>
      </c>
      <c r="I377" s="162">
        <f>SUM(I378:I392)</f>
        <v>0</v>
      </c>
      <c r="J377" s="162">
        <f t="shared" si="247"/>
        <v>0</v>
      </c>
      <c r="K377" s="162">
        <f>SUM(K378:K392)</f>
        <v>0</v>
      </c>
      <c r="L377" s="162">
        <f>SUM(L378:L392)</f>
        <v>0</v>
      </c>
      <c r="M377" s="162">
        <f>SUM(M378:M392)</f>
        <v>0</v>
      </c>
      <c r="N377" s="162">
        <f t="shared" si="248"/>
        <v>0</v>
      </c>
      <c r="O377" s="162">
        <f>SUM(O378:O392)</f>
        <v>0</v>
      </c>
      <c r="P377" s="162">
        <f>SUM(P378:P392)</f>
        <v>0</v>
      </c>
      <c r="Q377" s="162">
        <f>SUM(Q378:Q392)</f>
        <v>0</v>
      </c>
      <c r="R377" s="162">
        <f t="shared" si="249"/>
        <v>0</v>
      </c>
      <c r="S377" s="162">
        <f>SUM(S378:S392)</f>
        <v>0</v>
      </c>
      <c r="T377" s="162">
        <f>SUM(T378:T392)</f>
        <v>0</v>
      </c>
      <c r="U377" s="162">
        <f>SUM(U378:U392)</f>
        <v>0</v>
      </c>
      <c r="V377" s="162">
        <f t="shared" si="250"/>
        <v>0</v>
      </c>
    </row>
    <row r="378" spans="1:22" s="6" customFormat="1" ht="15" customHeight="1">
      <c r="A378" s="51">
        <v>350</v>
      </c>
      <c r="B378" s="11" t="s">
        <v>197</v>
      </c>
      <c r="C378" s="60" t="s">
        <v>158</v>
      </c>
      <c r="D378" s="60"/>
      <c r="E378" s="61">
        <f t="shared" ref="E378:E392" si="251">SUM(G378:V378)/2</f>
        <v>0</v>
      </c>
      <c r="F378" s="61"/>
      <c r="G378" s="55"/>
      <c r="H378" s="55"/>
      <c r="I378" s="55"/>
      <c r="J378" s="61">
        <f t="shared" si="247"/>
        <v>0</v>
      </c>
      <c r="K378" s="55"/>
      <c r="L378" s="55"/>
      <c r="M378" s="55"/>
      <c r="N378" s="61">
        <f t="shared" si="248"/>
        <v>0</v>
      </c>
      <c r="O378" s="55"/>
      <c r="P378" s="55"/>
      <c r="Q378" s="55"/>
      <c r="R378" s="61">
        <f t="shared" si="249"/>
        <v>0</v>
      </c>
      <c r="S378" s="55"/>
      <c r="T378" s="55"/>
      <c r="U378" s="55"/>
      <c r="V378" s="61">
        <f t="shared" si="250"/>
        <v>0</v>
      </c>
    </row>
    <row r="379" spans="1:22" s="6" customFormat="1" ht="15" customHeight="1">
      <c r="A379" s="51">
        <v>351</v>
      </c>
      <c r="B379" s="11" t="s">
        <v>197</v>
      </c>
      <c r="C379" s="59" t="s">
        <v>199</v>
      </c>
      <c r="D379" s="59"/>
      <c r="E379" s="57">
        <f t="shared" si="251"/>
        <v>0</v>
      </c>
      <c r="F379" s="61"/>
      <c r="G379" s="55"/>
      <c r="H379" s="55"/>
      <c r="I379" s="55"/>
      <c r="J379" s="61">
        <f t="shared" si="247"/>
        <v>0</v>
      </c>
      <c r="K379" s="55"/>
      <c r="L379" s="55"/>
      <c r="M379" s="55"/>
      <c r="N379" s="61">
        <f t="shared" si="248"/>
        <v>0</v>
      </c>
      <c r="O379" s="55"/>
      <c r="P379" s="55"/>
      <c r="Q379" s="55"/>
      <c r="R379" s="61">
        <f t="shared" si="249"/>
        <v>0</v>
      </c>
      <c r="S379" s="55"/>
      <c r="T379" s="55"/>
      <c r="U379" s="55"/>
      <c r="V379" s="61">
        <f t="shared" si="250"/>
        <v>0</v>
      </c>
    </row>
    <row r="380" spans="1:22" s="6" customFormat="1" ht="15" customHeight="1">
      <c r="A380" s="51">
        <v>352</v>
      </c>
      <c r="B380" s="11" t="s">
        <v>197</v>
      </c>
      <c r="C380" s="60" t="s">
        <v>159</v>
      </c>
      <c r="D380" s="60"/>
      <c r="E380" s="57">
        <f t="shared" si="251"/>
        <v>0</v>
      </c>
      <c r="F380" s="61"/>
      <c r="G380" s="55"/>
      <c r="H380" s="55"/>
      <c r="I380" s="55"/>
      <c r="J380" s="61">
        <f t="shared" si="247"/>
        <v>0</v>
      </c>
      <c r="K380" s="55"/>
      <c r="L380" s="55"/>
      <c r="M380" s="55"/>
      <c r="N380" s="61">
        <f t="shared" si="248"/>
        <v>0</v>
      </c>
      <c r="O380" s="55"/>
      <c r="P380" s="55"/>
      <c r="Q380" s="55"/>
      <c r="R380" s="61">
        <f t="shared" si="249"/>
        <v>0</v>
      </c>
      <c r="S380" s="55"/>
      <c r="T380" s="55"/>
      <c r="U380" s="55"/>
      <c r="V380" s="61">
        <f t="shared" si="250"/>
        <v>0</v>
      </c>
    </row>
    <row r="381" spans="1:22" s="6" customFormat="1" ht="15" customHeight="1">
      <c r="A381" s="51">
        <v>353</v>
      </c>
      <c r="B381" s="11" t="s">
        <v>197</v>
      </c>
      <c r="C381" s="59" t="s">
        <v>68</v>
      </c>
      <c r="D381" s="59"/>
      <c r="E381" s="57">
        <f t="shared" si="251"/>
        <v>0</v>
      </c>
      <c r="F381" s="61"/>
      <c r="G381" s="55"/>
      <c r="H381" s="55"/>
      <c r="I381" s="55"/>
      <c r="J381" s="61">
        <f t="shared" si="247"/>
        <v>0</v>
      </c>
      <c r="K381" s="55"/>
      <c r="L381" s="55"/>
      <c r="M381" s="55"/>
      <c r="N381" s="61">
        <f t="shared" si="248"/>
        <v>0</v>
      </c>
      <c r="O381" s="55"/>
      <c r="P381" s="55"/>
      <c r="Q381" s="55"/>
      <c r="R381" s="61">
        <f t="shared" si="249"/>
        <v>0</v>
      </c>
      <c r="S381" s="55"/>
      <c r="T381" s="55"/>
      <c r="U381" s="55"/>
      <c r="V381" s="61">
        <f t="shared" si="250"/>
        <v>0</v>
      </c>
    </row>
    <row r="382" spans="1:22" s="6" customFormat="1" ht="15" customHeight="1">
      <c r="A382" s="51">
        <v>354</v>
      </c>
      <c r="B382" s="11" t="s">
        <v>197</v>
      </c>
      <c r="C382" s="59" t="s">
        <v>69</v>
      </c>
      <c r="D382" s="59"/>
      <c r="E382" s="61">
        <f t="shared" si="251"/>
        <v>0</v>
      </c>
      <c r="F382" s="61"/>
      <c r="G382" s="55"/>
      <c r="H382" s="55"/>
      <c r="I382" s="55"/>
      <c r="J382" s="61">
        <f t="shared" si="247"/>
        <v>0</v>
      </c>
      <c r="K382" s="55"/>
      <c r="L382" s="55"/>
      <c r="M382" s="55"/>
      <c r="N382" s="61">
        <f t="shared" si="248"/>
        <v>0</v>
      </c>
      <c r="O382" s="55"/>
      <c r="P382" s="55"/>
      <c r="Q382" s="55"/>
      <c r="R382" s="61">
        <f t="shared" si="249"/>
        <v>0</v>
      </c>
      <c r="S382" s="55"/>
      <c r="T382" s="55"/>
      <c r="U382" s="55"/>
      <c r="V382" s="61">
        <f t="shared" si="250"/>
        <v>0</v>
      </c>
    </row>
    <row r="383" spans="1:22" s="6" customFormat="1" ht="15" customHeight="1">
      <c r="A383" s="51">
        <v>355</v>
      </c>
      <c r="B383" s="11" t="s">
        <v>197</v>
      </c>
      <c r="C383" s="59" t="s">
        <v>57</v>
      </c>
      <c r="D383" s="59"/>
      <c r="E383" s="61">
        <f t="shared" si="251"/>
        <v>0</v>
      </c>
      <c r="F383" s="61"/>
      <c r="G383" s="55"/>
      <c r="H383" s="55"/>
      <c r="I383" s="55"/>
      <c r="J383" s="61">
        <f t="shared" si="247"/>
        <v>0</v>
      </c>
      <c r="K383" s="55"/>
      <c r="L383" s="55"/>
      <c r="M383" s="55"/>
      <c r="N383" s="61">
        <f t="shared" si="248"/>
        <v>0</v>
      </c>
      <c r="O383" s="55"/>
      <c r="P383" s="55"/>
      <c r="Q383" s="55"/>
      <c r="R383" s="61">
        <f t="shared" si="249"/>
        <v>0</v>
      </c>
      <c r="S383" s="55"/>
      <c r="T383" s="55"/>
      <c r="U383" s="55"/>
      <c r="V383" s="61">
        <f t="shared" si="250"/>
        <v>0</v>
      </c>
    </row>
    <row r="384" spans="1:22" s="6" customFormat="1" ht="15" customHeight="1">
      <c r="A384" s="51">
        <v>356</v>
      </c>
      <c r="B384" s="11" t="s">
        <v>197</v>
      </c>
      <c r="C384" s="59" t="s">
        <v>71</v>
      </c>
      <c r="D384" s="59"/>
      <c r="E384" s="61">
        <f t="shared" si="251"/>
        <v>0</v>
      </c>
      <c r="F384" s="61"/>
      <c r="G384" s="55"/>
      <c r="H384" s="55"/>
      <c r="I384" s="55"/>
      <c r="J384" s="61">
        <f t="shared" si="247"/>
        <v>0</v>
      </c>
      <c r="K384" s="55"/>
      <c r="L384" s="55"/>
      <c r="M384" s="55"/>
      <c r="N384" s="61">
        <f t="shared" si="248"/>
        <v>0</v>
      </c>
      <c r="O384" s="55"/>
      <c r="P384" s="55"/>
      <c r="Q384" s="55"/>
      <c r="R384" s="61">
        <f t="shared" si="249"/>
        <v>0</v>
      </c>
      <c r="S384" s="55"/>
      <c r="T384" s="55"/>
      <c r="U384" s="55"/>
      <c r="V384" s="61">
        <f t="shared" si="250"/>
        <v>0</v>
      </c>
    </row>
    <row r="385" spans="1:22" s="6" customFormat="1" ht="15" customHeight="1">
      <c r="A385" s="51">
        <v>357</v>
      </c>
      <c r="B385" s="11" t="s">
        <v>197</v>
      </c>
      <c r="C385" s="59" t="s">
        <v>70</v>
      </c>
      <c r="D385" s="59"/>
      <c r="E385" s="61">
        <f t="shared" si="251"/>
        <v>0</v>
      </c>
      <c r="F385" s="61"/>
      <c r="G385" s="55"/>
      <c r="H385" s="55"/>
      <c r="I385" s="55"/>
      <c r="J385" s="61">
        <f t="shared" si="247"/>
        <v>0</v>
      </c>
      <c r="K385" s="55"/>
      <c r="L385" s="55"/>
      <c r="M385" s="55"/>
      <c r="N385" s="61">
        <f t="shared" si="248"/>
        <v>0</v>
      </c>
      <c r="O385" s="55"/>
      <c r="P385" s="55"/>
      <c r="Q385" s="55"/>
      <c r="R385" s="61">
        <f t="shared" si="249"/>
        <v>0</v>
      </c>
      <c r="S385" s="55"/>
      <c r="T385" s="55"/>
      <c r="U385" s="55"/>
      <c r="V385" s="61">
        <f t="shared" si="250"/>
        <v>0</v>
      </c>
    </row>
    <row r="386" spans="1:22" s="6" customFormat="1" ht="15" customHeight="1">
      <c r="A386" s="51">
        <v>358</v>
      </c>
      <c r="B386" s="11" t="s">
        <v>197</v>
      </c>
      <c r="C386" s="59" t="s">
        <v>54</v>
      </c>
      <c r="D386" s="59"/>
      <c r="E386" s="61">
        <f t="shared" si="251"/>
        <v>0</v>
      </c>
      <c r="F386" s="61"/>
      <c r="G386" s="55"/>
      <c r="H386" s="55"/>
      <c r="I386" s="55"/>
      <c r="J386" s="61">
        <f t="shared" si="247"/>
        <v>0</v>
      </c>
      <c r="K386" s="55"/>
      <c r="L386" s="55"/>
      <c r="M386" s="55"/>
      <c r="N386" s="61">
        <f t="shared" si="248"/>
        <v>0</v>
      </c>
      <c r="O386" s="55"/>
      <c r="P386" s="55"/>
      <c r="Q386" s="55"/>
      <c r="R386" s="61">
        <f t="shared" si="249"/>
        <v>0</v>
      </c>
      <c r="S386" s="55"/>
      <c r="T386" s="55"/>
      <c r="U386" s="55"/>
      <c r="V386" s="61">
        <f t="shared" si="250"/>
        <v>0</v>
      </c>
    </row>
    <row r="387" spans="1:22" s="6" customFormat="1" ht="15" customHeight="1">
      <c r="A387" s="51">
        <v>359</v>
      </c>
      <c r="B387" s="11" t="s">
        <v>197</v>
      </c>
      <c r="C387" s="59" t="s">
        <v>56</v>
      </c>
      <c r="D387" s="59"/>
      <c r="E387" s="61">
        <f t="shared" si="251"/>
        <v>0</v>
      </c>
      <c r="F387" s="61"/>
      <c r="G387" s="55"/>
      <c r="H387" s="55"/>
      <c r="I387" s="55"/>
      <c r="J387" s="61">
        <f t="shared" si="247"/>
        <v>0</v>
      </c>
      <c r="K387" s="55"/>
      <c r="L387" s="55"/>
      <c r="M387" s="55"/>
      <c r="N387" s="61">
        <f t="shared" si="248"/>
        <v>0</v>
      </c>
      <c r="O387" s="55"/>
      <c r="P387" s="55"/>
      <c r="Q387" s="55"/>
      <c r="R387" s="61">
        <f t="shared" si="249"/>
        <v>0</v>
      </c>
      <c r="S387" s="55"/>
      <c r="T387" s="55"/>
      <c r="U387" s="55"/>
      <c r="V387" s="61">
        <f t="shared" si="250"/>
        <v>0</v>
      </c>
    </row>
    <row r="388" spans="1:22" s="6" customFormat="1" ht="15" customHeight="1">
      <c r="A388" s="51">
        <v>360</v>
      </c>
      <c r="B388" s="11" t="s">
        <v>197</v>
      </c>
      <c r="C388" s="59" t="s">
        <v>47</v>
      </c>
      <c r="D388" s="59"/>
      <c r="E388" s="61">
        <f t="shared" si="251"/>
        <v>0</v>
      </c>
      <c r="F388" s="61"/>
      <c r="G388" s="55"/>
      <c r="H388" s="55"/>
      <c r="I388" s="55"/>
      <c r="J388" s="61">
        <f t="shared" si="247"/>
        <v>0</v>
      </c>
      <c r="K388" s="55"/>
      <c r="L388" s="55"/>
      <c r="M388" s="55"/>
      <c r="N388" s="61">
        <f t="shared" si="248"/>
        <v>0</v>
      </c>
      <c r="O388" s="55"/>
      <c r="P388" s="55"/>
      <c r="Q388" s="55"/>
      <c r="R388" s="61">
        <f t="shared" si="249"/>
        <v>0</v>
      </c>
      <c r="S388" s="55"/>
      <c r="T388" s="55"/>
      <c r="U388" s="55"/>
      <c r="V388" s="61">
        <f t="shared" si="250"/>
        <v>0</v>
      </c>
    </row>
    <row r="389" spans="1:22" s="6" customFormat="1" ht="15" customHeight="1">
      <c r="A389" s="51">
        <v>361</v>
      </c>
      <c r="B389" s="11" t="s">
        <v>197</v>
      </c>
      <c r="C389" s="59" t="s">
        <v>50</v>
      </c>
      <c r="D389" s="59"/>
      <c r="E389" s="61">
        <f t="shared" si="251"/>
        <v>0</v>
      </c>
      <c r="F389" s="61"/>
      <c r="G389" s="55"/>
      <c r="H389" s="55"/>
      <c r="I389" s="55"/>
      <c r="J389" s="61">
        <f t="shared" si="247"/>
        <v>0</v>
      </c>
      <c r="K389" s="55"/>
      <c r="L389" s="55"/>
      <c r="M389" s="55"/>
      <c r="N389" s="61">
        <f t="shared" si="248"/>
        <v>0</v>
      </c>
      <c r="O389" s="55"/>
      <c r="P389" s="55"/>
      <c r="Q389" s="55"/>
      <c r="R389" s="61">
        <f t="shared" si="249"/>
        <v>0</v>
      </c>
      <c r="S389" s="55"/>
      <c r="T389" s="55"/>
      <c r="U389" s="55"/>
      <c r="V389" s="61">
        <f t="shared" si="250"/>
        <v>0</v>
      </c>
    </row>
    <row r="390" spans="1:22" ht="15" customHeight="1">
      <c r="A390" s="51">
        <v>362</v>
      </c>
      <c r="B390" s="11" t="s">
        <v>197</v>
      </c>
      <c r="C390" s="59" t="s">
        <v>61</v>
      </c>
      <c r="D390" s="59"/>
      <c r="E390" s="61">
        <f t="shared" si="251"/>
        <v>0</v>
      </c>
      <c r="F390" s="61"/>
      <c r="G390" s="55"/>
      <c r="H390" s="55"/>
      <c r="I390" s="55"/>
      <c r="J390" s="61">
        <f t="shared" si="247"/>
        <v>0</v>
      </c>
      <c r="K390" s="55"/>
      <c r="L390" s="55"/>
      <c r="M390" s="55"/>
      <c r="N390" s="61">
        <f t="shared" si="248"/>
        <v>0</v>
      </c>
      <c r="O390" s="55"/>
      <c r="P390" s="55"/>
      <c r="Q390" s="55"/>
      <c r="R390" s="61">
        <f t="shared" si="249"/>
        <v>0</v>
      </c>
      <c r="S390" s="55"/>
      <c r="T390" s="55"/>
      <c r="U390" s="55"/>
      <c r="V390" s="61">
        <f t="shared" si="250"/>
        <v>0</v>
      </c>
    </row>
    <row r="391" spans="1:22" s="6" customFormat="1" ht="15" customHeight="1">
      <c r="A391" s="51">
        <v>363</v>
      </c>
      <c r="B391" s="11" t="s">
        <v>197</v>
      </c>
      <c r="C391" s="59" t="s">
        <v>66</v>
      </c>
      <c r="D391" s="59"/>
      <c r="E391" s="61">
        <f t="shared" si="251"/>
        <v>0</v>
      </c>
      <c r="F391" s="61"/>
      <c r="G391" s="55"/>
      <c r="H391" s="55"/>
      <c r="I391" s="55"/>
      <c r="J391" s="61">
        <f t="shared" si="247"/>
        <v>0</v>
      </c>
      <c r="K391" s="55"/>
      <c r="L391" s="55"/>
      <c r="M391" s="55"/>
      <c r="N391" s="61">
        <f t="shared" si="248"/>
        <v>0</v>
      </c>
      <c r="O391" s="55"/>
      <c r="P391" s="55"/>
      <c r="Q391" s="55"/>
      <c r="R391" s="61">
        <f t="shared" si="249"/>
        <v>0</v>
      </c>
      <c r="S391" s="55"/>
      <c r="T391" s="55"/>
      <c r="U391" s="55"/>
      <c r="V391" s="61">
        <f t="shared" si="250"/>
        <v>0</v>
      </c>
    </row>
    <row r="392" spans="1:22" s="6" customFormat="1" ht="15" customHeight="1">
      <c r="A392" s="51">
        <v>364</v>
      </c>
      <c r="B392" s="11" t="s">
        <v>197</v>
      </c>
      <c r="C392" s="59" t="s">
        <v>48</v>
      </c>
      <c r="D392" s="59"/>
      <c r="E392" s="61">
        <f t="shared" si="251"/>
        <v>0</v>
      </c>
      <c r="F392" s="61"/>
      <c r="G392" s="55"/>
      <c r="H392" s="55"/>
      <c r="I392" s="55"/>
      <c r="J392" s="61">
        <f t="shared" si="247"/>
        <v>0</v>
      </c>
      <c r="K392" s="55"/>
      <c r="L392" s="55"/>
      <c r="M392" s="55"/>
      <c r="N392" s="61">
        <f t="shared" si="248"/>
        <v>0</v>
      </c>
      <c r="O392" s="55"/>
      <c r="P392" s="55"/>
      <c r="Q392" s="55"/>
      <c r="R392" s="61">
        <f t="shared" si="249"/>
        <v>0</v>
      </c>
      <c r="S392" s="55"/>
      <c r="T392" s="55"/>
      <c r="U392" s="55"/>
      <c r="V392" s="61">
        <f t="shared" si="250"/>
        <v>0</v>
      </c>
    </row>
    <row r="393" spans="1:22" s="6" customFormat="1">
      <c r="A393" s="167">
        <v>366</v>
      </c>
      <c r="B393" s="163" t="s">
        <v>201</v>
      </c>
      <c r="C393" s="162" t="s">
        <v>202</v>
      </c>
      <c r="D393" s="123"/>
      <c r="E393" s="162">
        <f t="shared" ref="E393:V393" si="252">SUM(E394:E408)</f>
        <v>0</v>
      </c>
      <c r="F393" s="104"/>
      <c r="G393" s="162">
        <f t="shared" si="252"/>
        <v>0</v>
      </c>
      <c r="H393" s="162">
        <f t="shared" si="252"/>
        <v>0</v>
      </c>
      <c r="I393" s="162">
        <f t="shared" si="252"/>
        <v>0</v>
      </c>
      <c r="J393" s="162">
        <f t="shared" si="252"/>
        <v>0</v>
      </c>
      <c r="K393" s="162">
        <f t="shared" si="252"/>
        <v>0</v>
      </c>
      <c r="L393" s="162">
        <f t="shared" si="252"/>
        <v>0</v>
      </c>
      <c r="M393" s="162">
        <f t="shared" si="252"/>
        <v>0</v>
      </c>
      <c r="N393" s="162">
        <f t="shared" si="252"/>
        <v>0</v>
      </c>
      <c r="O393" s="162">
        <f t="shared" si="252"/>
        <v>0</v>
      </c>
      <c r="P393" s="162">
        <f t="shared" si="252"/>
        <v>0</v>
      </c>
      <c r="Q393" s="162">
        <f t="shared" si="252"/>
        <v>0</v>
      </c>
      <c r="R393" s="162">
        <f t="shared" si="252"/>
        <v>0</v>
      </c>
      <c r="S393" s="162">
        <f t="shared" si="252"/>
        <v>0</v>
      </c>
      <c r="T393" s="162">
        <f t="shared" si="252"/>
        <v>0</v>
      </c>
      <c r="U393" s="162">
        <f t="shared" si="252"/>
        <v>0</v>
      </c>
      <c r="V393" s="162">
        <f t="shared" si="252"/>
        <v>0</v>
      </c>
    </row>
    <row r="394" spans="1:22" s="6" customFormat="1" ht="15" customHeight="1">
      <c r="A394" s="51">
        <v>367</v>
      </c>
      <c r="B394" s="11" t="s">
        <v>201</v>
      </c>
      <c r="C394" s="60" t="s">
        <v>158</v>
      </c>
      <c r="D394" s="60"/>
      <c r="E394" s="61">
        <f t="shared" ref="E394:E408" si="253">SUM(G394:V394)/2</f>
        <v>0</v>
      </c>
      <c r="F394" s="61"/>
      <c r="G394" s="55"/>
      <c r="H394" s="55"/>
      <c r="I394" s="55"/>
      <c r="J394" s="61">
        <f t="shared" ref="J394:J408" si="254">SUM(G394:I394)</f>
        <v>0</v>
      </c>
      <c r="K394" s="55"/>
      <c r="L394" s="55"/>
      <c r="M394" s="55"/>
      <c r="N394" s="61">
        <f t="shared" ref="N394:N408" si="255">SUM(K394:M394)</f>
        <v>0</v>
      </c>
      <c r="O394" s="55"/>
      <c r="P394" s="55"/>
      <c r="Q394" s="55"/>
      <c r="R394" s="61">
        <f t="shared" ref="R394:R408" si="256">SUM(O394:Q394)</f>
        <v>0</v>
      </c>
      <c r="S394" s="55"/>
      <c r="T394" s="55"/>
      <c r="U394" s="55"/>
      <c r="V394" s="61">
        <f t="shared" ref="V394:V408" si="257">SUM(S394:U394)</f>
        <v>0</v>
      </c>
    </row>
    <row r="395" spans="1:22" s="6" customFormat="1" ht="15" customHeight="1">
      <c r="A395" s="51">
        <v>368</v>
      </c>
      <c r="B395" s="11" t="s">
        <v>201</v>
      </c>
      <c r="C395" s="59" t="s">
        <v>199</v>
      </c>
      <c r="D395" s="59"/>
      <c r="E395" s="61">
        <f t="shared" si="253"/>
        <v>0</v>
      </c>
      <c r="F395" s="61"/>
      <c r="G395" s="55"/>
      <c r="H395" s="55"/>
      <c r="I395" s="55"/>
      <c r="J395" s="61">
        <f t="shared" si="254"/>
        <v>0</v>
      </c>
      <c r="K395" s="55"/>
      <c r="L395" s="55"/>
      <c r="M395" s="55"/>
      <c r="N395" s="61">
        <f t="shared" si="255"/>
        <v>0</v>
      </c>
      <c r="O395" s="55"/>
      <c r="P395" s="55"/>
      <c r="Q395" s="55"/>
      <c r="R395" s="61">
        <f t="shared" si="256"/>
        <v>0</v>
      </c>
      <c r="S395" s="55"/>
      <c r="T395" s="55"/>
      <c r="U395" s="55"/>
      <c r="V395" s="61">
        <f t="shared" si="257"/>
        <v>0</v>
      </c>
    </row>
    <row r="396" spans="1:22" s="6" customFormat="1" ht="15" customHeight="1">
      <c r="A396" s="51">
        <v>369</v>
      </c>
      <c r="B396" s="11" t="s">
        <v>201</v>
      </c>
      <c r="C396" s="60" t="s">
        <v>159</v>
      </c>
      <c r="D396" s="60"/>
      <c r="E396" s="61">
        <f t="shared" si="253"/>
        <v>0</v>
      </c>
      <c r="F396" s="61"/>
      <c r="G396" s="55"/>
      <c r="H396" s="55"/>
      <c r="I396" s="55"/>
      <c r="J396" s="61">
        <f t="shared" si="254"/>
        <v>0</v>
      </c>
      <c r="K396" s="55"/>
      <c r="L396" s="55"/>
      <c r="M396" s="55"/>
      <c r="N396" s="61">
        <f t="shared" si="255"/>
        <v>0</v>
      </c>
      <c r="O396" s="55"/>
      <c r="P396" s="55"/>
      <c r="Q396" s="55"/>
      <c r="R396" s="61">
        <f t="shared" si="256"/>
        <v>0</v>
      </c>
      <c r="S396" s="55"/>
      <c r="T396" s="55"/>
      <c r="U396" s="55"/>
      <c r="V396" s="61">
        <f t="shared" si="257"/>
        <v>0</v>
      </c>
    </row>
    <row r="397" spans="1:22" ht="15" customHeight="1">
      <c r="A397" s="51">
        <v>370</v>
      </c>
      <c r="B397" s="11" t="s">
        <v>201</v>
      </c>
      <c r="C397" s="59" t="s">
        <v>68</v>
      </c>
      <c r="D397" s="59"/>
      <c r="E397" s="61">
        <f t="shared" si="253"/>
        <v>0</v>
      </c>
      <c r="F397" s="61"/>
      <c r="G397" s="55"/>
      <c r="H397" s="55"/>
      <c r="I397" s="55"/>
      <c r="J397" s="61">
        <f t="shared" si="254"/>
        <v>0</v>
      </c>
      <c r="K397" s="55"/>
      <c r="L397" s="55"/>
      <c r="M397" s="55"/>
      <c r="N397" s="61">
        <f t="shared" si="255"/>
        <v>0</v>
      </c>
      <c r="O397" s="55"/>
      <c r="P397" s="55"/>
      <c r="Q397" s="55"/>
      <c r="R397" s="61">
        <f t="shared" si="256"/>
        <v>0</v>
      </c>
      <c r="S397" s="55"/>
      <c r="T397" s="55"/>
      <c r="U397" s="55"/>
      <c r="V397" s="61">
        <f t="shared" si="257"/>
        <v>0</v>
      </c>
    </row>
    <row r="398" spans="1:22" s="6" customFormat="1" ht="15" customHeight="1">
      <c r="A398" s="51">
        <v>371</v>
      </c>
      <c r="B398" s="11" t="s">
        <v>201</v>
      </c>
      <c r="C398" s="59" t="s">
        <v>69</v>
      </c>
      <c r="D398" s="59"/>
      <c r="E398" s="61">
        <f t="shared" si="253"/>
        <v>0</v>
      </c>
      <c r="F398" s="61"/>
      <c r="G398" s="55"/>
      <c r="H398" s="55"/>
      <c r="I398" s="55"/>
      <c r="J398" s="61">
        <f t="shared" si="254"/>
        <v>0</v>
      </c>
      <c r="K398" s="55"/>
      <c r="L398" s="55"/>
      <c r="M398" s="55"/>
      <c r="N398" s="61">
        <f t="shared" si="255"/>
        <v>0</v>
      </c>
      <c r="O398" s="55"/>
      <c r="P398" s="55"/>
      <c r="Q398" s="55"/>
      <c r="R398" s="61">
        <f t="shared" si="256"/>
        <v>0</v>
      </c>
      <c r="S398" s="55"/>
      <c r="T398" s="55"/>
      <c r="U398" s="55"/>
      <c r="V398" s="61">
        <f t="shared" si="257"/>
        <v>0</v>
      </c>
    </row>
    <row r="399" spans="1:22" s="6" customFormat="1" ht="15" customHeight="1">
      <c r="A399" s="51">
        <v>372</v>
      </c>
      <c r="B399" s="11" t="s">
        <v>201</v>
      </c>
      <c r="C399" s="59" t="s">
        <v>57</v>
      </c>
      <c r="D399" s="59"/>
      <c r="E399" s="61">
        <f t="shared" si="253"/>
        <v>0</v>
      </c>
      <c r="F399" s="61"/>
      <c r="G399" s="55"/>
      <c r="H399" s="55"/>
      <c r="I399" s="55"/>
      <c r="J399" s="61">
        <f t="shared" si="254"/>
        <v>0</v>
      </c>
      <c r="K399" s="55"/>
      <c r="L399" s="55"/>
      <c r="M399" s="55"/>
      <c r="N399" s="61">
        <f t="shared" si="255"/>
        <v>0</v>
      </c>
      <c r="O399" s="55"/>
      <c r="P399" s="55"/>
      <c r="Q399" s="55"/>
      <c r="R399" s="61">
        <f t="shared" si="256"/>
        <v>0</v>
      </c>
      <c r="S399" s="55"/>
      <c r="T399" s="55"/>
      <c r="U399" s="55"/>
      <c r="V399" s="61">
        <f t="shared" si="257"/>
        <v>0</v>
      </c>
    </row>
    <row r="400" spans="1:22" s="6" customFormat="1" ht="15" customHeight="1">
      <c r="A400" s="51">
        <v>373</v>
      </c>
      <c r="B400" s="11" t="s">
        <v>201</v>
      </c>
      <c r="C400" s="59" t="s">
        <v>71</v>
      </c>
      <c r="D400" s="59"/>
      <c r="E400" s="61">
        <f t="shared" si="253"/>
        <v>0</v>
      </c>
      <c r="F400" s="61"/>
      <c r="G400" s="55"/>
      <c r="H400" s="55"/>
      <c r="I400" s="55"/>
      <c r="J400" s="61">
        <f t="shared" si="254"/>
        <v>0</v>
      </c>
      <c r="K400" s="55"/>
      <c r="L400" s="55"/>
      <c r="M400" s="55"/>
      <c r="N400" s="61">
        <f t="shared" si="255"/>
        <v>0</v>
      </c>
      <c r="O400" s="55"/>
      <c r="P400" s="55"/>
      <c r="Q400" s="55"/>
      <c r="R400" s="61">
        <f t="shared" si="256"/>
        <v>0</v>
      </c>
      <c r="S400" s="55"/>
      <c r="T400" s="55"/>
      <c r="U400" s="55"/>
      <c r="V400" s="61">
        <f t="shared" si="257"/>
        <v>0</v>
      </c>
    </row>
    <row r="401" spans="1:22" s="6" customFormat="1" ht="15" customHeight="1">
      <c r="A401" s="51">
        <v>374</v>
      </c>
      <c r="B401" s="11" t="s">
        <v>201</v>
      </c>
      <c r="C401" s="59" t="s">
        <v>70</v>
      </c>
      <c r="D401" s="59"/>
      <c r="E401" s="61">
        <f t="shared" si="253"/>
        <v>0</v>
      </c>
      <c r="F401" s="61"/>
      <c r="G401" s="55"/>
      <c r="H401" s="55"/>
      <c r="I401" s="55"/>
      <c r="J401" s="61">
        <f t="shared" si="254"/>
        <v>0</v>
      </c>
      <c r="K401" s="55"/>
      <c r="L401" s="55"/>
      <c r="M401" s="55"/>
      <c r="N401" s="61">
        <f t="shared" si="255"/>
        <v>0</v>
      </c>
      <c r="O401" s="55"/>
      <c r="P401" s="55"/>
      <c r="Q401" s="55"/>
      <c r="R401" s="61">
        <f t="shared" si="256"/>
        <v>0</v>
      </c>
      <c r="S401" s="55"/>
      <c r="T401" s="55"/>
      <c r="U401" s="55"/>
      <c r="V401" s="61">
        <f t="shared" si="257"/>
        <v>0</v>
      </c>
    </row>
    <row r="402" spans="1:22" s="6" customFormat="1" ht="15" customHeight="1">
      <c r="A402" s="51">
        <v>375</v>
      </c>
      <c r="B402" s="11" t="s">
        <v>201</v>
      </c>
      <c r="C402" s="59" t="s">
        <v>54</v>
      </c>
      <c r="D402" s="59"/>
      <c r="E402" s="61">
        <f t="shared" si="253"/>
        <v>0</v>
      </c>
      <c r="F402" s="61"/>
      <c r="G402" s="55"/>
      <c r="H402" s="55"/>
      <c r="I402" s="55"/>
      <c r="J402" s="61">
        <f t="shared" si="254"/>
        <v>0</v>
      </c>
      <c r="K402" s="55"/>
      <c r="L402" s="55"/>
      <c r="M402" s="55"/>
      <c r="N402" s="61">
        <f t="shared" si="255"/>
        <v>0</v>
      </c>
      <c r="O402" s="55"/>
      <c r="P402" s="55"/>
      <c r="Q402" s="55"/>
      <c r="R402" s="61">
        <f t="shared" si="256"/>
        <v>0</v>
      </c>
      <c r="S402" s="55"/>
      <c r="T402" s="55"/>
      <c r="U402" s="55"/>
      <c r="V402" s="61">
        <f t="shared" si="257"/>
        <v>0</v>
      </c>
    </row>
    <row r="403" spans="1:22" s="6" customFormat="1" ht="15" customHeight="1">
      <c r="A403" s="51">
        <v>376</v>
      </c>
      <c r="B403" s="11" t="s">
        <v>201</v>
      </c>
      <c r="C403" s="59" t="s">
        <v>56</v>
      </c>
      <c r="D403" s="59"/>
      <c r="E403" s="61">
        <f t="shared" si="253"/>
        <v>0</v>
      </c>
      <c r="F403" s="61"/>
      <c r="G403" s="55"/>
      <c r="H403" s="55"/>
      <c r="I403" s="55"/>
      <c r="J403" s="61">
        <f t="shared" si="254"/>
        <v>0</v>
      </c>
      <c r="K403" s="55"/>
      <c r="L403" s="55"/>
      <c r="M403" s="55"/>
      <c r="N403" s="61">
        <f t="shared" si="255"/>
        <v>0</v>
      </c>
      <c r="O403" s="55"/>
      <c r="P403" s="55"/>
      <c r="Q403" s="55"/>
      <c r="R403" s="61">
        <f t="shared" si="256"/>
        <v>0</v>
      </c>
      <c r="S403" s="55"/>
      <c r="T403" s="55"/>
      <c r="U403" s="55"/>
      <c r="V403" s="61">
        <f t="shared" si="257"/>
        <v>0</v>
      </c>
    </row>
    <row r="404" spans="1:22" s="6" customFormat="1" ht="15" customHeight="1">
      <c r="A404" s="51">
        <v>377</v>
      </c>
      <c r="B404" s="11" t="s">
        <v>201</v>
      </c>
      <c r="C404" s="59" t="s">
        <v>47</v>
      </c>
      <c r="D404" s="59"/>
      <c r="E404" s="61">
        <f t="shared" si="253"/>
        <v>0</v>
      </c>
      <c r="F404" s="61"/>
      <c r="G404" s="55"/>
      <c r="H404" s="55"/>
      <c r="I404" s="55"/>
      <c r="J404" s="61">
        <f t="shared" si="254"/>
        <v>0</v>
      </c>
      <c r="K404" s="55"/>
      <c r="L404" s="55"/>
      <c r="M404" s="55"/>
      <c r="N404" s="61">
        <f t="shared" si="255"/>
        <v>0</v>
      </c>
      <c r="O404" s="55"/>
      <c r="P404" s="55"/>
      <c r="Q404" s="55"/>
      <c r="R404" s="61">
        <f t="shared" si="256"/>
        <v>0</v>
      </c>
      <c r="S404" s="55"/>
      <c r="T404" s="55"/>
      <c r="U404" s="55"/>
      <c r="V404" s="61">
        <f t="shared" si="257"/>
        <v>0</v>
      </c>
    </row>
    <row r="405" spans="1:22" s="6" customFormat="1" ht="15" customHeight="1">
      <c r="A405" s="51">
        <v>378</v>
      </c>
      <c r="B405" s="11" t="s">
        <v>201</v>
      </c>
      <c r="C405" s="59" t="s">
        <v>50</v>
      </c>
      <c r="D405" s="59"/>
      <c r="E405" s="61">
        <f t="shared" si="253"/>
        <v>0</v>
      </c>
      <c r="F405" s="61"/>
      <c r="G405" s="55"/>
      <c r="H405" s="55"/>
      <c r="I405" s="55"/>
      <c r="J405" s="61">
        <f t="shared" si="254"/>
        <v>0</v>
      </c>
      <c r="K405" s="55"/>
      <c r="L405" s="55"/>
      <c r="M405" s="55"/>
      <c r="N405" s="61">
        <f t="shared" si="255"/>
        <v>0</v>
      </c>
      <c r="O405" s="55"/>
      <c r="P405" s="55"/>
      <c r="Q405" s="55"/>
      <c r="R405" s="61">
        <f t="shared" si="256"/>
        <v>0</v>
      </c>
      <c r="S405" s="55"/>
      <c r="T405" s="55"/>
      <c r="U405" s="55"/>
      <c r="V405" s="61">
        <f t="shared" si="257"/>
        <v>0</v>
      </c>
    </row>
    <row r="406" spans="1:22" s="6" customFormat="1" ht="15" customHeight="1">
      <c r="A406" s="51">
        <v>379</v>
      </c>
      <c r="B406" s="11" t="s">
        <v>201</v>
      </c>
      <c r="C406" s="59" t="s">
        <v>61</v>
      </c>
      <c r="D406" s="59"/>
      <c r="E406" s="61">
        <f t="shared" si="253"/>
        <v>0</v>
      </c>
      <c r="F406" s="61"/>
      <c r="G406" s="55"/>
      <c r="H406" s="55"/>
      <c r="I406" s="55"/>
      <c r="J406" s="61">
        <f t="shared" si="254"/>
        <v>0</v>
      </c>
      <c r="K406" s="55"/>
      <c r="L406" s="55"/>
      <c r="M406" s="55"/>
      <c r="N406" s="61">
        <f t="shared" si="255"/>
        <v>0</v>
      </c>
      <c r="O406" s="55"/>
      <c r="P406" s="55"/>
      <c r="Q406" s="55"/>
      <c r="R406" s="61">
        <f t="shared" si="256"/>
        <v>0</v>
      </c>
      <c r="S406" s="55"/>
      <c r="T406" s="55"/>
      <c r="U406" s="55"/>
      <c r="V406" s="61">
        <f t="shared" si="257"/>
        <v>0</v>
      </c>
    </row>
    <row r="407" spans="1:22" s="6" customFormat="1" ht="15" customHeight="1">
      <c r="A407" s="51">
        <v>380</v>
      </c>
      <c r="B407" s="11" t="s">
        <v>201</v>
      </c>
      <c r="C407" s="59" t="s">
        <v>66</v>
      </c>
      <c r="D407" s="59"/>
      <c r="E407" s="61">
        <f t="shared" si="253"/>
        <v>0</v>
      </c>
      <c r="F407" s="61"/>
      <c r="G407" s="55"/>
      <c r="H407" s="55"/>
      <c r="I407" s="55"/>
      <c r="J407" s="61">
        <f t="shared" si="254"/>
        <v>0</v>
      </c>
      <c r="K407" s="55"/>
      <c r="L407" s="55"/>
      <c r="M407" s="55"/>
      <c r="N407" s="61">
        <f t="shared" si="255"/>
        <v>0</v>
      </c>
      <c r="O407" s="55"/>
      <c r="P407" s="55"/>
      <c r="Q407" s="55"/>
      <c r="R407" s="61">
        <f t="shared" si="256"/>
        <v>0</v>
      </c>
      <c r="S407" s="55"/>
      <c r="T407" s="55"/>
      <c r="U407" s="55"/>
      <c r="V407" s="61">
        <f t="shared" si="257"/>
        <v>0</v>
      </c>
    </row>
    <row r="408" spans="1:22" s="6" customFormat="1" ht="15" customHeight="1">
      <c r="A408" s="51">
        <v>381</v>
      </c>
      <c r="B408" s="11" t="s">
        <v>201</v>
      </c>
      <c r="C408" s="59" t="s">
        <v>48</v>
      </c>
      <c r="D408" s="59"/>
      <c r="E408" s="73">
        <f t="shared" si="253"/>
        <v>0</v>
      </c>
      <c r="F408" s="61"/>
      <c r="G408" s="55"/>
      <c r="H408" s="55"/>
      <c r="I408" s="55"/>
      <c r="J408" s="61">
        <f t="shared" si="254"/>
        <v>0</v>
      </c>
      <c r="K408" s="55"/>
      <c r="L408" s="55"/>
      <c r="M408" s="55"/>
      <c r="N408" s="61">
        <f t="shared" si="255"/>
        <v>0</v>
      </c>
      <c r="O408" s="55"/>
      <c r="P408" s="55"/>
      <c r="Q408" s="55"/>
      <c r="R408" s="61">
        <f t="shared" si="256"/>
        <v>0</v>
      </c>
      <c r="S408" s="55"/>
      <c r="T408" s="55"/>
      <c r="U408" s="55"/>
      <c r="V408" s="61">
        <f t="shared" si="257"/>
        <v>0</v>
      </c>
    </row>
    <row r="409" spans="1:22" s="6" customFormat="1" ht="15" customHeight="1">
      <c r="A409" s="51"/>
      <c r="B409" s="11"/>
      <c r="C409" s="59"/>
      <c r="D409" s="59"/>
      <c r="E409" s="73"/>
      <c r="F409" s="61"/>
      <c r="G409" s="55"/>
      <c r="H409" s="55"/>
      <c r="I409" s="55"/>
      <c r="J409" s="61"/>
      <c r="K409" s="55"/>
      <c r="L409" s="55"/>
      <c r="M409" s="55"/>
      <c r="N409" s="61"/>
      <c r="O409" s="55"/>
      <c r="P409" s="55"/>
      <c r="Q409" s="55"/>
      <c r="R409" s="61"/>
      <c r="S409" s="55"/>
      <c r="T409" s="55"/>
      <c r="U409" s="55"/>
      <c r="V409" s="61"/>
    </row>
    <row r="410" spans="1:22" s="6" customFormat="1" ht="15" customHeight="1">
      <c r="A410" s="167">
        <v>721</v>
      </c>
      <c r="B410" s="163" t="s">
        <v>252</v>
      </c>
      <c r="C410" s="169" t="s">
        <v>253</v>
      </c>
      <c r="D410" s="130"/>
      <c r="E410" s="162">
        <f>E411+E421</f>
        <v>0</v>
      </c>
      <c r="F410" s="106"/>
      <c r="G410" s="162">
        <f>G411+G421</f>
        <v>0</v>
      </c>
      <c r="H410" s="162">
        <f t="shared" ref="H410:I410" si="258">H411+H421</f>
        <v>0</v>
      </c>
      <c r="I410" s="162">
        <f t="shared" si="258"/>
        <v>0</v>
      </c>
      <c r="J410" s="169">
        <f>SUM(G410:I410)</f>
        <v>0</v>
      </c>
      <c r="K410" s="162">
        <f>K411+K421</f>
        <v>0</v>
      </c>
      <c r="L410" s="162">
        <f t="shared" ref="L410" si="259">L411+L421</f>
        <v>0</v>
      </c>
      <c r="M410" s="162">
        <f t="shared" ref="M410" si="260">M411+M421</f>
        <v>0</v>
      </c>
      <c r="N410" s="169">
        <f>SUM(K410:M410)</f>
        <v>0</v>
      </c>
      <c r="O410" s="162">
        <f>O411+O421</f>
        <v>0</v>
      </c>
      <c r="P410" s="162">
        <f t="shared" ref="P410" si="261">P411+P421</f>
        <v>0</v>
      </c>
      <c r="Q410" s="162">
        <f t="shared" ref="Q410" si="262">Q411+Q421</f>
        <v>0</v>
      </c>
      <c r="R410" s="169">
        <f>SUM(O410:Q410)</f>
        <v>0</v>
      </c>
      <c r="S410" s="162">
        <f>S411+S421</f>
        <v>0</v>
      </c>
      <c r="T410" s="162">
        <f t="shared" ref="T410" si="263">T411+T421</f>
        <v>0</v>
      </c>
      <c r="U410" s="162">
        <f t="shared" ref="U410" si="264">U411+U421</f>
        <v>0</v>
      </c>
      <c r="V410" s="169">
        <f>SUM(S410:U410)</f>
        <v>0</v>
      </c>
    </row>
    <row r="411" spans="1:22" s="6" customFormat="1" ht="31.5">
      <c r="A411" s="167">
        <v>722</v>
      </c>
      <c r="B411" s="163" t="s">
        <v>254</v>
      </c>
      <c r="C411" s="162" t="s">
        <v>255</v>
      </c>
      <c r="D411" s="130"/>
      <c r="E411" s="162">
        <f>SUM(E412:E420)</f>
        <v>0</v>
      </c>
      <c r="F411" s="106"/>
      <c r="G411" s="162">
        <f>SUM(G412:G420)</f>
        <v>0</v>
      </c>
      <c r="H411" s="162">
        <f t="shared" ref="H411:I411" si="265">SUM(H412:H420)</f>
        <v>0</v>
      </c>
      <c r="I411" s="162">
        <f t="shared" si="265"/>
        <v>0</v>
      </c>
      <c r="J411" s="169">
        <f>SUM(G411:I411)</f>
        <v>0</v>
      </c>
      <c r="K411" s="162">
        <f>SUM(K412:K420)</f>
        <v>0</v>
      </c>
      <c r="L411" s="162">
        <f t="shared" ref="L411" si="266">SUM(L412:L420)</f>
        <v>0</v>
      </c>
      <c r="M411" s="162">
        <f t="shared" ref="M411" si="267">SUM(M412:M420)</f>
        <v>0</v>
      </c>
      <c r="N411" s="169">
        <f>SUM(K411:M411)</f>
        <v>0</v>
      </c>
      <c r="O411" s="162">
        <f>SUM(O412:O420)</f>
        <v>0</v>
      </c>
      <c r="P411" s="162">
        <f t="shared" ref="P411" si="268">SUM(P412:P420)</f>
        <v>0</v>
      </c>
      <c r="Q411" s="162">
        <f t="shared" ref="Q411" si="269">SUM(Q412:Q420)</f>
        <v>0</v>
      </c>
      <c r="R411" s="169">
        <f>SUM(O411:Q411)</f>
        <v>0</v>
      </c>
      <c r="S411" s="162">
        <f>SUM(S412:S420)</f>
        <v>0</v>
      </c>
      <c r="T411" s="162">
        <f t="shared" ref="T411" si="270">SUM(T412:T420)</f>
        <v>0</v>
      </c>
      <c r="U411" s="162">
        <f t="shared" ref="U411" si="271">SUM(U412:U420)</f>
        <v>0</v>
      </c>
      <c r="V411" s="169">
        <f>SUM(S411:U411)</f>
        <v>0</v>
      </c>
    </row>
    <row r="412" spans="1:22" s="6" customFormat="1" ht="15" customHeight="1">
      <c r="A412" s="51">
        <v>723</v>
      </c>
      <c r="B412" s="45" t="s">
        <v>254</v>
      </c>
      <c r="C412" s="65" t="s">
        <v>158</v>
      </c>
      <c r="D412" s="59"/>
      <c r="E412" s="57">
        <f t="shared" ref="E412:E430" si="272">SUM(G412:V412)/2</f>
        <v>0</v>
      </c>
      <c r="F412" s="61"/>
      <c r="G412" s="55"/>
      <c r="H412" s="55"/>
      <c r="I412" s="55"/>
      <c r="J412" s="61">
        <f t="shared" ref="J412:J420" si="273">SUM(G412:I412)</f>
        <v>0</v>
      </c>
      <c r="K412" s="55"/>
      <c r="L412" s="55"/>
      <c r="M412" s="55"/>
      <c r="N412" s="61">
        <f t="shared" ref="N412:N420" si="274">SUM(K412:M412)</f>
        <v>0</v>
      </c>
      <c r="O412" s="55"/>
      <c r="P412" s="55"/>
      <c r="Q412" s="55"/>
      <c r="R412" s="61">
        <f t="shared" ref="R412:R420" si="275">SUM(O412:Q412)</f>
        <v>0</v>
      </c>
      <c r="S412" s="55"/>
      <c r="T412" s="55"/>
      <c r="U412" s="55"/>
      <c r="V412" s="61">
        <f t="shared" ref="V412:V420" si="276">SUM(S412:U412)</f>
        <v>0</v>
      </c>
    </row>
    <row r="413" spans="1:22" s="6" customFormat="1" ht="15" customHeight="1">
      <c r="A413" s="51">
        <v>724</v>
      </c>
      <c r="B413" s="45" t="s">
        <v>254</v>
      </c>
      <c r="C413" s="65" t="s">
        <v>159</v>
      </c>
      <c r="D413" s="59"/>
      <c r="E413" s="57">
        <f t="shared" si="272"/>
        <v>0</v>
      </c>
      <c r="F413" s="61"/>
      <c r="G413" s="55"/>
      <c r="H413" s="55"/>
      <c r="I413" s="55"/>
      <c r="J413" s="61">
        <f t="shared" si="273"/>
        <v>0</v>
      </c>
      <c r="K413" s="55"/>
      <c r="L413" s="55"/>
      <c r="M413" s="55"/>
      <c r="N413" s="61">
        <f t="shared" si="274"/>
        <v>0</v>
      </c>
      <c r="O413" s="55"/>
      <c r="P413" s="55"/>
      <c r="Q413" s="55"/>
      <c r="R413" s="61">
        <f t="shared" si="275"/>
        <v>0</v>
      </c>
      <c r="S413" s="55"/>
      <c r="T413" s="55"/>
      <c r="U413" s="55"/>
      <c r="V413" s="61">
        <f t="shared" si="276"/>
        <v>0</v>
      </c>
    </row>
    <row r="414" spans="1:22" s="6" customFormat="1" ht="15" customHeight="1">
      <c r="A414" s="51">
        <v>725</v>
      </c>
      <c r="B414" s="45" t="s">
        <v>254</v>
      </c>
      <c r="C414" s="61" t="s">
        <v>68</v>
      </c>
      <c r="D414" s="59"/>
      <c r="E414" s="57">
        <f t="shared" si="272"/>
        <v>0</v>
      </c>
      <c r="F414" s="61"/>
      <c r="G414" s="55"/>
      <c r="H414" s="55"/>
      <c r="I414" s="55"/>
      <c r="J414" s="61">
        <f t="shared" si="273"/>
        <v>0</v>
      </c>
      <c r="K414" s="55"/>
      <c r="L414" s="55"/>
      <c r="M414" s="55"/>
      <c r="N414" s="61">
        <f t="shared" si="274"/>
        <v>0</v>
      </c>
      <c r="O414" s="55"/>
      <c r="P414" s="55"/>
      <c r="Q414" s="55"/>
      <c r="R414" s="61">
        <f t="shared" si="275"/>
        <v>0</v>
      </c>
      <c r="S414" s="55"/>
      <c r="T414" s="55"/>
      <c r="U414" s="55"/>
      <c r="V414" s="61">
        <f t="shared" si="276"/>
        <v>0</v>
      </c>
    </row>
    <row r="415" spans="1:22" s="6" customFormat="1" ht="15" customHeight="1">
      <c r="A415" s="51">
        <v>726</v>
      </c>
      <c r="B415" s="45" t="s">
        <v>254</v>
      </c>
      <c r="C415" s="61" t="s">
        <v>71</v>
      </c>
      <c r="D415" s="59"/>
      <c r="E415" s="57">
        <f t="shared" si="272"/>
        <v>0</v>
      </c>
      <c r="F415" s="61"/>
      <c r="G415" s="55"/>
      <c r="H415" s="55"/>
      <c r="I415" s="55"/>
      <c r="J415" s="61">
        <f t="shared" si="273"/>
        <v>0</v>
      </c>
      <c r="K415" s="55"/>
      <c r="L415" s="55"/>
      <c r="M415" s="55"/>
      <c r="N415" s="61">
        <f t="shared" si="274"/>
        <v>0</v>
      </c>
      <c r="O415" s="55"/>
      <c r="P415" s="55"/>
      <c r="Q415" s="55"/>
      <c r="R415" s="61">
        <f t="shared" si="275"/>
        <v>0</v>
      </c>
      <c r="S415" s="55"/>
      <c r="T415" s="55"/>
      <c r="U415" s="55"/>
      <c r="V415" s="61">
        <f t="shared" si="276"/>
        <v>0</v>
      </c>
    </row>
    <row r="416" spans="1:22" s="6" customFormat="1" ht="15" customHeight="1">
      <c r="A416" s="51">
        <v>727</v>
      </c>
      <c r="B416" s="45" t="s">
        <v>254</v>
      </c>
      <c r="C416" s="61" t="s">
        <v>70</v>
      </c>
      <c r="D416" s="59"/>
      <c r="E416" s="57">
        <f t="shared" si="272"/>
        <v>0</v>
      </c>
      <c r="F416" s="61"/>
      <c r="G416" s="55"/>
      <c r="H416" s="55"/>
      <c r="I416" s="55"/>
      <c r="J416" s="61">
        <f t="shared" si="273"/>
        <v>0</v>
      </c>
      <c r="K416" s="55"/>
      <c r="L416" s="55"/>
      <c r="M416" s="55"/>
      <c r="N416" s="61">
        <f t="shared" si="274"/>
        <v>0</v>
      </c>
      <c r="O416" s="55"/>
      <c r="P416" s="55"/>
      <c r="Q416" s="55"/>
      <c r="R416" s="61">
        <f t="shared" si="275"/>
        <v>0</v>
      </c>
      <c r="S416" s="55"/>
      <c r="T416" s="55"/>
      <c r="U416" s="55"/>
      <c r="V416" s="61">
        <f t="shared" si="276"/>
        <v>0</v>
      </c>
    </row>
    <row r="417" spans="1:22" s="6" customFormat="1" ht="15" customHeight="1">
      <c r="A417" s="51">
        <v>728</v>
      </c>
      <c r="B417" s="45" t="s">
        <v>254</v>
      </c>
      <c r="C417" s="61" t="s">
        <v>56</v>
      </c>
      <c r="D417" s="59"/>
      <c r="E417" s="57">
        <f t="shared" si="272"/>
        <v>0</v>
      </c>
      <c r="F417" s="61"/>
      <c r="G417" s="55"/>
      <c r="H417" s="55"/>
      <c r="I417" s="55"/>
      <c r="J417" s="61">
        <f t="shared" si="273"/>
        <v>0</v>
      </c>
      <c r="K417" s="55"/>
      <c r="L417" s="55"/>
      <c r="M417" s="55"/>
      <c r="N417" s="61">
        <f t="shared" si="274"/>
        <v>0</v>
      </c>
      <c r="O417" s="55"/>
      <c r="P417" s="55"/>
      <c r="Q417" s="55"/>
      <c r="R417" s="61">
        <f t="shared" si="275"/>
        <v>0</v>
      </c>
      <c r="S417" s="55"/>
      <c r="T417" s="55"/>
      <c r="U417" s="55"/>
      <c r="V417" s="61">
        <f t="shared" si="276"/>
        <v>0</v>
      </c>
    </row>
    <row r="418" spans="1:22" s="6" customFormat="1" ht="15" customHeight="1">
      <c r="A418" s="51">
        <v>729</v>
      </c>
      <c r="B418" s="45" t="s">
        <v>254</v>
      </c>
      <c r="C418" s="61" t="s">
        <v>47</v>
      </c>
      <c r="D418" s="59"/>
      <c r="E418" s="57">
        <f t="shared" si="272"/>
        <v>0</v>
      </c>
      <c r="F418" s="61"/>
      <c r="G418" s="55"/>
      <c r="H418" s="55"/>
      <c r="I418" s="55"/>
      <c r="J418" s="61">
        <f t="shared" si="273"/>
        <v>0</v>
      </c>
      <c r="K418" s="55"/>
      <c r="L418" s="55"/>
      <c r="M418" s="55"/>
      <c r="N418" s="61">
        <f t="shared" si="274"/>
        <v>0</v>
      </c>
      <c r="O418" s="55"/>
      <c r="P418" s="55"/>
      <c r="Q418" s="55"/>
      <c r="R418" s="61">
        <f t="shared" si="275"/>
        <v>0</v>
      </c>
      <c r="S418" s="55"/>
      <c r="T418" s="55"/>
      <c r="U418" s="55"/>
      <c r="V418" s="61">
        <f t="shared" si="276"/>
        <v>0</v>
      </c>
    </row>
    <row r="419" spans="1:22" s="6" customFormat="1" ht="15" customHeight="1">
      <c r="A419" s="51">
        <v>730</v>
      </c>
      <c r="B419" s="45" t="s">
        <v>254</v>
      </c>
      <c r="C419" s="61" t="s">
        <v>50</v>
      </c>
      <c r="D419" s="59"/>
      <c r="E419" s="57">
        <f t="shared" si="272"/>
        <v>0</v>
      </c>
      <c r="F419" s="61"/>
      <c r="G419" s="55"/>
      <c r="H419" s="55"/>
      <c r="I419" s="55"/>
      <c r="J419" s="61">
        <f t="shared" si="273"/>
        <v>0</v>
      </c>
      <c r="K419" s="55"/>
      <c r="L419" s="55"/>
      <c r="M419" s="55"/>
      <c r="N419" s="61">
        <f t="shared" si="274"/>
        <v>0</v>
      </c>
      <c r="O419" s="55"/>
      <c r="P419" s="55"/>
      <c r="Q419" s="55"/>
      <c r="R419" s="61">
        <f t="shared" si="275"/>
        <v>0</v>
      </c>
      <c r="S419" s="55"/>
      <c r="T419" s="55"/>
      <c r="U419" s="55"/>
      <c r="V419" s="61">
        <f t="shared" si="276"/>
        <v>0</v>
      </c>
    </row>
    <row r="420" spans="1:22" s="6" customFormat="1" ht="15" customHeight="1">
      <c r="A420" s="51">
        <v>731</v>
      </c>
      <c r="B420" s="45" t="s">
        <v>254</v>
      </c>
      <c r="C420" s="61" t="s">
        <v>48</v>
      </c>
      <c r="D420" s="59"/>
      <c r="E420" s="57">
        <f t="shared" si="272"/>
        <v>0</v>
      </c>
      <c r="F420" s="61"/>
      <c r="G420" s="55"/>
      <c r="H420" s="55"/>
      <c r="I420" s="55"/>
      <c r="J420" s="61">
        <f t="shared" si="273"/>
        <v>0</v>
      </c>
      <c r="K420" s="55"/>
      <c r="L420" s="55"/>
      <c r="M420" s="55"/>
      <c r="N420" s="61">
        <f t="shared" si="274"/>
        <v>0</v>
      </c>
      <c r="O420" s="55"/>
      <c r="P420" s="55"/>
      <c r="Q420" s="55"/>
      <c r="R420" s="61">
        <f t="shared" si="275"/>
        <v>0</v>
      </c>
      <c r="S420" s="55"/>
      <c r="T420" s="55"/>
      <c r="U420" s="55"/>
      <c r="V420" s="61">
        <f t="shared" si="276"/>
        <v>0</v>
      </c>
    </row>
    <row r="421" spans="1:22" s="6" customFormat="1" ht="31.5">
      <c r="A421" s="167">
        <v>732</v>
      </c>
      <c r="B421" s="163" t="s">
        <v>256</v>
      </c>
      <c r="C421" s="162" t="s">
        <v>257</v>
      </c>
      <c r="D421" s="130"/>
      <c r="E421" s="162">
        <f>SUM(E422:E430)</f>
        <v>0</v>
      </c>
      <c r="F421" s="106"/>
      <c r="G421" s="162">
        <f>SUM(G422:G430)</f>
        <v>0</v>
      </c>
      <c r="H421" s="162">
        <f t="shared" ref="H421" si="277">SUM(H422:H430)</f>
        <v>0</v>
      </c>
      <c r="I421" s="162">
        <f t="shared" ref="I421" si="278">SUM(I422:I430)</f>
        <v>0</v>
      </c>
      <c r="J421" s="169">
        <f>SUM(G421:I421)</f>
        <v>0</v>
      </c>
      <c r="K421" s="162">
        <f>SUM(K422:K430)</f>
        <v>0</v>
      </c>
      <c r="L421" s="162">
        <f t="shared" ref="L421" si="279">SUM(L422:L430)</f>
        <v>0</v>
      </c>
      <c r="M421" s="162">
        <f t="shared" ref="M421" si="280">SUM(M422:M430)</f>
        <v>0</v>
      </c>
      <c r="N421" s="169">
        <f>SUM(K421:M421)</f>
        <v>0</v>
      </c>
      <c r="O421" s="162">
        <f>SUM(O422:O430)</f>
        <v>0</v>
      </c>
      <c r="P421" s="162">
        <f t="shared" ref="P421" si="281">SUM(P422:P430)</f>
        <v>0</v>
      </c>
      <c r="Q421" s="162">
        <f t="shared" ref="Q421" si="282">SUM(Q422:Q430)</f>
        <v>0</v>
      </c>
      <c r="R421" s="169">
        <f>SUM(O421:Q421)</f>
        <v>0</v>
      </c>
      <c r="S421" s="162">
        <f>SUM(S422:S430)</f>
        <v>0</v>
      </c>
      <c r="T421" s="162">
        <f t="shared" ref="T421" si="283">SUM(T422:T430)</f>
        <v>0</v>
      </c>
      <c r="U421" s="162">
        <f t="shared" ref="U421" si="284">SUM(U422:U430)</f>
        <v>0</v>
      </c>
      <c r="V421" s="169">
        <f>SUM(S421:U421)</f>
        <v>0</v>
      </c>
    </row>
    <row r="422" spans="1:22" s="6" customFormat="1" ht="15" customHeight="1">
      <c r="A422" s="51">
        <v>733</v>
      </c>
      <c r="B422" s="45" t="s">
        <v>256</v>
      </c>
      <c r="C422" s="65" t="s">
        <v>158</v>
      </c>
      <c r="D422" s="59"/>
      <c r="E422" s="57">
        <f t="shared" si="272"/>
        <v>0</v>
      </c>
      <c r="F422" s="61"/>
      <c r="G422" s="55"/>
      <c r="H422" s="55"/>
      <c r="I422" s="55"/>
      <c r="J422" s="61">
        <f t="shared" ref="J422:J430" si="285">SUM(G422:I422)</f>
        <v>0</v>
      </c>
      <c r="K422" s="55"/>
      <c r="L422" s="55"/>
      <c r="M422" s="55"/>
      <c r="N422" s="61">
        <f t="shared" ref="N422:N430" si="286">SUM(K422:M422)</f>
        <v>0</v>
      </c>
      <c r="O422" s="55"/>
      <c r="P422" s="55"/>
      <c r="Q422" s="55"/>
      <c r="R422" s="61">
        <f t="shared" ref="R422:R430" si="287">SUM(O422:Q422)</f>
        <v>0</v>
      </c>
      <c r="S422" s="55"/>
      <c r="T422" s="55"/>
      <c r="U422" s="55"/>
      <c r="V422" s="61">
        <f t="shared" ref="V422:V430" si="288">SUM(S422:U422)</f>
        <v>0</v>
      </c>
    </row>
    <row r="423" spans="1:22" s="6" customFormat="1" ht="15" customHeight="1">
      <c r="A423" s="51">
        <v>734</v>
      </c>
      <c r="B423" s="45" t="s">
        <v>256</v>
      </c>
      <c r="C423" s="65" t="s">
        <v>159</v>
      </c>
      <c r="D423" s="59"/>
      <c r="E423" s="57">
        <f t="shared" si="272"/>
        <v>0</v>
      </c>
      <c r="F423" s="61"/>
      <c r="G423" s="55"/>
      <c r="H423" s="55"/>
      <c r="I423" s="55"/>
      <c r="J423" s="61">
        <f t="shared" si="285"/>
        <v>0</v>
      </c>
      <c r="K423" s="55"/>
      <c r="L423" s="55"/>
      <c r="M423" s="55"/>
      <c r="N423" s="61">
        <f t="shared" si="286"/>
        <v>0</v>
      </c>
      <c r="O423" s="55"/>
      <c r="P423" s="55"/>
      <c r="Q423" s="55"/>
      <c r="R423" s="61">
        <f t="shared" si="287"/>
        <v>0</v>
      </c>
      <c r="S423" s="55"/>
      <c r="T423" s="55"/>
      <c r="U423" s="55"/>
      <c r="V423" s="61">
        <f t="shared" si="288"/>
        <v>0</v>
      </c>
    </row>
    <row r="424" spans="1:22" s="6" customFormat="1" ht="15" customHeight="1">
      <c r="A424" s="51">
        <v>735</v>
      </c>
      <c r="B424" s="45" t="s">
        <v>256</v>
      </c>
      <c r="C424" s="61" t="s">
        <v>68</v>
      </c>
      <c r="D424" s="59"/>
      <c r="E424" s="57">
        <f t="shared" si="272"/>
        <v>0</v>
      </c>
      <c r="F424" s="61"/>
      <c r="G424" s="55"/>
      <c r="H424" s="55"/>
      <c r="I424" s="55"/>
      <c r="J424" s="61">
        <f t="shared" si="285"/>
        <v>0</v>
      </c>
      <c r="K424" s="55"/>
      <c r="L424" s="55"/>
      <c r="M424" s="55"/>
      <c r="N424" s="61">
        <f t="shared" si="286"/>
        <v>0</v>
      </c>
      <c r="O424" s="55"/>
      <c r="P424" s="55"/>
      <c r="Q424" s="55"/>
      <c r="R424" s="61">
        <f t="shared" si="287"/>
        <v>0</v>
      </c>
      <c r="S424" s="55"/>
      <c r="T424" s="55"/>
      <c r="U424" s="55"/>
      <c r="V424" s="61">
        <f t="shared" si="288"/>
        <v>0</v>
      </c>
    </row>
    <row r="425" spans="1:22" s="6" customFormat="1" ht="15" customHeight="1">
      <c r="A425" s="51">
        <v>736</v>
      </c>
      <c r="B425" s="45" t="s">
        <v>256</v>
      </c>
      <c r="C425" s="61" t="s">
        <v>71</v>
      </c>
      <c r="D425" s="59"/>
      <c r="E425" s="57">
        <f t="shared" si="272"/>
        <v>0</v>
      </c>
      <c r="F425" s="61"/>
      <c r="G425" s="55"/>
      <c r="H425" s="55"/>
      <c r="I425" s="55"/>
      <c r="J425" s="61">
        <f t="shared" si="285"/>
        <v>0</v>
      </c>
      <c r="K425" s="55"/>
      <c r="L425" s="55"/>
      <c r="M425" s="55"/>
      <c r="N425" s="61">
        <f t="shared" si="286"/>
        <v>0</v>
      </c>
      <c r="O425" s="55"/>
      <c r="P425" s="55"/>
      <c r="Q425" s="55"/>
      <c r="R425" s="61">
        <f t="shared" si="287"/>
        <v>0</v>
      </c>
      <c r="S425" s="55"/>
      <c r="T425" s="55"/>
      <c r="U425" s="55"/>
      <c r="V425" s="61">
        <f t="shared" si="288"/>
        <v>0</v>
      </c>
    </row>
    <row r="426" spans="1:22" s="6" customFormat="1" ht="15" customHeight="1">
      <c r="A426" s="51">
        <v>737</v>
      </c>
      <c r="B426" s="45" t="s">
        <v>256</v>
      </c>
      <c r="C426" s="61" t="s">
        <v>70</v>
      </c>
      <c r="D426" s="59"/>
      <c r="E426" s="57">
        <f t="shared" si="272"/>
        <v>0</v>
      </c>
      <c r="F426" s="61"/>
      <c r="G426" s="55"/>
      <c r="H426" s="55"/>
      <c r="I426" s="55"/>
      <c r="J426" s="61">
        <f t="shared" si="285"/>
        <v>0</v>
      </c>
      <c r="K426" s="55"/>
      <c r="L426" s="55"/>
      <c r="M426" s="55"/>
      <c r="N426" s="61">
        <f t="shared" si="286"/>
        <v>0</v>
      </c>
      <c r="O426" s="55"/>
      <c r="P426" s="55"/>
      <c r="Q426" s="55"/>
      <c r="R426" s="61">
        <f t="shared" si="287"/>
        <v>0</v>
      </c>
      <c r="S426" s="55"/>
      <c r="T426" s="55"/>
      <c r="U426" s="55"/>
      <c r="V426" s="61">
        <f t="shared" si="288"/>
        <v>0</v>
      </c>
    </row>
    <row r="427" spans="1:22" s="6" customFormat="1" ht="15" customHeight="1">
      <c r="A427" s="51">
        <v>738</v>
      </c>
      <c r="B427" s="45" t="s">
        <v>256</v>
      </c>
      <c r="C427" s="61" t="s">
        <v>56</v>
      </c>
      <c r="D427" s="59"/>
      <c r="E427" s="57">
        <f t="shared" si="272"/>
        <v>0</v>
      </c>
      <c r="F427" s="61"/>
      <c r="G427" s="55"/>
      <c r="H427" s="55"/>
      <c r="I427" s="55"/>
      <c r="J427" s="61">
        <f t="shared" si="285"/>
        <v>0</v>
      </c>
      <c r="K427" s="55"/>
      <c r="L427" s="55"/>
      <c r="M427" s="55"/>
      <c r="N427" s="61">
        <f t="shared" si="286"/>
        <v>0</v>
      </c>
      <c r="O427" s="55"/>
      <c r="P427" s="55"/>
      <c r="Q427" s="55"/>
      <c r="R427" s="61">
        <f t="shared" si="287"/>
        <v>0</v>
      </c>
      <c r="S427" s="55"/>
      <c r="T427" s="55"/>
      <c r="U427" s="55"/>
      <c r="V427" s="61">
        <f t="shared" si="288"/>
        <v>0</v>
      </c>
    </row>
    <row r="428" spans="1:22" s="6" customFormat="1" ht="15" customHeight="1">
      <c r="A428" s="51">
        <v>739</v>
      </c>
      <c r="B428" s="45" t="s">
        <v>256</v>
      </c>
      <c r="C428" s="61" t="s">
        <v>47</v>
      </c>
      <c r="D428" s="59"/>
      <c r="E428" s="57">
        <f t="shared" si="272"/>
        <v>0</v>
      </c>
      <c r="F428" s="61"/>
      <c r="G428" s="55"/>
      <c r="H428" s="55"/>
      <c r="I428" s="55"/>
      <c r="J428" s="61">
        <f t="shared" si="285"/>
        <v>0</v>
      </c>
      <c r="K428" s="55"/>
      <c r="L428" s="55"/>
      <c r="M428" s="55"/>
      <c r="N428" s="61">
        <f t="shared" si="286"/>
        <v>0</v>
      </c>
      <c r="O428" s="55"/>
      <c r="P428" s="55"/>
      <c r="Q428" s="55"/>
      <c r="R428" s="61">
        <f t="shared" si="287"/>
        <v>0</v>
      </c>
      <c r="S428" s="55"/>
      <c r="T428" s="55"/>
      <c r="U428" s="55"/>
      <c r="V428" s="61">
        <f t="shared" si="288"/>
        <v>0</v>
      </c>
    </row>
    <row r="429" spans="1:22" s="6" customFormat="1" ht="15" customHeight="1">
      <c r="A429" s="51">
        <v>740</v>
      </c>
      <c r="B429" s="45" t="s">
        <v>256</v>
      </c>
      <c r="C429" s="61" t="s">
        <v>50</v>
      </c>
      <c r="D429" s="59"/>
      <c r="E429" s="57">
        <f t="shared" si="272"/>
        <v>0</v>
      </c>
      <c r="F429" s="61"/>
      <c r="G429" s="55"/>
      <c r="H429" s="55"/>
      <c r="I429" s="55"/>
      <c r="J429" s="61">
        <f t="shared" si="285"/>
        <v>0</v>
      </c>
      <c r="K429" s="55"/>
      <c r="L429" s="55"/>
      <c r="M429" s="55"/>
      <c r="N429" s="61">
        <f t="shared" si="286"/>
        <v>0</v>
      </c>
      <c r="O429" s="55"/>
      <c r="P429" s="55"/>
      <c r="Q429" s="55"/>
      <c r="R429" s="61">
        <f t="shared" si="287"/>
        <v>0</v>
      </c>
      <c r="S429" s="55"/>
      <c r="T429" s="55"/>
      <c r="U429" s="55"/>
      <c r="V429" s="61">
        <f t="shared" si="288"/>
        <v>0</v>
      </c>
    </row>
    <row r="430" spans="1:22" s="6" customFormat="1" ht="15" customHeight="1">
      <c r="A430" s="51">
        <v>741</v>
      </c>
      <c r="B430" s="45" t="s">
        <v>256</v>
      </c>
      <c r="C430" s="61" t="s">
        <v>48</v>
      </c>
      <c r="D430" s="59"/>
      <c r="E430" s="57">
        <f t="shared" si="272"/>
        <v>0</v>
      </c>
      <c r="F430" s="61"/>
      <c r="G430" s="55"/>
      <c r="H430" s="55"/>
      <c r="I430" s="55"/>
      <c r="J430" s="61">
        <f t="shared" si="285"/>
        <v>0</v>
      </c>
      <c r="K430" s="55"/>
      <c r="L430" s="55"/>
      <c r="M430" s="55"/>
      <c r="N430" s="61">
        <f t="shared" si="286"/>
        <v>0</v>
      </c>
      <c r="O430" s="55"/>
      <c r="P430" s="55"/>
      <c r="Q430" s="55"/>
      <c r="R430" s="61">
        <f t="shared" si="287"/>
        <v>0</v>
      </c>
      <c r="S430" s="55"/>
      <c r="T430" s="55"/>
      <c r="U430" s="55"/>
      <c r="V430" s="61">
        <f t="shared" si="288"/>
        <v>0</v>
      </c>
    </row>
    <row r="431" spans="1:22" s="6" customFormat="1" ht="15" customHeight="1">
      <c r="A431" s="51"/>
      <c r="B431" s="11"/>
      <c r="C431" s="59"/>
      <c r="D431" s="59"/>
      <c r="E431" s="73"/>
      <c r="F431" s="61"/>
      <c r="G431" s="55"/>
      <c r="H431" s="55"/>
      <c r="I431" s="55"/>
      <c r="J431" s="61"/>
      <c r="K431" s="55"/>
      <c r="L431" s="55"/>
      <c r="M431" s="55"/>
      <c r="N431" s="61"/>
      <c r="O431" s="55"/>
      <c r="P431" s="55"/>
      <c r="Q431" s="55"/>
      <c r="R431" s="61"/>
      <c r="S431" s="55"/>
      <c r="T431" s="55"/>
      <c r="U431" s="55"/>
      <c r="V431" s="61"/>
    </row>
    <row r="432" spans="1:22" ht="15" customHeight="1">
      <c r="A432" s="167">
        <v>382</v>
      </c>
      <c r="B432" s="163" t="s">
        <v>91</v>
      </c>
      <c r="C432" s="169" t="s">
        <v>203</v>
      </c>
      <c r="D432" s="126"/>
      <c r="E432" s="162">
        <f t="shared" ref="E432:V432" si="289">+E433+E442</f>
        <v>0</v>
      </c>
      <c r="F432" s="104"/>
      <c r="G432" s="162">
        <f t="shared" si="289"/>
        <v>0</v>
      </c>
      <c r="H432" s="162">
        <f t="shared" si="289"/>
        <v>0</v>
      </c>
      <c r="I432" s="162">
        <f t="shared" si="289"/>
        <v>0</v>
      </c>
      <c r="J432" s="162">
        <f t="shared" si="289"/>
        <v>0</v>
      </c>
      <c r="K432" s="162">
        <f t="shared" si="289"/>
        <v>0</v>
      </c>
      <c r="L432" s="162">
        <f t="shared" si="289"/>
        <v>0</v>
      </c>
      <c r="M432" s="162">
        <f t="shared" si="289"/>
        <v>0</v>
      </c>
      <c r="N432" s="162">
        <f t="shared" si="289"/>
        <v>0</v>
      </c>
      <c r="O432" s="162">
        <f t="shared" si="289"/>
        <v>0</v>
      </c>
      <c r="P432" s="162">
        <f t="shared" si="289"/>
        <v>0</v>
      </c>
      <c r="Q432" s="162">
        <f t="shared" si="289"/>
        <v>0</v>
      </c>
      <c r="R432" s="162">
        <f t="shared" si="289"/>
        <v>0</v>
      </c>
      <c r="S432" s="162">
        <f t="shared" si="289"/>
        <v>0</v>
      </c>
      <c r="T432" s="162">
        <f t="shared" si="289"/>
        <v>0</v>
      </c>
      <c r="U432" s="162">
        <f t="shared" si="289"/>
        <v>0</v>
      </c>
      <c r="V432" s="162">
        <f t="shared" si="289"/>
        <v>0</v>
      </c>
    </row>
    <row r="433" spans="1:22" s="6" customFormat="1">
      <c r="A433" s="167">
        <v>383</v>
      </c>
      <c r="B433" s="163" t="s">
        <v>204</v>
      </c>
      <c r="C433" s="162" t="s">
        <v>205</v>
      </c>
      <c r="D433" s="123"/>
      <c r="E433" s="162">
        <f t="shared" ref="E433:V433" si="290">SUM(E434:E441)</f>
        <v>0</v>
      </c>
      <c r="F433" s="104"/>
      <c r="G433" s="162">
        <f t="shared" si="290"/>
        <v>0</v>
      </c>
      <c r="H433" s="162">
        <f t="shared" si="290"/>
        <v>0</v>
      </c>
      <c r="I433" s="162">
        <f t="shared" si="290"/>
        <v>0</v>
      </c>
      <c r="J433" s="162">
        <f t="shared" si="290"/>
        <v>0</v>
      </c>
      <c r="K433" s="162">
        <f t="shared" si="290"/>
        <v>0</v>
      </c>
      <c r="L433" s="162">
        <f t="shared" si="290"/>
        <v>0</v>
      </c>
      <c r="M433" s="162">
        <f t="shared" si="290"/>
        <v>0</v>
      </c>
      <c r="N433" s="162">
        <f t="shared" si="290"/>
        <v>0</v>
      </c>
      <c r="O433" s="162">
        <f t="shared" si="290"/>
        <v>0</v>
      </c>
      <c r="P433" s="162">
        <f t="shared" si="290"/>
        <v>0</v>
      </c>
      <c r="Q433" s="162">
        <f t="shared" si="290"/>
        <v>0</v>
      </c>
      <c r="R433" s="162">
        <f t="shared" si="290"/>
        <v>0</v>
      </c>
      <c r="S433" s="162">
        <f t="shared" si="290"/>
        <v>0</v>
      </c>
      <c r="T433" s="162">
        <f t="shared" si="290"/>
        <v>0</v>
      </c>
      <c r="U433" s="162">
        <f t="shared" si="290"/>
        <v>0</v>
      </c>
      <c r="V433" s="162">
        <f t="shared" si="290"/>
        <v>0</v>
      </c>
    </row>
    <row r="434" spans="1:22" s="6" customFormat="1" ht="15" customHeight="1">
      <c r="A434" s="51">
        <v>384</v>
      </c>
      <c r="B434" s="11" t="s">
        <v>204</v>
      </c>
      <c r="C434" s="59" t="s">
        <v>54</v>
      </c>
      <c r="D434" s="59"/>
      <c r="E434" s="61">
        <f t="shared" ref="E434:E441" si="291">SUM(G434:V434)/2</f>
        <v>0</v>
      </c>
      <c r="F434" s="61"/>
      <c r="G434" s="55"/>
      <c r="H434" s="55"/>
      <c r="I434" s="55"/>
      <c r="J434" s="61">
        <f t="shared" ref="J434:J441" si="292">SUM(G434:I434)</f>
        <v>0</v>
      </c>
      <c r="K434" s="55"/>
      <c r="L434" s="55"/>
      <c r="M434" s="55"/>
      <c r="N434" s="61">
        <f t="shared" ref="N434:N441" si="293">SUM(K434:M434)</f>
        <v>0</v>
      </c>
      <c r="O434" s="55"/>
      <c r="P434" s="55"/>
      <c r="Q434" s="55"/>
      <c r="R434" s="61">
        <f t="shared" ref="R434:R441" si="294">SUM(O434:Q434)</f>
        <v>0</v>
      </c>
      <c r="S434" s="55"/>
      <c r="T434" s="55"/>
      <c r="U434" s="55"/>
      <c r="V434" s="61">
        <f t="shared" ref="V434:V441" si="295">SUM(S434:U434)</f>
        <v>0</v>
      </c>
    </row>
    <row r="435" spans="1:22" ht="15" customHeight="1">
      <c r="A435" s="51">
        <v>385</v>
      </c>
      <c r="B435" s="11" t="s">
        <v>204</v>
      </c>
      <c r="C435" s="60" t="s">
        <v>159</v>
      </c>
      <c r="D435" s="60"/>
      <c r="E435" s="61">
        <f t="shared" si="291"/>
        <v>0</v>
      </c>
      <c r="F435" s="61"/>
      <c r="G435" s="55"/>
      <c r="H435" s="55"/>
      <c r="I435" s="55"/>
      <c r="J435" s="61">
        <f t="shared" si="292"/>
        <v>0</v>
      </c>
      <c r="K435" s="55"/>
      <c r="L435" s="55"/>
      <c r="M435" s="55"/>
      <c r="N435" s="61">
        <f t="shared" si="293"/>
        <v>0</v>
      </c>
      <c r="O435" s="55"/>
      <c r="P435" s="55"/>
      <c r="Q435" s="55"/>
      <c r="R435" s="61">
        <f t="shared" si="294"/>
        <v>0</v>
      </c>
      <c r="S435" s="55"/>
      <c r="T435" s="55"/>
      <c r="U435" s="55"/>
      <c r="V435" s="61">
        <f t="shared" si="295"/>
        <v>0</v>
      </c>
    </row>
    <row r="436" spans="1:22" s="6" customFormat="1" ht="15" customHeight="1">
      <c r="A436" s="51">
        <v>386</v>
      </c>
      <c r="B436" s="11" t="s">
        <v>204</v>
      </c>
      <c r="C436" s="59" t="s">
        <v>68</v>
      </c>
      <c r="D436" s="59"/>
      <c r="E436" s="61">
        <f t="shared" si="291"/>
        <v>0</v>
      </c>
      <c r="F436" s="61"/>
      <c r="G436" s="55"/>
      <c r="H436" s="55"/>
      <c r="I436" s="55"/>
      <c r="J436" s="61">
        <f t="shared" si="292"/>
        <v>0</v>
      </c>
      <c r="K436" s="55"/>
      <c r="L436" s="55"/>
      <c r="M436" s="55"/>
      <c r="N436" s="61">
        <f t="shared" si="293"/>
        <v>0</v>
      </c>
      <c r="O436" s="55"/>
      <c r="P436" s="55"/>
      <c r="Q436" s="55"/>
      <c r="R436" s="61">
        <f t="shared" si="294"/>
        <v>0</v>
      </c>
      <c r="S436" s="55"/>
      <c r="T436" s="55"/>
      <c r="U436" s="55"/>
      <c r="V436" s="61">
        <f t="shared" si="295"/>
        <v>0</v>
      </c>
    </row>
    <row r="437" spans="1:22" s="6" customFormat="1" ht="15" customHeight="1">
      <c r="A437" s="51">
        <v>387</v>
      </c>
      <c r="B437" s="11" t="s">
        <v>204</v>
      </c>
      <c r="C437" s="59" t="s">
        <v>66</v>
      </c>
      <c r="D437" s="59"/>
      <c r="E437" s="61">
        <f t="shared" si="291"/>
        <v>0</v>
      </c>
      <c r="F437" s="61"/>
      <c r="G437" s="55"/>
      <c r="H437" s="55"/>
      <c r="I437" s="55"/>
      <c r="J437" s="61">
        <f t="shared" si="292"/>
        <v>0</v>
      </c>
      <c r="K437" s="55"/>
      <c r="L437" s="55"/>
      <c r="M437" s="55"/>
      <c r="N437" s="61">
        <f t="shared" si="293"/>
        <v>0</v>
      </c>
      <c r="O437" s="55"/>
      <c r="P437" s="55"/>
      <c r="Q437" s="55"/>
      <c r="R437" s="61">
        <f t="shared" si="294"/>
        <v>0</v>
      </c>
      <c r="S437" s="55"/>
      <c r="T437" s="55"/>
      <c r="U437" s="55"/>
      <c r="V437" s="61">
        <f t="shared" si="295"/>
        <v>0</v>
      </c>
    </row>
    <row r="438" spans="1:22" s="6" customFormat="1" ht="15" customHeight="1">
      <c r="A438" s="51">
        <v>388</v>
      </c>
      <c r="B438" s="11" t="s">
        <v>204</v>
      </c>
      <c r="C438" s="59" t="s">
        <v>70</v>
      </c>
      <c r="D438" s="59"/>
      <c r="E438" s="61">
        <f t="shared" si="291"/>
        <v>0</v>
      </c>
      <c r="F438" s="61"/>
      <c r="G438" s="55"/>
      <c r="H438" s="55"/>
      <c r="I438" s="55"/>
      <c r="J438" s="61">
        <f t="shared" si="292"/>
        <v>0</v>
      </c>
      <c r="K438" s="55"/>
      <c r="L438" s="55"/>
      <c r="M438" s="55"/>
      <c r="N438" s="61">
        <f t="shared" si="293"/>
        <v>0</v>
      </c>
      <c r="O438" s="55"/>
      <c r="P438" s="55"/>
      <c r="Q438" s="55"/>
      <c r="R438" s="61">
        <f t="shared" si="294"/>
        <v>0</v>
      </c>
      <c r="S438" s="55"/>
      <c r="T438" s="55"/>
      <c r="U438" s="55"/>
      <c r="V438" s="61">
        <f t="shared" si="295"/>
        <v>0</v>
      </c>
    </row>
    <row r="439" spans="1:22" s="6" customFormat="1" ht="15" customHeight="1">
      <c r="A439" s="51">
        <v>389</v>
      </c>
      <c r="B439" s="11" t="s">
        <v>204</v>
      </c>
      <c r="C439" s="59" t="s">
        <v>56</v>
      </c>
      <c r="D439" s="59"/>
      <c r="E439" s="61">
        <f t="shared" si="291"/>
        <v>0</v>
      </c>
      <c r="F439" s="61"/>
      <c r="G439" s="55"/>
      <c r="H439" s="55"/>
      <c r="I439" s="55"/>
      <c r="J439" s="61">
        <f t="shared" si="292"/>
        <v>0</v>
      </c>
      <c r="K439" s="55"/>
      <c r="L439" s="55"/>
      <c r="M439" s="55"/>
      <c r="N439" s="61">
        <f t="shared" si="293"/>
        <v>0</v>
      </c>
      <c r="O439" s="55"/>
      <c r="P439" s="55"/>
      <c r="Q439" s="55"/>
      <c r="R439" s="61">
        <f t="shared" si="294"/>
        <v>0</v>
      </c>
      <c r="S439" s="55"/>
      <c r="T439" s="55"/>
      <c r="U439" s="55"/>
      <c r="V439" s="61">
        <f t="shared" si="295"/>
        <v>0</v>
      </c>
    </row>
    <row r="440" spans="1:22" s="6" customFormat="1" ht="15" customHeight="1">
      <c r="A440" s="51">
        <v>390</v>
      </c>
      <c r="B440" s="11" t="s">
        <v>204</v>
      </c>
      <c r="C440" s="59" t="s">
        <v>47</v>
      </c>
      <c r="D440" s="59"/>
      <c r="E440" s="61">
        <f t="shared" si="291"/>
        <v>0</v>
      </c>
      <c r="F440" s="61"/>
      <c r="G440" s="55"/>
      <c r="H440" s="55"/>
      <c r="I440" s="55"/>
      <c r="J440" s="61">
        <f t="shared" si="292"/>
        <v>0</v>
      </c>
      <c r="K440" s="55"/>
      <c r="L440" s="55"/>
      <c r="M440" s="55"/>
      <c r="N440" s="61">
        <f t="shared" si="293"/>
        <v>0</v>
      </c>
      <c r="O440" s="55"/>
      <c r="P440" s="55"/>
      <c r="Q440" s="55"/>
      <c r="R440" s="61">
        <f t="shared" si="294"/>
        <v>0</v>
      </c>
      <c r="S440" s="55"/>
      <c r="T440" s="55"/>
      <c r="U440" s="55"/>
      <c r="V440" s="61">
        <f t="shared" si="295"/>
        <v>0</v>
      </c>
    </row>
    <row r="441" spans="1:22" s="6" customFormat="1" ht="15" customHeight="1">
      <c r="A441" s="51">
        <v>391</v>
      </c>
      <c r="B441" s="11" t="s">
        <v>204</v>
      </c>
      <c r="C441" s="59" t="s">
        <v>48</v>
      </c>
      <c r="D441" s="59"/>
      <c r="E441" s="61">
        <f t="shared" si="291"/>
        <v>0</v>
      </c>
      <c r="F441" s="61"/>
      <c r="G441" s="55"/>
      <c r="H441" s="55"/>
      <c r="I441" s="55"/>
      <c r="J441" s="61">
        <f t="shared" si="292"/>
        <v>0</v>
      </c>
      <c r="K441" s="55"/>
      <c r="L441" s="55"/>
      <c r="M441" s="55"/>
      <c r="N441" s="61">
        <f t="shared" si="293"/>
        <v>0</v>
      </c>
      <c r="O441" s="55"/>
      <c r="P441" s="55"/>
      <c r="Q441" s="55"/>
      <c r="R441" s="61">
        <f t="shared" si="294"/>
        <v>0</v>
      </c>
      <c r="S441" s="55"/>
      <c r="T441" s="55"/>
      <c r="U441" s="55"/>
      <c r="V441" s="61">
        <f t="shared" si="295"/>
        <v>0</v>
      </c>
    </row>
    <row r="442" spans="1:22" s="6" customFormat="1">
      <c r="A442" s="167">
        <v>392</v>
      </c>
      <c r="B442" s="163" t="s">
        <v>206</v>
      </c>
      <c r="C442" s="162" t="s">
        <v>207</v>
      </c>
      <c r="D442" s="123"/>
      <c r="E442" s="162">
        <f t="shared" ref="E442:V442" si="296">SUM(E443:E450)</f>
        <v>0</v>
      </c>
      <c r="F442" s="104"/>
      <c r="G442" s="162">
        <f t="shared" si="296"/>
        <v>0</v>
      </c>
      <c r="H442" s="162">
        <f t="shared" si="296"/>
        <v>0</v>
      </c>
      <c r="I442" s="162">
        <f t="shared" si="296"/>
        <v>0</v>
      </c>
      <c r="J442" s="162">
        <f t="shared" si="296"/>
        <v>0</v>
      </c>
      <c r="K442" s="162">
        <f t="shared" si="296"/>
        <v>0</v>
      </c>
      <c r="L442" s="162">
        <f t="shared" si="296"/>
        <v>0</v>
      </c>
      <c r="M442" s="162">
        <f t="shared" si="296"/>
        <v>0</v>
      </c>
      <c r="N442" s="162">
        <f t="shared" si="296"/>
        <v>0</v>
      </c>
      <c r="O442" s="162">
        <f t="shared" si="296"/>
        <v>0</v>
      </c>
      <c r="P442" s="162">
        <f t="shared" si="296"/>
        <v>0</v>
      </c>
      <c r="Q442" s="162">
        <f t="shared" si="296"/>
        <v>0</v>
      </c>
      <c r="R442" s="162">
        <f t="shared" si="296"/>
        <v>0</v>
      </c>
      <c r="S442" s="162">
        <f t="shared" si="296"/>
        <v>0</v>
      </c>
      <c r="T442" s="162">
        <f t="shared" si="296"/>
        <v>0</v>
      </c>
      <c r="U442" s="162">
        <f t="shared" si="296"/>
        <v>0</v>
      </c>
      <c r="V442" s="162">
        <f t="shared" si="296"/>
        <v>0</v>
      </c>
    </row>
    <row r="443" spans="1:22" s="6" customFormat="1" ht="15" customHeight="1">
      <c r="A443" s="51">
        <v>393</v>
      </c>
      <c r="B443" s="11" t="s">
        <v>206</v>
      </c>
      <c r="C443" s="59" t="s">
        <v>54</v>
      </c>
      <c r="D443" s="59"/>
      <c r="E443" s="61">
        <f t="shared" ref="E443:E450" si="297">SUM(G443:V443)/2</f>
        <v>0</v>
      </c>
      <c r="F443" s="61"/>
      <c r="G443" s="55"/>
      <c r="H443" s="55"/>
      <c r="I443" s="55"/>
      <c r="J443" s="61">
        <f t="shared" ref="J443:J450" si="298">SUM(G443:I443)</f>
        <v>0</v>
      </c>
      <c r="K443" s="55"/>
      <c r="L443" s="55"/>
      <c r="M443" s="55"/>
      <c r="N443" s="61">
        <f t="shared" ref="N443:N450" si="299">SUM(K443:M443)</f>
        <v>0</v>
      </c>
      <c r="O443" s="55"/>
      <c r="P443" s="55"/>
      <c r="Q443" s="55"/>
      <c r="R443" s="61">
        <f t="shared" ref="R443:R450" si="300">SUM(O443:Q443)</f>
        <v>0</v>
      </c>
      <c r="S443" s="55"/>
      <c r="T443" s="55"/>
      <c r="U443" s="55"/>
      <c r="V443" s="61">
        <f t="shared" ref="V443:V450" si="301">SUM(S443:U443)</f>
        <v>0</v>
      </c>
    </row>
    <row r="444" spans="1:22" s="6" customFormat="1" ht="15" customHeight="1">
      <c r="A444" s="51">
        <v>394</v>
      </c>
      <c r="B444" s="11" t="s">
        <v>206</v>
      </c>
      <c r="C444" s="60" t="s">
        <v>159</v>
      </c>
      <c r="D444" s="60"/>
      <c r="E444" s="61">
        <f t="shared" si="297"/>
        <v>0</v>
      </c>
      <c r="F444" s="61"/>
      <c r="G444" s="55"/>
      <c r="H444" s="55"/>
      <c r="I444" s="55"/>
      <c r="J444" s="61">
        <f t="shared" si="298"/>
        <v>0</v>
      </c>
      <c r="K444" s="55"/>
      <c r="L444" s="55"/>
      <c r="M444" s="55"/>
      <c r="N444" s="61">
        <f t="shared" si="299"/>
        <v>0</v>
      </c>
      <c r="O444" s="55"/>
      <c r="P444" s="55"/>
      <c r="Q444" s="55"/>
      <c r="R444" s="61">
        <f t="shared" si="300"/>
        <v>0</v>
      </c>
      <c r="S444" s="55"/>
      <c r="T444" s="55"/>
      <c r="U444" s="55"/>
      <c r="V444" s="61">
        <f t="shared" si="301"/>
        <v>0</v>
      </c>
    </row>
    <row r="445" spans="1:22" s="6" customFormat="1" ht="15" customHeight="1">
      <c r="A445" s="51">
        <v>395</v>
      </c>
      <c r="B445" s="11" t="s">
        <v>206</v>
      </c>
      <c r="C445" s="59" t="s">
        <v>68</v>
      </c>
      <c r="D445" s="59"/>
      <c r="E445" s="61">
        <f t="shared" si="297"/>
        <v>0</v>
      </c>
      <c r="F445" s="61"/>
      <c r="G445" s="55"/>
      <c r="H445" s="55"/>
      <c r="I445" s="55"/>
      <c r="J445" s="61">
        <f t="shared" si="298"/>
        <v>0</v>
      </c>
      <c r="K445" s="55"/>
      <c r="L445" s="55"/>
      <c r="M445" s="55"/>
      <c r="N445" s="61">
        <f t="shared" si="299"/>
        <v>0</v>
      </c>
      <c r="O445" s="55"/>
      <c r="P445" s="55"/>
      <c r="Q445" s="55"/>
      <c r="R445" s="61">
        <f t="shared" si="300"/>
        <v>0</v>
      </c>
      <c r="S445" s="55"/>
      <c r="T445" s="55"/>
      <c r="U445" s="55"/>
      <c r="V445" s="61">
        <f t="shared" si="301"/>
        <v>0</v>
      </c>
    </row>
    <row r="446" spans="1:22" s="6" customFormat="1" ht="15" customHeight="1">
      <c r="A446" s="51">
        <v>396</v>
      </c>
      <c r="B446" s="11" t="s">
        <v>206</v>
      </c>
      <c r="C446" s="59" t="s">
        <v>66</v>
      </c>
      <c r="D446" s="59"/>
      <c r="E446" s="61">
        <f t="shared" si="297"/>
        <v>0</v>
      </c>
      <c r="F446" s="61"/>
      <c r="G446" s="55"/>
      <c r="H446" s="55"/>
      <c r="I446" s="55"/>
      <c r="J446" s="61">
        <f t="shared" si="298"/>
        <v>0</v>
      </c>
      <c r="K446" s="55"/>
      <c r="L446" s="55"/>
      <c r="M446" s="55"/>
      <c r="N446" s="61">
        <f t="shared" si="299"/>
        <v>0</v>
      </c>
      <c r="O446" s="55"/>
      <c r="P446" s="55"/>
      <c r="Q446" s="55"/>
      <c r="R446" s="61">
        <f t="shared" si="300"/>
        <v>0</v>
      </c>
      <c r="S446" s="55"/>
      <c r="T446" s="55"/>
      <c r="U446" s="55"/>
      <c r="V446" s="61">
        <f t="shared" si="301"/>
        <v>0</v>
      </c>
    </row>
    <row r="447" spans="1:22" s="6" customFormat="1" ht="15" customHeight="1">
      <c r="A447" s="51">
        <v>397</v>
      </c>
      <c r="B447" s="11" t="s">
        <v>206</v>
      </c>
      <c r="C447" s="59" t="s">
        <v>70</v>
      </c>
      <c r="D447" s="59"/>
      <c r="E447" s="61">
        <f t="shared" si="297"/>
        <v>0</v>
      </c>
      <c r="F447" s="61"/>
      <c r="G447" s="55"/>
      <c r="H447" s="55"/>
      <c r="I447" s="55"/>
      <c r="J447" s="61">
        <f t="shared" si="298"/>
        <v>0</v>
      </c>
      <c r="K447" s="55"/>
      <c r="L447" s="55"/>
      <c r="M447" s="55"/>
      <c r="N447" s="61">
        <f t="shared" si="299"/>
        <v>0</v>
      </c>
      <c r="O447" s="55"/>
      <c r="P447" s="55"/>
      <c r="Q447" s="55"/>
      <c r="R447" s="61">
        <f t="shared" si="300"/>
        <v>0</v>
      </c>
      <c r="S447" s="55"/>
      <c r="T447" s="55"/>
      <c r="U447" s="55"/>
      <c r="V447" s="61">
        <f t="shared" si="301"/>
        <v>0</v>
      </c>
    </row>
    <row r="448" spans="1:22" s="6" customFormat="1" ht="15" customHeight="1">
      <c r="A448" s="51">
        <v>398</v>
      </c>
      <c r="B448" s="11" t="s">
        <v>206</v>
      </c>
      <c r="C448" s="59" t="s">
        <v>56</v>
      </c>
      <c r="D448" s="59"/>
      <c r="E448" s="61">
        <f t="shared" si="297"/>
        <v>0</v>
      </c>
      <c r="F448" s="61"/>
      <c r="G448" s="55"/>
      <c r="H448" s="55"/>
      <c r="I448" s="55"/>
      <c r="J448" s="61">
        <f t="shared" si="298"/>
        <v>0</v>
      </c>
      <c r="K448" s="55"/>
      <c r="L448" s="55"/>
      <c r="M448" s="55"/>
      <c r="N448" s="61">
        <f t="shared" si="299"/>
        <v>0</v>
      </c>
      <c r="O448" s="55"/>
      <c r="P448" s="55"/>
      <c r="Q448" s="55"/>
      <c r="R448" s="61">
        <f t="shared" si="300"/>
        <v>0</v>
      </c>
      <c r="S448" s="55"/>
      <c r="T448" s="55"/>
      <c r="U448" s="55"/>
      <c r="V448" s="61">
        <f t="shared" si="301"/>
        <v>0</v>
      </c>
    </row>
    <row r="449" spans="1:22" s="6" customFormat="1" ht="15" customHeight="1">
      <c r="A449" s="51">
        <v>399</v>
      </c>
      <c r="B449" s="11" t="s">
        <v>206</v>
      </c>
      <c r="C449" s="59" t="s">
        <v>47</v>
      </c>
      <c r="D449" s="59"/>
      <c r="E449" s="61">
        <f t="shared" si="297"/>
        <v>0</v>
      </c>
      <c r="F449" s="61"/>
      <c r="G449" s="55"/>
      <c r="H449" s="55"/>
      <c r="I449" s="55"/>
      <c r="J449" s="61">
        <f t="shared" si="298"/>
        <v>0</v>
      </c>
      <c r="K449" s="55"/>
      <c r="L449" s="55"/>
      <c r="M449" s="55"/>
      <c r="N449" s="61">
        <f t="shared" si="299"/>
        <v>0</v>
      </c>
      <c r="O449" s="55"/>
      <c r="P449" s="55"/>
      <c r="Q449" s="55"/>
      <c r="R449" s="61">
        <f t="shared" si="300"/>
        <v>0</v>
      </c>
      <c r="S449" s="55"/>
      <c r="T449" s="55"/>
      <c r="U449" s="55"/>
      <c r="V449" s="61">
        <f t="shared" si="301"/>
        <v>0</v>
      </c>
    </row>
    <row r="450" spans="1:22" s="6" customFormat="1" ht="15" customHeight="1">
      <c r="A450" s="51">
        <v>400</v>
      </c>
      <c r="B450" s="11" t="s">
        <v>206</v>
      </c>
      <c r="C450" s="59" t="s">
        <v>48</v>
      </c>
      <c r="D450" s="59"/>
      <c r="E450" s="61">
        <f t="shared" si="297"/>
        <v>0</v>
      </c>
      <c r="F450" s="61"/>
      <c r="G450" s="55"/>
      <c r="H450" s="55"/>
      <c r="I450" s="55"/>
      <c r="J450" s="61">
        <f t="shared" si="298"/>
        <v>0</v>
      </c>
      <c r="K450" s="55"/>
      <c r="L450" s="55"/>
      <c r="M450" s="55"/>
      <c r="N450" s="61">
        <f t="shared" si="299"/>
        <v>0</v>
      </c>
      <c r="O450" s="55"/>
      <c r="P450" s="55"/>
      <c r="Q450" s="55"/>
      <c r="R450" s="61">
        <f t="shared" si="300"/>
        <v>0</v>
      </c>
      <c r="S450" s="55"/>
      <c r="T450" s="55"/>
      <c r="U450" s="55"/>
      <c r="V450" s="61">
        <f t="shared" si="301"/>
        <v>0</v>
      </c>
    </row>
    <row r="451" spans="1:22" ht="15" customHeight="1">
      <c r="A451" s="167">
        <v>406</v>
      </c>
      <c r="B451" s="163" t="s">
        <v>92</v>
      </c>
      <c r="C451" s="169" t="s">
        <v>208</v>
      </c>
      <c r="D451" s="126"/>
      <c r="E451" s="162">
        <f t="shared" ref="E451:V451" si="302">+E452+E460</f>
        <v>0</v>
      </c>
      <c r="F451" s="104"/>
      <c r="G451" s="162">
        <f t="shared" si="302"/>
        <v>0</v>
      </c>
      <c r="H451" s="162">
        <f t="shared" si="302"/>
        <v>0</v>
      </c>
      <c r="I451" s="162">
        <f t="shared" si="302"/>
        <v>0</v>
      </c>
      <c r="J451" s="162">
        <f t="shared" si="302"/>
        <v>0</v>
      </c>
      <c r="K451" s="162">
        <f t="shared" si="302"/>
        <v>0</v>
      </c>
      <c r="L451" s="162">
        <f t="shared" si="302"/>
        <v>0</v>
      </c>
      <c r="M451" s="162">
        <f t="shared" si="302"/>
        <v>0</v>
      </c>
      <c r="N451" s="162">
        <f t="shared" si="302"/>
        <v>0</v>
      </c>
      <c r="O451" s="162">
        <f t="shared" si="302"/>
        <v>0</v>
      </c>
      <c r="P451" s="162">
        <f t="shared" si="302"/>
        <v>0</v>
      </c>
      <c r="Q451" s="162">
        <f t="shared" si="302"/>
        <v>0</v>
      </c>
      <c r="R451" s="162">
        <f t="shared" si="302"/>
        <v>0</v>
      </c>
      <c r="S451" s="162">
        <f t="shared" si="302"/>
        <v>0</v>
      </c>
      <c r="T451" s="162">
        <f t="shared" si="302"/>
        <v>0</v>
      </c>
      <c r="U451" s="162">
        <f t="shared" si="302"/>
        <v>0</v>
      </c>
      <c r="V451" s="162">
        <f t="shared" si="302"/>
        <v>0</v>
      </c>
    </row>
    <row r="452" spans="1:22" s="6" customFormat="1">
      <c r="A452" s="167">
        <v>407</v>
      </c>
      <c r="B452" s="163" t="s">
        <v>209</v>
      </c>
      <c r="C452" s="162" t="s">
        <v>210</v>
      </c>
      <c r="D452" s="123"/>
      <c r="E452" s="162">
        <f t="shared" ref="E452:V452" si="303">SUM(E453:E459)</f>
        <v>0</v>
      </c>
      <c r="F452" s="104"/>
      <c r="G452" s="162">
        <f t="shared" si="303"/>
        <v>0</v>
      </c>
      <c r="H452" s="162">
        <f t="shared" si="303"/>
        <v>0</v>
      </c>
      <c r="I452" s="162">
        <f t="shared" si="303"/>
        <v>0</v>
      </c>
      <c r="J452" s="162">
        <f t="shared" si="303"/>
        <v>0</v>
      </c>
      <c r="K452" s="162">
        <f t="shared" si="303"/>
        <v>0</v>
      </c>
      <c r="L452" s="162">
        <f t="shared" si="303"/>
        <v>0</v>
      </c>
      <c r="M452" s="162">
        <f t="shared" si="303"/>
        <v>0</v>
      </c>
      <c r="N452" s="162">
        <f t="shared" si="303"/>
        <v>0</v>
      </c>
      <c r="O452" s="162">
        <f t="shared" si="303"/>
        <v>0</v>
      </c>
      <c r="P452" s="162">
        <f t="shared" si="303"/>
        <v>0</v>
      </c>
      <c r="Q452" s="162">
        <f t="shared" si="303"/>
        <v>0</v>
      </c>
      <c r="R452" s="162">
        <f t="shared" si="303"/>
        <v>0</v>
      </c>
      <c r="S452" s="162">
        <f t="shared" si="303"/>
        <v>0</v>
      </c>
      <c r="T452" s="162">
        <f t="shared" si="303"/>
        <v>0</v>
      </c>
      <c r="U452" s="162">
        <f t="shared" si="303"/>
        <v>0</v>
      </c>
      <c r="V452" s="162">
        <f t="shared" si="303"/>
        <v>0</v>
      </c>
    </row>
    <row r="453" spans="1:22" s="6" customFormat="1" ht="15" customHeight="1">
      <c r="A453" s="51">
        <v>408</v>
      </c>
      <c r="B453" s="11" t="s">
        <v>209</v>
      </c>
      <c r="C453" s="60" t="s">
        <v>159</v>
      </c>
      <c r="D453" s="60"/>
      <c r="E453" s="61">
        <f t="shared" ref="E453:E459" si="304">SUM(G453:V453)/2</f>
        <v>0</v>
      </c>
      <c r="F453" s="61"/>
      <c r="G453" s="55"/>
      <c r="H453" s="55"/>
      <c r="I453" s="55"/>
      <c r="J453" s="61">
        <f t="shared" ref="J453:J459" si="305">SUM(G453:I453)</f>
        <v>0</v>
      </c>
      <c r="K453" s="55"/>
      <c r="L453" s="55"/>
      <c r="M453" s="55"/>
      <c r="N453" s="61">
        <f t="shared" ref="N453:N459" si="306">SUM(K453:M453)</f>
        <v>0</v>
      </c>
      <c r="O453" s="55"/>
      <c r="P453" s="55"/>
      <c r="Q453" s="55"/>
      <c r="R453" s="61">
        <f t="shared" ref="R453:R459" si="307">SUM(O453:Q453)</f>
        <v>0</v>
      </c>
      <c r="S453" s="55"/>
      <c r="T453" s="55"/>
      <c r="U453" s="55"/>
      <c r="V453" s="61">
        <f t="shared" ref="V453:V459" si="308">SUM(S453:U453)</f>
        <v>0</v>
      </c>
    </row>
    <row r="454" spans="1:22" s="6" customFormat="1" ht="15" customHeight="1">
      <c r="A454" s="51">
        <v>409</v>
      </c>
      <c r="B454" s="11" t="s">
        <v>209</v>
      </c>
      <c r="C454" s="59" t="s">
        <v>68</v>
      </c>
      <c r="D454" s="59"/>
      <c r="E454" s="61">
        <f t="shared" si="304"/>
        <v>0</v>
      </c>
      <c r="F454" s="61"/>
      <c r="G454" s="55"/>
      <c r="H454" s="55"/>
      <c r="I454" s="55"/>
      <c r="J454" s="61">
        <f t="shared" si="305"/>
        <v>0</v>
      </c>
      <c r="K454" s="55"/>
      <c r="L454" s="55"/>
      <c r="M454" s="55"/>
      <c r="N454" s="61">
        <f t="shared" si="306"/>
        <v>0</v>
      </c>
      <c r="O454" s="55"/>
      <c r="P454" s="55"/>
      <c r="Q454" s="55"/>
      <c r="R454" s="61">
        <f t="shared" si="307"/>
        <v>0</v>
      </c>
      <c r="S454" s="55"/>
      <c r="T454" s="55"/>
      <c r="U454" s="55"/>
      <c r="V454" s="61">
        <f t="shared" si="308"/>
        <v>0</v>
      </c>
    </row>
    <row r="455" spans="1:22" s="6" customFormat="1" ht="15" customHeight="1">
      <c r="A455" s="51">
        <v>410</v>
      </c>
      <c r="B455" s="11" t="s">
        <v>209</v>
      </c>
      <c r="C455" s="173" t="s">
        <v>70</v>
      </c>
      <c r="D455" s="59"/>
      <c r="E455" s="61">
        <f t="shared" si="304"/>
        <v>0</v>
      </c>
      <c r="F455" s="61"/>
      <c r="G455" s="55"/>
      <c r="H455" s="55"/>
      <c r="I455" s="55"/>
      <c r="J455" s="61">
        <f t="shared" si="305"/>
        <v>0</v>
      </c>
      <c r="K455" s="55"/>
      <c r="L455" s="55"/>
      <c r="M455" s="55"/>
      <c r="N455" s="61">
        <f t="shared" si="306"/>
        <v>0</v>
      </c>
      <c r="O455" s="55"/>
      <c r="P455" s="55"/>
      <c r="Q455" s="55"/>
      <c r="R455" s="61">
        <f t="shared" si="307"/>
        <v>0</v>
      </c>
      <c r="S455" s="55"/>
      <c r="T455" s="55"/>
      <c r="U455" s="55"/>
      <c r="V455" s="61">
        <f t="shared" si="308"/>
        <v>0</v>
      </c>
    </row>
    <row r="456" spans="1:22" s="6" customFormat="1" ht="15" customHeight="1">
      <c r="A456" s="51">
        <v>411</v>
      </c>
      <c r="B456" s="11" t="s">
        <v>209</v>
      </c>
      <c r="C456" s="59" t="s">
        <v>56</v>
      </c>
      <c r="D456" s="59"/>
      <c r="E456" s="61">
        <f t="shared" si="304"/>
        <v>0</v>
      </c>
      <c r="F456" s="61"/>
      <c r="G456" s="55"/>
      <c r="H456" s="55"/>
      <c r="I456" s="55"/>
      <c r="J456" s="61">
        <f t="shared" si="305"/>
        <v>0</v>
      </c>
      <c r="K456" s="55"/>
      <c r="L456" s="55"/>
      <c r="M456" s="55"/>
      <c r="N456" s="61">
        <f t="shared" si="306"/>
        <v>0</v>
      </c>
      <c r="O456" s="55"/>
      <c r="P456" s="55"/>
      <c r="Q456" s="55"/>
      <c r="R456" s="61">
        <f t="shared" si="307"/>
        <v>0</v>
      </c>
      <c r="S456" s="55"/>
      <c r="T456" s="55"/>
      <c r="U456" s="55"/>
      <c r="V456" s="61">
        <f t="shared" si="308"/>
        <v>0</v>
      </c>
    </row>
    <row r="457" spans="1:22" s="6" customFormat="1" ht="15" customHeight="1">
      <c r="A457" s="51">
        <v>412</v>
      </c>
      <c r="B457" s="11" t="s">
        <v>209</v>
      </c>
      <c r="C457" s="173" t="s">
        <v>47</v>
      </c>
      <c r="D457" s="59"/>
      <c r="E457" s="61">
        <f t="shared" si="304"/>
        <v>0</v>
      </c>
      <c r="F457" s="61"/>
      <c r="G457" s="55"/>
      <c r="H457" s="55"/>
      <c r="I457" s="55"/>
      <c r="J457" s="61">
        <f t="shared" si="305"/>
        <v>0</v>
      </c>
      <c r="K457" s="55"/>
      <c r="L457" s="55"/>
      <c r="M457" s="55"/>
      <c r="N457" s="61">
        <f t="shared" si="306"/>
        <v>0</v>
      </c>
      <c r="O457" s="55"/>
      <c r="P457" s="55"/>
      <c r="Q457" s="55"/>
      <c r="R457" s="61">
        <f t="shared" si="307"/>
        <v>0</v>
      </c>
      <c r="S457" s="55"/>
      <c r="T457" s="55"/>
      <c r="U457" s="55"/>
      <c r="V457" s="61">
        <f t="shared" si="308"/>
        <v>0</v>
      </c>
    </row>
    <row r="458" spans="1:22" s="6" customFormat="1" ht="15" customHeight="1">
      <c r="A458" s="51">
        <v>413</v>
      </c>
      <c r="B458" s="11" t="s">
        <v>209</v>
      </c>
      <c r="C458" s="59" t="s">
        <v>50</v>
      </c>
      <c r="D458" s="59"/>
      <c r="E458" s="61">
        <f t="shared" si="304"/>
        <v>0</v>
      </c>
      <c r="F458" s="61"/>
      <c r="G458" s="55"/>
      <c r="H458" s="55"/>
      <c r="I458" s="55"/>
      <c r="J458" s="61">
        <f t="shared" si="305"/>
        <v>0</v>
      </c>
      <c r="K458" s="55"/>
      <c r="L458" s="55"/>
      <c r="M458" s="55"/>
      <c r="N458" s="61">
        <f t="shared" si="306"/>
        <v>0</v>
      </c>
      <c r="O458" s="55"/>
      <c r="P458" s="55"/>
      <c r="Q458" s="55"/>
      <c r="R458" s="61">
        <f t="shared" si="307"/>
        <v>0</v>
      </c>
      <c r="S458" s="55"/>
      <c r="T458" s="55"/>
      <c r="U458" s="55"/>
      <c r="V458" s="61">
        <f t="shared" si="308"/>
        <v>0</v>
      </c>
    </row>
    <row r="459" spans="1:22" ht="15" customHeight="1">
      <c r="A459" s="51">
        <v>414</v>
      </c>
      <c r="B459" s="11" t="s">
        <v>209</v>
      </c>
      <c r="C459" s="59" t="s">
        <v>48</v>
      </c>
      <c r="D459" s="59"/>
      <c r="E459" s="61">
        <f t="shared" si="304"/>
        <v>0</v>
      </c>
      <c r="F459" s="61"/>
      <c r="G459" s="55"/>
      <c r="H459" s="55"/>
      <c r="I459" s="55"/>
      <c r="J459" s="61">
        <f t="shared" si="305"/>
        <v>0</v>
      </c>
      <c r="K459" s="55"/>
      <c r="L459" s="55"/>
      <c r="M459" s="55"/>
      <c r="N459" s="61">
        <f t="shared" si="306"/>
        <v>0</v>
      </c>
      <c r="O459" s="55"/>
      <c r="P459" s="55"/>
      <c r="Q459" s="55"/>
      <c r="R459" s="61">
        <f t="shared" si="307"/>
        <v>0</v>
      </c>
      <c r="S459" s="55"/>
      <c r="T459" s="55"/>
      <c r="U459" s="55"/>
      <c r="V459" s="61">
        <f t="shared" si="308"/>
        <v>0</v>
      </c>
    </row>
    <row r="460" spans="1:22" s="6" customFormat="1">
      <c r="A460" s="167">
        <v>415</v>
      </c>
      <c r="B460" s="163" t="s">
        <v>211</v>
      </c>
      <c r="C460" s="162" t="s">
        <v>212</v>
      </c>
      <c r="D460" s="123"/>
      <c r="E460" s="162">
        <f t="shared" ref="E460:V460" si="309">SUM(E461:E467)</f>
        <v>0</v>
      </c>
      <c r="F460" s="104"/>
      <c r="G460" s="162">
        <f t="shared" si="309"/>
        <v>0</v>
      </c>
      <c r="H460" s="162">
        <f t="shared" si="309"/>
        <v>0</v>
      </c>
      <c r="I460" s="162">
        <f t="shared" si="309"/>
        <v>0</v>
      </c>
      <c r="J460" s="162">
        <f t="shared" si="309"/>
        <v>0</v>
      </c>
      <c r="K460" s="162">
        <f t="shared" si="309"/>
        <v>0</v>
      </c>
      <c r="L460" s="162">
        <f t="shared" si="309"/>
        <v>0</v>
      </c>
      <c r="M460" s="162">
        <f t="shared" si="309"/>
        <v>0</v>
      </c>
      <c r="N460" s="162">
        <f t="shared" si="309"/>
        <v>0</v>
      </c>
      <c r="O460" s="162">
        <f t="shared" si="309"/>
        <v>0</v>
      </c>
      <c r="P460" s="162">
        <f t="shared" si="309"/>
        <v>0</v>
      </c>
      <c r="Q460" s="162">
        <f t="shared" si="309"/>
        <v>0</v>
      </c>
      <c r="R460" s="162">
        <f t="shared" si="309"/>
        <v>0</v>
      </c>
      <c r="S460" s="162">
        <f t="shared" si="309"/>
        <v>0</v>
      </c>
      <c r="T460" s="162">
        <f t="shared" si="309"/>
        <v>0</v>
      </c>
      <c r="U460" s="162">
        <f t="shared" si="309"/>
        <v>0</v>
      </c>
      <c r="V460" s="162">
        <f t="shared" si="309"/>
        <v>0</v>
      </c>
    </row>
    <row r="461" spans="1:22" s="6" customFormat="1" ht="15" customHeight="1">
      <c r="A461" s="51">
        <v>416</v>
      </c>
      <c r="B461" s="11" t="s">
        <v>211</v>
      </c>
      <c r="C461" s="60" t="s">
        <v>159</v>
      </c>
      <c r="D461" s="60"/>
      <c r="E461" s="61">
        <f t="shared" ref="E461:E467" si="310">SUM(G461:V461)/2</f>
        <v>0</v>
      </c>
      <c r="F461" s="61"/>
      <c r="G461" s="55"/>
      <c r="H461" s="55"/>
      <c r="I461" s="55"/>
      <c r="J461" s="61">
        <f t="shared" ref="J461:J467" si="311">SUM(G461:I461)</f>
        <v>0</v>
      </c>
      <c r="K461" s="55"/>
      <c r="L461" s="55"/>
      <c r="M461" s="55"/>
      <c r="N461" s="61">
        <f t="shared" ref="N461:N467" si="312">SUM(K461:M461)</f>
        <v>0</v>
      </c>
      <c r="O461" s="55"/>
      <c r="P461" s="55"/>
      <c r="Q461" s="55"/>
      <c r="R461" s="61">
        <f t="shared" ref="R461:R467" si="313">SUM(O461:Q461)</f>
        <v>0</v>
      </c>
      <c r="S461" s="55"/>
      <c r="T461" s="55"/>
      <c r="U461" s="55"/>
      <c r="V461" s="61">
        <f t="shared" ref="V461:V467" si="314">SUM(S461:U461)</f>
        <v>0</v>
      </c>
    </row>
    <row r="462" spans="1:22" s="6" customFormat="1" ht="15" customHeight="1">
      <c r="A462" s="51">
        <v>417</v>
      </c>
      <c r="B462" s="11" t="s">
        <v>211</v>
      </c>
      <c r="C462" s="59" t="s">
        <v>68</v>
      </c>
      <c r="D462" s="59"/>
      <c r="E462" s="61">
        <f t="shared" si="310"/>
        <v>0</v>
      </c>
      <c r="F462" s="61"/>
      <c r="G462" s="55"/>
      <c r="H462" s="55"/>
      <c r="I462" s="55"/>
      <c r="J462" s="61">
        <f t="shared" si="311"/>
        <v>0</v>
      </c>
      <c r="K462" s="55"/>
      <c r="L462" s="55"/>
      <c r="M462" s="55"/>
      <c r="N462" s="61">
        <f t="shared" si="312"/>
        <v>0</v>
      </c>
      <c r="O462" s="55"/>
      <c r="P462" s="55"/>
      <c r="Q462" s="55"/>
      <c r="R462" s="61">
        <f t="shared" si="313"/>
        <v>0</v>
      </c>
      <c r="S462" s="55"/>
      <c r="T462" s="55"/>
      <c r="U462" s="55"/>
      <c r="V462" s="61">
        <f t="shared" si="314"/>
        <v>0</v>
      </c>
    </row>
    <row r="463" spans="1:22" s="6" customFormat="1" ht="15" customHeight="1">
      <c r="A463" s="51">
        <v>418</v>
      </c>
      <c r="B463" s="11" t="s">
        <v>211</v>
      </c>
      <c r="C463" s="59" t="s">
        <v>70</v>
      </c>
      <c r="D463" s="59"/>
      <c r="E463" s="61">
        <f t="shared" si="310"/>
        <v>0</v>
      </c>
      <c r="F463" s="61"/>
      <c r="G463" s="55"/>
      <c r="H463" s="55"/>
      <c r="I463" s="55"/>
      <c r="J463" s="61">
        <f t="shared" si="311"/>
        <v>0</v>
      </c>
      <c r="K463" s="55"/>
      <c r="L463" s="55"/>
      <c r="M463" s="55"/>
      <c r="N463" s="61">
        <f t="shared" si="312"/>
        <v>0</v>
      </c>
      <c r="O463" s="55"/>
      <c r="P463" s="55"/>
      <c r="Q463" s="55"/>
      <c r="R463" s="61">
        <f t="shared" si="313"/>
        <v>0</v>
      </c>
      <c r="S463" s="55"/>
      <c r="T463" s="55"/>
      <c r="U463" s="55"/>
      <c r="V463" s="61">
        <f t="shared" si="314"/>
        <v>0</v>
      </c>
    </row>
    <row r="464" spans="1:22" s="6" customFormat="1" ht="15" customHeight="1">
      <c r="A464" s="51">
        <v>419</v>
      </c>
      <c r="B464" s="11" t="s">
        <v>211</v>
      </c>
      <c r="C464" s="59" t="s">
        <v>56</v>
      </c>
      <c r="D464" s="59"/>
      <c r="E464" s="61">
        <f t="shared" si="310"/>
        <v>0</v>
      </c>
      <c r="F464" s="61"/>
      <c r="G464" s="55"/>
      <c r="H464" s="55"/>
      <c r="I464" s="55"/>
      <c r="J464" s="61">
        <f t="shared" si="311"/>
        <v>0</v>
      </c>
      <c r="K464" s="55"/>
      <c r="L464" s="55"/>
      <c r="M464" s="55"/>
      <c r="N464" s="61">
        <f t="shared" si="312"/>
        <v>0</v>
      </c>
      <c r="O464" s="55"/>
      <c r="P464" s="55"/>
      <c r="Q464" s="55"/>
      <c r="R464" s="61">
        <f t="shared" si="313"/>
        <v>0</v>
      </c>
      <c r="S464" s="55"/>
      <c r="T464" s="55"/>
      <c r="U464" s="55"/>
      <c r="V464" s="61">
        <f t="shared" si="314"/>
        <v>0</v>
      </c>
    </row>
    <row r="465" spans="1:22" s="6" customFormat="1" ht="15" customHeight="1">
      <c r="A465" s="51">
        <v>420</v>
      </c>
      <c r="B465" s="11" t="s">
        <v>211</v>
      </c>
      <c r="C465" s="59" t="s">
        <v>47</v>
      </c>
      <c r="D465" s="59"/>
      <c r="E465" s="61">
        <f t="shared" si="310"/>
        <v>0</v>
      </c>
      <c r="F465" s="61"/>
      <c r="G465" s="55"/>
      <c r="H465" s="55"/>
      <c r="I465" s="55"/>
      <c r="J465" s="61">
        <f t="shared" si="311"/>
        <v>0</v>
      </c>
      <c r="K465" s="55"/>
      <c r="L465" s="55"/>
      <c r="M465" s="55"/>
      <c r="N465" s="61">
        <f t="shared" si="312"/>
        <v>0</v>
      </c>
      <c r="O465" s="55"/>
      <c r="P465" s="55"/>
      <c r="Q465" s="55"/>
      <c r="R465" s="61">
        <f t="shared" si="313"/>
        <v>0</v>
      </c>
      <c r="S465" s="55"/>
      <c r="T465" s="55"/>
      <c r="U465" s="55"/>
      <c r="V465" s="61">
        <f t="shared" si="314"/>
        <v>0</v>
      </c>
    </row>
    <row r="466" spans="1:22" s="6" customFormat="1" ht="15" customHeight="1">
      <c r="A466" s="51">
        <v>421</v>
      </c>
      <c r="B466" s="11" t="s">
        <v>211</v>
      </c>
      <c r="C466" s="59" t="s">
        <v>50</v>
      </c>
      <c r="D466" s="59"/>
      <c r="E466" s="61">
        <f t="shared" si="310"/>
        <v>0</v>
      </c>
      <c r="F466" s="61"/>
      <c r="G466" s="55"/>
      <c r="H466" s="55"/>
      <c r="I466" s="55"/>
      <c r="J466" s="61">
        <f t="shared" si="311"/>
        <v>0</v>
      </c>
      <c r="K466" s="55"/>
      <c r="L466" s="55"/>
      <c r="M466" s="55"/>
      <c r="N466" s="61">
        <f t="shared" si="312"/>
        <v>0</v>
      </c>
      <c r="O466" s="55"/>
      <c r="P466" s="55"/>
      <c r="Q466" s="55"/>
      <c r="R466" s="61">
        <f t="shared" si="313"/>
        <v>0</v>
      </c>
      <c r="S466" s="55"/>
      <c r="T466" s="55"/>
      <c r="U466" s="55"/>
      <c r="V466" s="61">
        <f t="shared" si="314"/>
        <v>0</v>
      </c>
    </row>
    <row r="467" spans="1:22" s="6" customFormat="1" ht="15" customHeight="1">
      <c r="A467" s="51">
        <v>422</v>
      </c>
      <c r="B467" s="11" t="s">
        <v>211</v>
      </c>
      <c r="C467" s="59" t="s">
        <v>48</v>
      </c>
      <c r="D467" s="59"/>
      <c r="E467" s="61">
        <f t="shared" si="310"/>
        <v>0</v>
      </c>
      <c r="F467" s="61"/>
      <c r="G467" s="55"/>
      <c r="H467" s="55"/>
      <c r="I467" s="55"/>
      <c r="J467" s="61">
        <f t="shared" si="311"/>
        <v>0</v>
      </c>
      <c r="K467" s="55"/>
      <c r="L467" s="55"/>
      <c r="M467" s="55"/>
      <c r="N467" s="61">
        <f t="shared" si="312"/>
        <v>0</v>
      </c>
      <c r="O467" s="55"/>
      <c r="P467" s="55"/>
      <c r="Q467" s="55"/>
      <c r="R467" s="61">
        <f t="shared" si="313"/>
        <v>0</v>
      </c>
      <c r="S467" s="55"/>
      <c r="T467" s="55"/>
      <c r="U467" s="55"/>
      <c r="V467" s="61">
        <f t="shared" si="314"/>
        <v>0</v>
      </c>
    </row>
    <row r="468" spans="1:22" ht="15" customHeight="1">
      <c r="A468" s="167">
        <v>423</v>
      </c>
      <c r="B468" s="163" t="s">
        <v>98</v>
      </c>
      <c r="C468" s="169" t="s">
        <v>213</v>
      </c>
      <c r="D468" s="126"/>
      <c r="E468" s="162">
        <f t="shared" ref="E468:V468" si="315">+E469+E481</f>
        <v>0</v>
      </c>
      <c r="F468" s="104"/>
      <c r="G468" s="162">
        <f t="shared" si="315"/>
        <v>0</v>
      </c>
      <c r="H468" s="162">
        <f t="shared" si="315"/>
        <v>0</v>
      </c>
      <c r="I468" s="162">
        <f t="shared" si="315"/>
        <v>0</v>
      </c>
      <c r="J468" s="162">
        <f t="shared" si="315"/>
        <v>0</v>
      </c>
      <c r="K468" s="162">
        <f t="shared" si="315"/>
        <v>0</v>
      </c>
      <c r="L468" s="162">
        <f t="shared" si="315"/>
        <v>0</v>
      </c>
      <c r="M468" s="162">
        <f t="shared" si="315"/>
        <v>0</v>
      </c>
      <c r="N468" s="162">
        <f t="shared" si="315"/>
        <v>0</v>
      </c>
      <c r="O468" s="162">
        <f t="shared" si="315"/>
        <v>0</v>
      </c>
      <c r="P468" s="162">
        <f t="shared" si="315"/>
        <v>0</v>
      </c>
      <c r="Q468" s="162">
        <f t="shared" si="315"/>
        <v>0</v>
      </c>
      <c r="R468" s="162">
        <f t="shared" si="315"/>
        <v>0</v>
      </c>
      <c r="S468" s="162">
        <f t="shared" si="315"/>
        <v>0</v>
      </c>
      <c r="T468" s="162">
        <f t="shared" si="315"/>
        <v>0</v>
      </c>
      <c r="U468" s="162">
        <f t="shared" si="315"/>
        <v>0</v>
      </c>
      <c r="V468" s="162">
        <f t="shared" si="315"/>
        <v>0</v>
      </c>
    </row>
    <row r="469" spans="1:22" s="6" customFormat="1">
      <c r="A469" s="167">
        <v>424</v>
      </c>
      <c r="B469" s="163" t="s">
        <v>214</v>
      </c>
      <c r="C469" s="162" t="s">
        <v>215</v>
      </c>
      <c r="D469" s="123"/>
      <c r="E469" s="162">
        <f>SUM(E470:E480)</f>
        <v>0</v>
      </c>
      <c r="F469" s="104"/>
      <c r="G469" s="162">
        <f t="shared" ref="G469:V469" si="316">SUM(G470:G480)</f>
        <v>0</v>
      </c>
      <c r="H469" s="162">
        <f t="shared" si="316"/>
        <v>0</v>
      </c>
      <c r="I469" s="162">
        <f t="shared" si="316"/>
        <v>0</v>
      </c>
      <c r="J469" s="162">
        <f t="shared" si="316"/>
        <v>0</v>
      </c>
      <c r="K469" s="162">
        <f t="shared" si="316"/>
        <v>0</v>
      </c>
      <c r="L469" s="162">
        <f t="shared" si="316"/>
        <v>0</v>
      </c>
      <c r="M469" s="162">
        <f t="shared" si="316"/>
        <v>0</v>
      </c>
      <c r="N469" s="162">
        <f t="shared" si="316"/>
        <v>0</v>
      </c>
      <c r="O469" s="162">
        <f t="shared" si="316"/>
        <v>0</v>
      </c>
      <c r="P469" s="162">
        <f t="shared" si="316"/>
        <v>0</v>
      </c>
      <c r="Q469" s="162">
        <f t="shared" si="316"/>
        <v>0</v>
      </c>
      <c r="R469" s="162">
        <f t="shared" si="316"/>
        <v>0</v>
      </c>
      <c r="S469" s="162">
        <f t="shared" si="316"/>
        <v>0</v>
      </c>
      <c r="T469" s="162">
        <f t="shared" si="316"/>
        <v>0</v>
      </c>
      <c r="U469" s="162">
        <f t="shared" si="316"/>
        <v>0</v>
      </c>
      <c r="V469" s="162">
        <f t="shared" si="316"/>
        <v>0</v>
      </c>
    </row>
    <row r="470" spans="1:22" s="6" customFormat="1" ht="15" customHeight="1">
      <c r="A470" s="51">
        <v>425</v>
      </c>
      <c r="B470" s="11" t="s">
        <v>214</v>
      </c>
      <c r="C470" s="60" t="s">
        <v>158</v>
      </c>
      <c r="D470" s="60"/>
      <c r="E470" s="61">
        <f t="shared" ref="E470:E492" si="317">SUM(G470:V470)/2</f>
        <v>0</v>
      </c>
      <c r="F470" s="61"/>
      <c r="G470" s="55"/>
      <c r="H470" s="55"/>
      <c r="I470" s="55"/>
      <c r="J470" s="61">
        <f t="shared" ref="J470:J492" si="318">SUM(G470:I470)</f>
        <v>0</v>
      </c>
      <c r="K470" s="55"/>
      <c r="L470" s="55"/>
      <c r="M470" s="55"/>
      <c r="N470" s="61">
        <f t="shared" ref="N470:N492" si="319">SUM(K470:M470)</f>
        <v>0</v>
      </c>
      <c r="O470" s="55"/>
      <c r="P470" s="55"/>
      <c r="Q470" s="55"/>
      <c r="R470" s="61">
        <f t="shared" ref="R470:R492" si="320">SUM(O470:Q470)</f>
        <v>0</v>
      </c>
      <c r="S470" s="55"/>
      <c r="T470" s="55"/>
      <c r="U470" s="55"/>
      <c r="V470" s="61">
        <f t="shared" ref="V470:V492" si="321">SUM(S470:U470)</f>
        <v>0</v>
      </c>
    </row>
    <row r="471" spans="1:22" s="6" customFormat="1" ht="15" customHeight="1">
      <c r="A471" s="51">
        <v>426</v>
      </c>
      <c r="B471" s="11" t="s">
        <v>214</v>
      </c>
      <c r="C471" s="59" t="s">
        <v>42</v>
      </c>
      <c r="D471" s="59"/>
      <c r="E471" s="61">
        <f t="shared" si="317"/>
        <v>0</v>
      </c>
      <c r="F471" s="61"/>
      <c r="G471" s="55"/>
      <c r="H471" s="55"/>
      <c r="I471" s="55"/>
      <c r="J471" s="61">
        <f t="shared" si="318"/>
        <v>0</v>
      </c>
      <c r="K471" s="55"/>
      <c r="L471" s="55"/>
      <c r="M471" s="55"/>
      <c r="N471" s="61">
        <f t="shared" si="319"/>
        <v>0</v>
      </c>
      <c r="O471" s="55"/>
      <c r="P471" s="55"/>
      <c r="Q471" s="55"/>
      <c r="R471" s="61">
        <f t="shared" si="320"/>
        <v>0</v>
      </c>
      <c r="S471" s="55"/>
      <c r="T471" s="55"/>
      <c r="U471" s="55"/>
      <c r="V471" s="61">
        <f t="shared" si="321"/>
        <v>0</v>
      </c>
    </row>
    <row r="472" spans="1:22" s="6" customFormat="1" ht="15" customHeight="1">
      <c r="A472" s="51">
        <v>427</v>
      </c>
      <c r="B472" s="11" t="s">
        <v>214</v>
      </c>
      <c r="C472" s="60" t="s">
        <v>159</v>
      </c>
      <c r="D472" s="60"/>
      <c r="E472" s="61">
        <f t="shared" si="317"/>
        <v>0</v>
      </c>
      <c r="F472" s="61"/>
      <c r="G472" s="55"/>
      <c r="H472" s="55"/>
      <c r="I472" s="55"/>
      <c r="J472" s="61">
        <f t="shared" si="318"/>
        <v>0</v>
      </c>
      <c r="K472" s="55"/>
      <c r="L472" s="55"/>
      <c r="M472" s="55"/>
      <c r="N472" s="61">
        <f t="shared" si="319"/>
        <v>0</v>
      </c>
      <c r="O472" s="55"/>
      <c r="P472" s="55"/>
      <c r="Q472" s="55"/>
      <c r="R472" s="61">
        <f t="shared" si="320"/>
        <v>0</v>
      </c>
      <c r="S472" s="55"/>
      <c r="T472" s="55"/>
      <c r="U472" s="55"/>
      <c r="V472" s="61">
        <f t="shared" si="321"/>
        <v>0</v>
      </c>
    </row>
    <row r="473" spans="1:22" s="6" customFormat="1" ht="15" customHeight="1">
      <c r="A473" s="51">
        <v>428</v>
      </c>
      <c r="B473" s="11" t="s">
        <v>214</v>
      </c>
      <c r="C473" s="59" t="s">
        <v>68</v>
      </c>
      <c r="D473" s="59"/>
      <c r="E473" s="61">
        <f t="shared" si="317"/>
        <v>0</v>
      </c>
      <c r="F473" s="61"/>
      <c r="G473" s="55"/>
      <c r="H473" s="55"/>
      <c r="I473" s="55"/>
      <c r="J473" s="61">
        <f t="shared" si="318"/>
        <v>0</v>
      </c>
      <c r="K473" s="55"/>
      <c r="L473" s="55"/>
      <c r="M473" s="55"/>
      <c r="N473" s="61">
        <f t="shared" si="319"/>
        <v>0</v>
      </c>
      <c r="O473" s="55"/>
      <c r="P473" s="55"/>
      <c r="Q473" s="55"/>
      <c r="R473" s="61">
        <f t="shared" si="320"/>
        <v>0</v>
      </c>
      <c r="S473" s="55"/>
      <c r="T473" s="55"/>
      <c r="U473" s="55"/>
      <c r="V473" s="61">
        <f t="shared" si="321"/>
        <v>0</v>
      </c>
    </row>
    <row r="474" spans="1:22" ht="15" customHeight="1">
      <c r="A474" s="51">
        <v>429</v>
      </c>
      <c r="B474" s="11" t="s">
        <v>214</v>
      </c>
      <c r="C474" s="59" t="s">
        <v>31</v>
      </c>
      <c r="D474" s="59"/>
      <c r="E474" s="61">
        <f t="shared" si="317"/>
        <v>0</v>
      </c>
      <c r="F474" s="61"/>
      <c r="G474" s="55"/>
      <c r="H474" s="55"/>
      <c r="I474" s="55"/>
      <c r="J474" s="61">
        <f t="shared" si="318"/>
        <v>0</v>
      </c>
      <c r="K474" s="55"/>
      <c r="L474" s="55"/>
      <c r="M474" s="55"/>
      <c r="N474" s="61">
        <f t="shared" si="319"/>
        <v>0</v>
      </c>
      <c r="O474" s="55"/>
      <c r="P474" s="55"/>
      <c r="Q474" s="55"/>
      <c r="R474" s="61">
        <f t="shared" si="320"/>
        <v>0</v>
      </c>
      <c r="S474" s="55"/>
      <c r="T474" s="55"/>
      <c r="U474" s="55"/>
      <c r="V474" s="61">
        <f t="shared" si="321"/>
        <v>0</v>
      </c>
    </row>
    <row r="475" spans="1:22" s="6" customFormat="1" ht="15" customHeight="1">
      <c r="A475" s="51">
        <v>430</v>
      </c>
      <c r="B475" s="11" t="s">
        <v>214</v>
      </c>
      <c r="C475" s="59" t="s">
        <v>71</v>
      </c>
      <c r="D475" s="59"/>
      <c r="E475" s="61">
        <f t="shared" si="317"/>
        <v>0</v>
      </c>
      <c r="F475" s="61"/>
      <c r="G475" s="55"/>
      <c r="H475" s="55"/>
      <c r="I475" s="55"/>
      <c r="J475" s="61">
        <f t="shared" si="318"/>
        <v>0</v>
      </c>
      <c r="K475" s="55"/>
      <c r="L475" s="55"/>
      <c r="M475" s="55"/>
      <c r="N475" s="61">
        <f t="shared" si="319"/>
        <v>0</v>
      </c>
      <c r="O475" s="55"/>
      <c r="P475" s="55"/>
      <c r="Q475" s="55"/>
      <c r="R475" s="61">
        <f t="shared" si="320"/>
        <v>0</v>
      </c>
      <c r="S475" s="55"/>
      <c r="T475" s="55"/>
      <c r="U475" s="55"/>
      <c r="V475" s="61">
        <f t="shared" si="321"/>
        <v>0</v>
      </c>
    </row>
    <row r="476" spans="1:22" s="6" customFormat="1" ht="15" customHeight="1">
      <c r="A476" s="51">
        <v>431</v>
      </c>
      <c r="B476" s="11" t="s">
        <v>214</v>
      </c>
      <c r="C476" s="59" t="s">
        <v>70</v>
      </c>
      <c r="D476" s="59"/>
      <c r="E476" s="61">
        <f t="shared" si="317"/>
        <v>0</v>
      </c>
      <c r="F476" s="61"/>
      <c r="G476" s="55"/>
      <c r="H476" s="55"/>
      <c r="I476" s="55"/>
      <c r="J476" s="61">
        <f t="shared" si="318"/>
        <v>0</v>
      </c>
      <c r="K476" s="55"/>
      <c r="L476" s="55"/>
      <c r="M476" s="55"/>
      <c r="N476" s="61">
        <f t="shared" si="319"/>
        <v>0</v>
      </c>
      <c r="O476" s="55"/>
      <c r="P476" s="55"/>
      <c r="Q476" s="55"/>
      <c r="R476" s="61">
        <f t="shared" si="320"/>
        <v>0</v>
      </c>
      <c r="S476" s="55"/>
      <c r="T476" s="55"/>
      <c r="U476" s="55"/>
      <c r="V476" s="61">
        <f t="shared" si="321"/>
        <v>0</v>
      </c>
    </row>
    <row r="477" spans="1:22" s="6" customFormat="1" ht="15" customHeight="1">
      <c r="A477" s="51">
        <v>432</v>
      </c>
      <c r="B477" s="11" t="s">
        <v>214</v>
      </c>
      <c r="C477" s="59" t="s">
        <v>56</v>
      </c>
      <c r="D477" s="59"/>
      <c r="E477" s="61">
        <f t="shared" si="317"/>
        <v>0</v>
      </c>
      <c r="F477" s="61"/>
      <c r="G477" s="55"/>
      <c r="H477" s="55"/>
      <c r="I477" s="55"/>
      <c r="J477" s="61">
        <f t="shared" si="318"/>
        <v>0</v>
      </c>
      <c r="K477" s="55"/>
      <c r="L477" s="55"/>
      <c r="M477" s="55"/>
      <c r="N477" s="61">
        <f t="shared" si="319"/>
        <v>0</v>
      </c>
      <c r="O477" s="55"/>
      <c r="P477" s="55"/>
      <c r="Q477" s="55"/>
      <c r="R477" s="61">
        <f t="shared" si="320"/>
        <v>0</v>
      </c>
      <c r="S477" s="55"/>
      <c r="T477" s="55"/>
      <c r="U477" s="55"/>
      <c r="V477" s="61">
        <f t="shared" si="321"/>
        <v>0</v>
      </c>
    </row>
    <row r="478" spans="1:22" s="6" customFormat="1" ht="15" customHeight="1">
      <c r="A478" s="51">
        <v>433</v>
      </c>
      <c r="B478" s="11" t="s">
        <v>214</v>
      </c>
      <c r="C478" s="59" t="s">
        <v>47</v>
      </c>
      <c r="D478" s="59"/>
      <c r="E478" s="61">
        <f t="shared" si="317"/>
        <v>0</v>
      </c>
      <c r="F478" s="61"/>
      <c r="G478" s="55"/>
      <c r="H478" s="55"/>
      <c r="I478" s="55"/>
      <c r="J478" s="61">
        <f t="shared" si="318"/>
        <v>0</v>
      </c>
      <c r="K478" s="55"/>
      <c r="L478" s="55"/>
      <c r="M478" s="55"/>
      <c r="N478" s="61">
        <f t="shared" si="319"/>
        <v>0</v>
      </c>
      <c r="O478" s="55"/>
      <c r="P478" s="55"/>
      <c r="Q478" s="55"/>
      <c r="R478" s="61">
        <f t="shared" si="320"/>
        <v>0</v>
      </c>
      <c r="S478" s="55"/>
      <c r="T478" s="55"/>
      <c r="U478" s="55"/>
      <c r="V478" s="61">
        <f t="shared" si="321"/>
        <v>0</v>
      </c>
    </row>
    <row r="479" spans="1:22" s="6" customFormat="1" ht="15" customHeight="1">
      <c r="A479" s="51">
        <v>434</v>
      </c>
      <c r="B479" s="11" t="s">
        <v>214</v>
      </c>
      <c r="C479" s="59" t="s">
        <v>50</v>
      </c>
      <c r="D479" s="59"/>
      <c r="E479" s="61">
        <f t="shared" si="317"/>
        <v>0</v>
      </c>
      <c r="F479" s="61"/>
      <c r="G479" s="55"/>
      <c r="H479" s="55"/>
      <c r="I479" s="55"/>
      <c r="J479" s="61">
        <f t="shared" si="318"/>
        <v>0</v>
      </c>
      <c r="K479" s="55"/>
      <c r="L479" s="55"/>
      <c r="M479" s="55"/>
      <c r="N479" s="61">
        <f t="shared" si="319"/>
        <v>0</v>
      </c>
      <c r="O479" s="55"/>
      <c r="P479" s="55"/>
      <c r="Q479" s="55"/>
      <c r="R479" s="61">
        <f t="shared" si="320"/>
        <v>0</v>
      </c>
      <c r="S479" s="55"/>
      <c r="T479" s="55"/>
      <c r="U479" s="55"/>
      <c r="V479" s="61">
        <f t="shared" si="321"/>
        <v>0</v>
      </c>
    </row>
    <row r="480" spans="1:22" s="6" customFormat="1" ht="15" customHeight="1">
      <c r="A480" s="51">
        <v>435</v>
      </c>
      <c r="B480" s="11" t="s">
        <v>214</v>
      </c>
      <c r="C480" s="59" t="s">
        <v>48</v>
      </c>
      <c r="D480" s="59"/>
      <c r="E480" s="61">
        <f t="shared" si="317"/>
        <v>0</v>
      </c>
      <c r="F480" s="61"/>
      <c r="G480" s="55"/>
      <c r="H480" s="55"/>
      <c r="I480" s="55"/>
      <c r="J480" s="61">
        <f t="shared" si="318"/>
        <v>0</v>
      </c>
      <c r="K480" s="55"/>
      <c r="L480" s="55"/>
      <c r="M480" s="55"/>
      <c r="N480" s="61">
        <f t="shared" si="319"/>
        <v>0</v>
      </c>
      <c r="O480" s="55"/>
      <c r="P480" s="55"/>
      <c r="Q480" s="55"/>
      <c r="R480" s="61">
        <f t="shared" si="320"/>
        <v>0</v>
      </c>
      <c r="S480" s="55"/>
      <c r="T480" s="55"/>
      <c r="U480" s="55"/>
      <c r="V480" s="61">
        <f t="shared" si="321"/>
        <v>0</v>
      </c>
    </row>
    <row r="481" spans="1:22" s="6" customFormat="1">
      <c r="A481" s="167">
        <v>436</v>
      </c>
      <c r="B481" s="163" t="s">
        <v>216</v>
      </c>
      <c r="C481" s="162" t="s">
        <v>217</v>
      </c>
      <c r="D481" s="123"/>
      <c r="E481" s="162">
        <f>SUM(E482:E492)</f>
        <v>0</v>
      </c>
      <c r="F481" s="104"/>
      <c r="G481" s="162">
        <f t="shared" ref="G481:V481" si="322">SUM(G482:G492)</f>
        <v>0</v>
      </c>
      <c r="H481" s="162">
        <f>SUM(H482:H492)</f>
        <v>0</v>
      </c>
      <c r="I481" s="162">
        <f t="shared" si="322"/>
        <v>0</v>
      </c>
      <c r="J481" s="162">
        <f t="shared" si="322"/>
        <v>0</v>
      </c>
      <c r="K481" s="162">
        <f t="shared" si="322"/>
        <v>0</v>
      </c>
      <c r="L481" s="162">
        <f t="shared" si="322"/>
        <v>0</v>
      </c>
      <c r="M481" s="162">
        <f t="shared" si="322"/>
        <v>0</v>
      </c>
      <c r="N481" s="162">
        <f t="shared" si="322"/>
        <v>0</v>
      </c>
      <c r="O481" s="162">
        <f t="shared" si="322"/>
        <v>0</v>
      </c>
      <c r="P481" s="162">
        <f t="shared" si="322"/>
        <v>0</v>
      </c>
      <c r="Q481" s="162">
        <f t="shared" si="322"/>
        <v>0</v>
      </c>
      <c r="R481" s="162">
        <f t="shared" si="322"/>
        <v>0</v>
      </c>
      <c r="S481" s="162">
        <f t="shared" si="322"/>
        <v>0</v>
      </c>
      <c r="T481" s="162">
        <f t="shared" si="322"/>
        <v>0</v>
      </c>
      <c r="U481" s="162">
        <f t="shared" si="322"/>
        <v>0</v>
      </c>
      <c r="V481" s="162">
        <f t="shared" si="322"/>
        <v>0</v>
      </c>
    </row>
    <row r="482" spans="1:22" s="6" customFormat="1" ht="15" customHeight="1">
      <c r="A482" s="51">
        <v>437</v>
      </c>
      <c r="B482" s="11" t="s">
        <v>216</v>
      </c>
      <c r="C482" s="60" t="s">
        <v>158</v>
      </c>
      <c r="D482" s="60"/>
      <c r="E482" s="61">
        <f t="shared" si="317"/>
        <v>0</v>
      </c>
      <c r="F482" s="61"/>
      <c r="G482" s="55"/>
      <c r="H482" s="55"/>
      <c r="I482" s="55"/>
      <c r="J482" s="61">
        <f t="shared" si="318"/>
        <v>0</v>
      </c>
      <c r="K482" s="55"/>
      <c r="L482" s="55"/>
      <c r="M482" s="55"/>
      <c r="N482" s="61">
        <f t="shared" si="319"/>
        <v>0</v>
      </c>
      <c r="O482" s="55"/>
      <c r="P482" s="55"/>
      <c r="Q482" s="55"/>
      <c r="R482" s="61">
        <f t="shared" si="320"/>
        <v>0</v>
      </c>
      <c r="S482" s="55"/>
      <c r="T482" s="55"/>
      <c r="U482" s="55"/>
      <c r="V482" s="61">
        <f t="shared" si="321"/>
        <v>0</v>
      </c>
    </row>
    <row r="483" spans="1:22" s="6" customFormat="1" ht="15" customHeight="1">
      <c r="A483" s="51">
        <v>438</v>
      </c>
      <c r="B483" s="11" t="s">
        <v>216</v>
      </c>
      <c r="C483" s="59" t="s">
        <v>42</v>
      </c>
      <c r="D483" s="59"/>
      <c r="E483" s="61">
        <f t="shared" si="317"/>
        <v>0</v>
      </c>
      <c r="F483" s="61"/>
      <c r="G483" s="55"/>
      <c r="H483" s="55"/>
      <c r="I483" s="55"/>
      <c r="J483" s="61">
        <f t="shared" si="318"/>
        <v>0</v>
      </c>
      <c r="K483" s="55"/>
      <c r="L483" s="55"/>
      <c r="M483" s="55"/>
      <c r="N483" s="61">
        <f t="shared" si="319"/>
        <v>0</v>
      </c>
      <c r="O483" s="55"/>
      <c r="P483" s="55"/>
      <c r="Q483" s="55"/>
      <c r="R483" s="61">
        <f t="shared" si="320"/>
        <v>0</v>
      </c>
      <c r="S483" s="55"/>
      <c r="T483" s="55"/>
      <c r="U483" s="55"/>
      <c r="V483" s="61">
        <f t="shared" si="321"/>
        <v>0</v>
      </c>
    </row>
    <row r="484" spans="1:22" s="6" customFormat="1" ht="15" customHeight="1">
      <c r="A484" s="51">
        <v>439</v>
      </c>
      <c r="B484" s="11" t="s">
        <v>216</v>
      </c>
      <c r="C484" s="60" t="s">
        <v>159</v>
      </c>
      <c r="D484" s="60"/>
      <c r="E484" s="61">
        <f t="shared" si="317"/>
        <v>0</v>
      </c>
      <c r="F484" s="61"/>
      <c r="G484" s="55"/>
      <c r="H484" s="55"/>
      <c r="I484" s="55"/>
      <c r="J484" s="61">
        <f t="shared" si="318"/>
        <v>0</v>
      </c>
      <c r="K484" s="55"/>
      <c r="L484" s="55"/>
      <c r="M484" s="55"/>
      <c r="N484" s="61">
        <f t="shared" si="319"/>
        <v>0</v>
      </c>
      <c r="O484" s="55"/>
      <c r="P484" s="55"/>
      <c r="Q484" s="55"/>
      <c r="R484" s="61">
        <f t="shared" si="320"/>
        <v>0</v>
      </c>
      <c r="S484" s="55"/>
      <c r="T484" s="55"/>
      <c r="U484" s="55"/>
      <c r="V484" s="61">
        <f t="shared" si="321"/>
        <v>0</v>
      </c>
    </row>
    <row r="485" spans="1:22" s="6" customFormat="1" ht="15" customHeight="1">
      <c r="A485" s="51">
        <v>440</v>
      </c>
      <c r="B485" s="11" t="s">
        <v>216</v>
      </c>
      <c r="C485" s="59" t="s">
        <v>68</v>
      </c>
      <c r="D485" s="59"/>
      <c r="E485" s="61">
        <f t="shared" si="317"/>
        <v>0</v>
      </c>
      <c r="F485" s="61"/>
      <c r="G485" s="55"/>
      <c r="H485" s="55"/>
      <c r="I485" s="55"/>
      <c r="J485" s="61">
        <f t="shared" si="318"/>
        <v>0</v>
      </c>
      <c r="K485" s="55"/>
      <c r="L485" s="55"/>
      <c r="M485" s="55"/>
      <c r="N485" s="61">
        <f t="shared" si="319"/>
        <v>0</v>
      </c>
      <c r="O485" s="55"/>
      <c r="P485" s="55"/>
      <c r="Q485" s="55"/>
      <c r="R485" s="61">
        <f t="shared" si="320"/>
        <v>0</v>
      </c>
      <c r="S485" s="55"/>
      <c r="T485" s="55"/>
      <c r="U485" s="55"/>
      <c r="V485" s="61">
        <f t="shared" si="321"/>
        <v>0</v>
      </c>
    </row>
    <row r="486" spans="1:22" s="6" customFormat="1" ht="15" customHeight="1">
      <c r="A486" s="51">
        <v>441</v>
      </c>
      <c r="B486" s="11" t="s">
        <v>216</v>
      </c>
      <c r="C486" s="59" t="s">
        <v>31</v>
      </c>
      <c r="D486" s="59"/>
      <c r="E486" s="61">
        <f t="shared" si="317"/>
        <v>0</v>
      </c>
      <c r="F486" s="61"/>
      <c r="G486" s="55"/>
      <c r="H486" s="55"/>
      <c r="I486" s="55"/>
      <c r="J486" s="61">
        <f t="shared" si="318"/>
        <v>0</v>
      </c>
      <c r="K486" s="55"/>
      <c r="L486" s="55"/>
      <c r="M486" s="55"/>
      <c r="N486" s="61">
        <f t="shared" si="319"/>
        <v>0</v>
      </c>
      <c r="O486" s="55"/>
      <c r="P486" s="55"/>
      <c r="Q486" s="55"/>
      <c r="R486" s="61">
        <f t="shared" si="320"/>
        <v>0</v>
      </c>
      <c r="S486" s="55"/>
      <c r="T486" s="55"/>
      <c r="U486" s="55"/>
      <c r="V486" s="61">
        <f t="shared" si="321"/>
        <v>0</v>
      </c>
    </row>
    <row r="487" spans="1:22" ht="15" customHeight="1">
      <c r="A487" s="51">
        <v>442</v>
      </c>
      <c r="B487" s="11" t="s">
        <v>216</v>
      </c>
      <c r="C487" s="59" t="s">
        <v>71</v>
      </c>
      <c r="D487" s="59"/>
      <c r="E487" s="61">
        <f t="shared" si="317"/>
        <v>0</v>
      </c>
      <c r="F487" s="61"/>
      <c r="G487" s="55"/>
      <c r="H487" s="55"/>
      <c r="I487" s="55"/>
      <c r="J487" s="61">
        <f t="shared" si="318"/>
        <v>0</v>
      </c>
      <c r="K487" s="55"/>
      <c r="L487" s="55"/>
      <c r="M487" s="55"/>
      <c r="N487" s="61">
        <f t="shared" si="319"/>
        <v>0</v>
      </c>
      <c r="O487" s="55"/>
      <c r="P487" s="55"/>
      <c r="Q487" s="55"/>
      <c r="R487" s="61">
        <f t="shared" si="320"/>
        <v>0</v>
      </c>
      <c r="S487" s="55"/>
      <c r="T487" s="55"/>
      <c r="U487" s="55"/>
      <c r="V487" s="61">
        <f t="shared" si="321"/>
        <v>0</v>
      </c>
    </row>
    <row r="488" spans="1:22" s="6" customFormat="1" ht="15" customHeight="1">
      <c r="A488" s="51">
        <v>443</v>
      </c>
      <c r="B488" s="11" t="s">
        <v>216</v>
      </c>
      <c r="C488" s="59" t="s">
        <v>70</v>
      </c>
      <c r="D488" s="59"/>
      <c r="E488" s="61">
        <f t="shared" si="317"/>
        <v>0</v>
      </c>
      <c r="F488" s="61"/>
      <c r="G488" s="55"/>
      <c r="H488" s="55"/>
      <c r="I488" s="55"/>
      <c r="J488" s="61">
        <f t="shared" si="318"/>
        <v>0</v>
      </c>
      <c r="K488" s="55"/>
      <c r="L488" s="55"/>
      <c r="M488" s="55"/>
      <c r="N488" s="61">
        <f t="shared" si="319"/>
        <v>0</v>
      </c>
      <c r="O488" s="55"/>
      <c r="P488" s="55"/>
      <c r="Q488" s="55"/>
      <c r="R488" s="61">
        <f t="shared" si="320"/>
        <v>0</v>
      </c>
      <c r="S488" s="55"/>
      <c r="T488" s="55"/>
      <c r="U488" s="55"/>
      <c r="V488" s="61">
        <f t="shared" si="321"/>
        <v>0</v>
      </c>
    </row>
    <row r="489" spans="1:22" s="6" customFormat="1" ht="15" customHeight="1">
      <c r="A489" s="51">
        <v>444</v>
      </c>
      <c r="B489" s="11" t="s">
        <v>216</v>
      </c>
      <c r="C489" s="59" t="s">
        <v>56</v>
      </c>
      <c r="D489" s="59"/>
      <c r="E489" s="61">
        <f t="shared" si="317"/>
        <v>0</v>
      </c>
      <c r="F489" s="61"/>
      <c r="G489" s="55"/>
      <c r="H489" s="55"/>
      <c r="I489" s="55"/>
      <c r="J489" s="61">
        <f t="shared" si="318"/>
        <v>0</v>
      </c>
      <c r="K489" s="55"/>
      <c r="L489" s="55"/>
      <c r="M489" s="55"/>
      <c r="N489" s="61">
        <f t="shared" si="319"/>
        <v>0</v>
      </c>
      <c r="O489" s="55"/>
      <c r="P489" s="55"/>
      <c r="Q489" s="55"/>
      <c r="R489" s="61">
        <f t="shared" si="320"/>
        <v>0</v>
      </c>
      <c r="S489" s="55"/>
      <c r="T489" s="55"/>
      <c r="U489" s="55"/>
      <c r="V489" s="61">
        <f t="shared" si="321"/>
        <v>0</v>
      </c>
    </row>
    <row r="490" spans="1:22" s="6" customFormat="1" ht="15" customHeight="1">
      <c r="A490" s="51">
        <v>445</v>
      </c>
      <c r="B490" s="11" t="s">
        <v>216</v>
      </c>
      <c r="C490" s="59" t="s">
        <v>47</v>
      </c>
      <c r="D490" s="59"/>
      <c r="E490" s="61">
        <f t="shared" si="317"/>
        <v>0</v>
      </c>
      <c r="F490" s="61"/>
      <c r="G490" s="55"/>
      <c r="H490" s="55"/>
      <c r="I490" s="55"/>
      <c r="J490" s="61">
        <f t="shared" si="318"/>
        <v>0</v>
      </c>
      <c r="K490" s="55"/>
      <c r="L490" s="55"/>
      <c r="M490" s="55"/>
      <c r="N490" s="61">
        <f t="shared" si="319"/>
        <v>0</v>
      </c>
      <c r="O490" s="55"/>
      <c r="P490" s="55"/>
      <c r="Q490" s="55"/>
      <c r="R490" s="61">
        <f t="shared" si="320"/>
        <v>0</v>
      </c>
      <c r="S490" s="55"/>
      <c r="T490" s="55"/>
      <c r="U490" s="55"/>
      <c r="V490" s="61">
        <f t="shared" si="321"/>
        <v>0</v>
      </c>
    </row>
    <row r="491" spans="1:22" s="6" customFormat="1" ht="15" customHeight="1">
      <c r="A491" s="51">
        <v>446</v>
      </c>
      <c r="B491" s="11" t="s">
        <v>216</v>
      </c>
      <c r="C491" s="59" t="s">
        <v>50</v>
      </c>
      <c r="D491" s="59"/>
      <c r="E491" s="61">
        <f t="shared" si="317"/>
        <v>0</v>
      </c>
      <c r="F491" s="61"/>
      <c r="G491" s="55"/>
      <c r="H491" s="55"/>
      <c r="I491" s="55"/>
      <c r="J491" s="61">
        <f t="shared" si="318"/>
        <v>0</v>
      </c>
      <c r="K491" s="55"/>
      <c r="L491" s="55"/>
      <c r="M491" s="55"/>
      <c r="N491" s="61">
        <f t="shared" si="319"/>
        <v>0</v>
      </c>
      <c r="O491" s="55"/>
      <c r="P491" s="55"/>
      <c r="Q491" s="55"/>
      <c r="R491" s="61">
        <f t="shared" si="320"/>
        <v>0</v>
      </c>
      <c r="S491" s="55"/>
      <c r="T491" s="55"/>
      <c r="U491" s="55"/>
      <c r="V491" s="61">
        <f t="shared" si="321"/>
        <v>0</v>
      </c>
    </row>
    <row r="492" spans="1:22" s="6" customFormat="1" ht="15" customHeight="1">
      <c r="A492" s="51">
        <v>447</v>
      </c>
      <c r="B492" s="11" t="s">
        <v>216</v>
      </c>
      <c r="C492" s="59" t="s">
        <v>48</v>
      </c>
      <c r="D492" s="59"/>
      <c r="E492" s="61">
        <f t="shared" si="317"/>
        <v>0</v>
      </c>
      <c r="F492" s="61"/>
      <c r="G492" s="55"/>
      <c r="H492" s="55"/>
      <c r="I492" s="55"/>
      <c r="J492" s="61">
        <f t="shared" si="318"/>
        <v>0</v>
      </c>
      <c r="K492" s="55"/>
      <c r="L492" s="55"/>
      <c r="M492" s="55"/>
      <c r="N492" s="61">
        <f t="shared" si="319"/>
        <v>0</v>
      </c>
      <c r="O492" s="55"/>
      <c r="P492" s="55"/>
      <c r="Q492" s="55"/>
      <c r="R492" s="61">
        <f t="shared" si="320"/>
        <v>0</v>
      </c>
      <c r="S492" s="55"/>
      <c r="T492" s="55"/>
      <c r="U492" s="55"/>
      <c r="V492" s="61">
        <f t="shared" si="321"/>
        <v>0</v>
      </c>
    </row>
    <row r="493" spans="1:22" s="6" customFormat="1" ht="31.5">
      <c r="A493" s="167">
        <v>448</v>
      </c>
      <c r="B493" s="163" t="s">
        <v>218</v>
      </c>
      <c r="C493" s="162" t="s">
        <v>219</v>
      </c>
      <c r="D493" s="123"/>
      <c r="E493" s="169">
        <f t="shared" ref="E493" si="323">SUM(G493:V493)/2</f>
        <v>0</v>
      </c>
      <c r="F493" s="106"/>
      <c r="G493" s="162"/>
      <c r="H493" s="162"/>
      <c r="I493" s="162"/>
      <c r="J493" s="169">
        <f t="shared" ref="J493" si="324">SUM(G493:I493)</f>
        <v>0</v>
      </c>
      <c r="K493" s="162"/>
      <c r="L493" s="162"/>
      <c r="M493" s="162"/>
      <c r="N493" s="169">
        <f t="shared" ref="N493" si="325">SUM(K493:M493)</f>
        <v>0</v>
      </c>
      <c r="O493" s="162"/>
      <c r="P493" s="162"/>
      <c r="Q493" s="162"/>
      <c r="R493" s="169">
        <f t="shared" ref="R493" si="326">SUM(O493:Q493)</f>
        <v>0</v>
      </c>
      <c r="S493" s="162"/>
      <c r="T493" s="162"/>
      <c r="U493" s="162"/>
      <c r="V493" s="169">
        <f t="shared" ref="V493" si="327">SUM(S493:U493)</f>
        <v>0</v>
      </c>
    </row>
    <row r="494" spans="1:22" s="6" customFormat="1" ht="15" customHeight="1">
      <c r="A494" s="90">
        <v>450</v>
      </c>
      <c r="B494" s="10" t="s">
        <v>30</v>
      </c>
      <c r="C494" s="91" t="s">
        <v>200</v>
      </c>
      <c r="D494" s="54"/>
      <c r="E494" s="61" t="e">
        <f>SUM(G494:V494)/2</f>
        <v>#REF!</v>
      </c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 t="e">
        <f>'BR OLD'!P494+#REF!+#REF!+#REF!+#REF!+#REF!+#REF!+#REF!+#REF!+'DEPT '!P494+#REF!+#REF!+#REF!+#REF!</f>
        <v>#REF!</v>
      </c>
      <c r="Q494" s="55" t="e">
        <f>'BR OLD'!Q494+#REF!+#REF!+#REF!+#REF!+#REF!+#REF!+#REF!+#REF!+'DEPT '!Q494+#REF!+#REF!+#REF!+#REF!</f>
        <v>#REF!</v>
      </c>
      <c r="R494" s="54" t="e">
        <f>SUM(O494:Q494)</f>
        <v>#REF!</v>
      </c>
      <c r="S494" s="55" t="e">
        <f>'BR OLD'!S494+#REF!+#REF!+#REF!+#REF!+#REF!+#REF!+#REF!+#REF!+'DEPT '!S494+#REF!+#REF!+#REF!+#REF!</f>
        <v>#REF!</v>
      </c>
      <c r="T494" s="55" t="e">
        <f>'BR OLD'!T494+#REF!+#REF!+#REF!+#REF!+#REF!+#REF!+#REF!+#REF!+'DEPT '!T494+#REF!+#REF!+#REF!+#REF!</f>
        <v>#REF!</v>
      </c>
      <c r="U494" s="55" t="e">
        <f>'BR OLD'!U494+#REF!+#REF!+#REF!+#REF!+#REF!+#REF!+#REF!+#REF!+'DEPT '!U494+#REF!+#REF!+#REF!+#REF!</f>
        <v>#REF!</v>
      </c>
      <c r="V494" s="54" t="e">
        <f>SUM(S494:U494)</f>
        <v>#REF!</v>
      </c>
    </row>
    <row r="495" spans="1:22" ht="15" customHeight="1">
      <c r="A495" s="149">
        <v>452</v>
      </c>
      <c r="B495" s="150" t="s">
        <v>30</v>
      </c>
      <c r="C495" s="138" t="s">
        <v>93</v>
      </c>
      <c r="D495" s="138"/>
      <c r="E495" s="138" t="e">
        <f>+E259+E341+E494</f>
        <v>#REF!</v>
      </c>
      <c r="F495" s="119"/>
      <c r="G495" s="138">
        <f t="shared" ref="G495:V495" si="328">+G259+G341+G494</f>
        <v>0</v>
      </c>
      <c r="H495" s="138">
        <f t="shared" si="328"/>
        <v>0</v>
      </c>
      <c r="I495" s="138">
        <f t="shared" si="328"/>
        <v>0</v>
      </c>
      <c r="J495" s="138">
        <f t="shared" si="328"/>
        <v>0</v>
      </c>
      <c r="K495" s="138">
        <f t="shared" si="328"/>
        <v>0</v>
      </c>
      <c r="L495" s="138">
        <f t="shared" si="328"/>
        <v>0</v>
      </c>
      <c r="M495" s="138">
        <f t="shared" si="328"/>
        <v>0</v>
      </c>
      <c r="N495" s="138">
        <f t="shared" si="328"/>
        <v>0</v>
      </c>
      <c r="O495" s="138">
        <f t="shared" si="328"/>
        <v>0</v>
      </c>
      <c r="P495" s="138" t="e">
        <f t="shared" si="328"/>
        <v>#REF!</v>
      </c>
      <c r="Q495" s="138" t="e">
        <f t="shared" si="328"/>
        <v>#REF!</v>
      </c>
      <c r="R495" s="138" t="e">
        <f t="shared" si="328"/>
        <v>#REF!</v>
      </c>
      <c r="S495" s="138" t="e">
        <f t="shared" si="328"/>
        <v>#REF!</v>
      </c>
      <c r="T495" s="138" t="e">
        <f t="shared" si="328"/>
        <v>#REF!</v>
      </c>
      <c r="U495" s="138" t="e">
        <f t="shared" si="328"/>
        <v>#REF!</v>
      </c>
      <c r="V495" s="138" t="e">
        <f t="shared" si="328"/>
        <v>#REF!</v>
      </c>
    </row>
    <row r="496" spans="1:22" ht="15" customHeight="1">
      <c r="A496" s="52">
        <v>453</v>
      </c>
      <c r="B496" s="9"/>
      <c r="C496" s="66"/>
      <c r="D496" s="66"/>
      <c r="E496" s="66"/>
      <c r="F496" s="61"/>
      <c r="G496" s="61"/>
      <c r="H496" s="61"/>
      <c r="I496" s="61"/>
      <c r="J496" s="66"/>
      <c r="K496" s="61"/>
      <c r="L496" s="61"/>
      <c r="M496" s="61"/>
      <c r="N496" s="66"/>
      <c r="O496" s="61"/>
      <c r="P496" s="61"/>
      <c r="Q496" s="61"/>
      <c r="R496" s="66"/>
      <c r="S496" s="61"/>
      <c r="T496" s="61"/>
      <c r="U496" s="61"/>
      <c r="V496" s="66"/>
    </row>
    <row r="497" spans="1:22" ht="15" customHeight="1">
      <c r="A497" s="149">
        <v>454</v>
      </c>
      <c r="B497" s="150" t="s">
        <v>30</v>
      </c>
      <c r="C497" s="138" t="s">
        <v>94</v>
      </c>
      <c r="D497" s="138"/>
      <c r="E497" s="138" t="e">
        <f>+E255-E495</f>
        <v>#REF!</v>
      </c>
      <c r="F497" s="119"/>
      <c r="G497" s="138" t="e">
        <f t="shared" ref="G497:V497" si="329">+G255-G495</f>
        <v>#REF!</v>
      </c>
      <c r="H497" s="138" t="e">
        <f t="shared" si="329"/>
        <v>#REF!</v>
      </c>
      <c r="I497" s="138" t="e">
        <f t="shared" si="329"/>
        <v>#REF!</v>
      </c>
      <c r="J497" s="138" t="e">
        <f t="shared" si="329"/>
        <v>#REF!</v>
      </c>
      <c r="K497" s="138" t="e">
        <f t="shared" si="329"/>
        <v>#REF!</v>
      </c>
      <c r="L497" s="138" t="e">
        <f t="shared" si="329"/>
        <v>#REF!</v>
      </c>
      <c r="M497" s="138" t="e">
        <f t="shared" si="329"/>
        <v>#REF!</v>
      </c>
      <c r="N497" s="138" t="e">
        <f t="shared" si="329"/>
        <v>#REF!</v>
      </c>
      <c r="O497" s="138" t="e">
        <f t="shared" si="329"/>
        <v>#REF!</v>
      </c>
      <c r="P497" s="138" t="e">
        <f t="shared" si="329"/>
        <v>#REF!</v>
      </c>
      <c r="Q497" s="138" t="e">
        <f t="shared" si="329"/>
        <v>#REF!</v>
      </c>
      <c r="R497" s="138" t="e">
        <f t="shared" si="329"/>
        <v>#REF!</v>
      </c>
      <c r="S497" s="138" t="e">
        <f t="shared" si="329"/>
        <v>#REF!</v>
      </c>
      <c r="T497" s="138" t="e">
        <f t="shared" si="329"/>
        <v>#REF!</v>
      </c>
      <c r="U497" s="138" t="e">
        <f t="shared" si="329"/>
        <v>#REF!</v>
      </c>
      <c r="V497" s="138" t="e">
        <f t="shared" si="329"/>
        <v>#REF!</v>
      </c>
    </row>
    <row r="498" spans="1:22" ht="15" customHeight="1">
      <c r="A498" s="52">
        <v>455</v>
      </c>
      <c r="B498" s="9"/>
      <c r="C498" s="66"/>
      <c r="D498" s="66"/>
      <c r="E498" s="66"/>
      <c r="F498" s="61"/>
      <c r="G498" s="61"/>
      <c r="H498" s="61"/>
      <c r="I498" s="61"/>
      <c r="J498" s="66"/>
      <c r="K498" s="61"/>
      <c r="L498" s="61"/>
      <c r="M498" s="61"/>
      <c r="N498" s="66"/>
      <c r="O498" s="61"/>
      <c r="P498" s="61"/>
      <c r="Q498" s="61"/>
      <c r="R498" s="66"/>
      <c r="S498" s="61"/>
      <c r="T498" s="61"/>
      <c r="U498" s="61"/>
      <c r="V498" s="66"/>
    </row>
    <row r="499" spans="1:22" s="47" customFormat="1" ht="15" customHeight="1">
      <c r="A499" s="152">
        <v>456</v>
      </c>
      <c r="B499" s="151" t="s">
        <v>30</v>
      </c>
      <c r="C499" s="142" t="s">
        <v>95</v>
      </c>
      <c r="D499" s="142"/>
      <c r="E499" s="174" t="e">
        <f>+E497/E21%</f>
        <v>#REF!</v>
      </c>
      <c r="F499" s="119"/>
      <c r="G499" s="143" t="e">
        <f t="shared" ref="G499:V499" si="330">+G497/G21%</f>
        <v>#REF!</v>
      </c>
      <c r="H499" s="143" t="e">
        <f t="shared" si="330"/>
        <v>#REF!</v>
      </c>
      <c r="I499" s="143" t="e">
        <f t="shared" si="330"/>
        <v>#REF!</v>
      </c>
      <c r="J499" s="143" t="e">
        <f t="shared" si="330"/>
        <v>#REF!</v>
      </c>
      <c r="K499" s="143" t="e">
        <f t="shared" si="330"/>
        <v>#REF!</v>
      </c>
      <c r="L499" s="143" t="e">
        <f t="shared" si="330"/>
        <v>#REF!</v>
      </c>
      <c r="M499" s="143" t="e">
        <f t="shared" si="330"/>
        <v>#REF!</v>
      </c>
      <c r="N499" s="143" t="e">
        <f t="shared" si="330"/>
        <v>#REF!</v>
      </c>
      <c r="O499" s="143" t="e">
        <f t="shared" si="330"/>
        <v>#REF!</v>
      </c>
      <c r="P499" s="143" t="e">
        <f t="shared" si="330"/>
        <v>#REF!</v>
      </c>
      <c r="Q499" s="143" t="e">
        <f t="shared" si="330"/>
        <v>#REF!</v>
      </c>
      <c r="R499" s="143" t="e">
        <f t="shared" si="330"/>
        <v>#REF!</v>
      </c>
      <c r="S499" s="143" t="e">
        <f t="shared" si="330"/>
        <v>#REF!</v>
      </c>
      <c r="T499" s="143" t="e">
        <f t="shared" si="330"/>
        <v>#REF!</v>
      </c>
      <c r="U499" s="143" t="e">
        <f t="shared" si="330"/>
        <v>#REF!</v>
      </c>
      <c r="V499" s="143" t="e">
        <f t="shared" si="330"/>
        <v>#REF!</v>
      </c>
    </row>
    <row r="500" spans="1:22" ht="15" customHeight="1">
      <c r="A500" s="52">
        <v>457</v>
      </c>
      <c r="B500" s="9"/>
      <c r="C500" s="66"/>
      <c r="D500" s="66"/>
      <c r="E500" s="66"/>
      <c r="F500" s="61"/>
      <c r="G500" s="61"/>
      <c r="H500" s="61"/>
      <c r="I500" s="61"/>
      <c r="J500" s="66"/>
      <c r="K500" s="61"/>
      <c r="L500" s="61"/>
      <c r="M500" s="61"/>
      <c r="N500" s="66"/>
      <c r="O500" s="61"/>
      <c r="P500" s="61"/>
      <c r="Q500" s="61"/>
      <c r="R500" s="66"/>
      <c r="S500" s="61"/>
      <c r="T500" s="61"/>
      <c r="U500" s="61"/>
      <c r="V500" s="66"/>
    </row>
    <row r="501" spans="1:22" ht="15" customHeight="1">
      <c r="A501" s="149">
        <v>458</v>
      </c>
      <c r="B501" s="150" t="s">
        <v>30</v>
      </c>
      <c r="C501" s="138" t="s">
        <v>260</v>
      </c>
      <c r="D501" s="138"/>
      <c r="E501" s="138" t="e">
        <f>+E39+E56+E66+E495</f>
        <v>#REF!</v>
      </c>
      <c r="F501" s="119"/>
      <c r="G501" s="138" t="e">
        <f t="shared" ref="G501:V501" si="331">+G39+G56+G66+G495</f>
        <v>#REF!</v>
      </c>
      <c r="H501" s="138" t="e">
        <f t="shared" si="331"/>
        <v>#REF!</v>
      </c>
      <c r="I501" s="138" t="e">
        <f t="shared" si="331"/>
        <v>#REF!</v>
      </c>
      <c r="J501" s="138" t="e">
        <f t="shared" si="331"/>
        <v>#REF!</v>
      </c>
      <c r="K501" s="138" t="e">
        <f t="shared" si="331"/>
        <v>#REF!</v>
      </c>
      <c r="L501" s="138" t="e">
        <f t="shared" si="331"/>
        <v>#REF!</v>
      </c>
      <c r="M501" s="138" t="e">
        <f t="shared" si="331"/>
        <v>#REF!</v>
      </c>
      <c r="N501" s="138" t="e">
        <f t="shared" si="331"/>
        <v>#REF!</v>
      </c>
      <c r="O501" s="138" t="e">
        <f t="shared" si="331"/>
        <v>#REF!</v>
      </c>
      <c r="P501" s="138" t="e">
        <f t="shared" si="331"/>
        <v>#REF!</v>
      </c>
      <c r="Q501" s="138" t="e">
        <f t="shared" si="331"/>
        <v>#REF!</v>
      </c>
      <c r="R501" s="138" t="e">
        <f t="shared" si="331"/>
        <v>#REF!</v>
      </c>
      <c r="S501" s="138" t="e">
        <f t="shared" si="331"/>
        <v>#REF!</v>
      </c>
      <c r="T501" s="138" t="e">
        <f t="shared" si="331"/>
        <v>#REF!</v>
      </c>
      <c r="U501" s="138" t="e">
        <f t="shared" si="331"/>
        <v>#REF!</v>
      </c>
      <c r="V501" s="138" t="e">
        <f t="shared" si="331"/>
        <v>#REF!</v>
      </c>
    </row>
    <row r="502" spans="1:22" ht="15" customHeight="1">
      <c r="A502" s="149"/>
      <c r="B502" s="150" t="s">
        <v>30</v>
      </c>
      <c r="C502" s="138" t="s">
        <v>262</v>
      </c>
      <c r="D502" s="138"/>
      <c r="E502" s="138">
        <f>+E73+E131+E158+E183</f>
        <v>0</v>
      </c>
      <c r="F502" s="119"/>
      <c r="G502" s="138">
        <f t="shared" ref="G502:V502" si="332">+G73+G131+G158+G183</f>
        <v>0</v>
      </c>
      <c r="H502" s="138">
        <f t="shared" si="332"/>
        <v>0</v>
      </c>
      <c r="I502" s="138">
        <f t="shared" si="332"/>
        <v>0</v>
      </c>
      <c r="J502" s="138">
        <f t="shared" si="332"/>
        <v>0</v>
      </c>
      <c r="K502" s="138">
        <f t="shared" si="332"/>
        <v>0</v>
      </c>
      <c r="L502" s="138">
        <f t="shared" si="332"/>
        <v>0</v>
      </c>
      <c r="M502" s="138">
        <f t="shared" si="332"/>
        <v>0</v>
      </c>
      <c r="N502" s="138">
        <f t="shared" si="332"/>
        <v>0</v>
      </c>
      <c r="O502" s="138">
        <f t="shared" si="332"/>
        <v>0</v>
      </c>
      <c r="P502" s="138">
        <f t="shared" si="332"/>
        <v>0</v>
      </c>
      <c r="Q502" s="138">
        <f t="shared" si="332"/>
        <v>0</v>
      </c>
      <c r="R502" s="138">
        <f t="shared" si="332"/>
        <v>0</v>
      </c>
      <c r="S502" s="138">
        <f t="shared" si="332"/>
        <v>0</v>
      </c>
      <c r="T502" s="138">
        <f t="shared" si="332"/>
        <v>0</v>
      </c>
      <c r="U502" s="138">
        <f t="shared" si="332"/>
        <v>0</v>
      </c>
      <c r="V502" s="138">
        <f t="shared" si="332"/>
        <v>0</v>
      </c>
    </row>
    <row r="503" spans="1:22" ht="15" customHeight="1">
      <c r="A503" s="149"/>
      <c r="B503" s="150" t="s">
        <v>30</v>
      </c>
      <c r="C503" s="138" t="s">
        <v>261</v>
      </c>
      <c r="D503" s="138"/>
      <c r="E503" s="138" t="e">
        <f>+E501-E502</f>
        <v>#REF!</v>
      </c>
      <c r="F503" s="119"/>
      <c r="G503" s="138" t="e">
        <f t="shared" ref="G503:V503" si="333">+G501-G502</f>
        <v>#REF!</v>
      </c>
      <c r="H503" s="138" t="e">
        <f t="shared" si="333"/>
        <v>#REF!</v>
      </c>
      <c r="I503" s="138" t="e">
        <f t="shared" si="333"/>
        <v>#REF!</v>
      </c>
      <c r="J503" s="138" t="e">
        <f t="shared" si="333"/>
        <v>#REF!</v>
      </c>
      <c r="K503" s="138" t="e">
        <f t="shared" si="333"/>
        <v>#REF!</v>
      </c>
      <c r="L503" s="138" t="e">
        <f t="shared" si="333"/>
        <v>#REF!</v>
      </c>
      <c r="M503" s="138" t="e">
        <f t="shared" si="333"/>
        <v>#REF!</v>
      </c>
      <c r="N503" s="138" t="e">
        <f t="shared" si="333"/>
        <v>#REF!</v>
      </c>
      <c r="O503" s="138" t="e">
        <f t="shared" si="333"/>
        <v>#REF!</v>
      </c>
      <c r="P503" s="138" t="e">
        <f t="shared" si="333"/>
        <v>#REF!</v>
      </c>
      <c r="Q503" s="138" t="e">
        <f t="shared" si="333"/>
        <v>#REF!</v>
      </c>
      <c r="R503" s="138" t="e">
        <f t="shared" si="333"/>
        <v>#REF!</v>
      </c>
      <c r="S503" s="138" t="e">
        <f t="shared" si="333"/>
        <v>#REF!</v>
      </c>
      <c r="T503" s="138" t="e">
        <f t="shared" si="333"/>
        <v>#REF!</v>
      </c>
      <c r="U503" s="138" t="e">
        <f t="shared" si="333"/>
        <v>#REF!</v>
      </c>
      <c r="V503" s="138" t="e">
        <f t="shared" si="333"/>
        <v>#REF!</v>
      </c>
    </row>
    <row r="504" spans="1:22" s="6" customFormat="1" ht="15" customHeight="1">
      <c r="A504" s="51">
        <v>320</v>
      </c>
      <c r="B504" s="11" t="s">
        <v>191</v>
      </c>
      <c r="C504" s="59" t="s">
        <v>72</v>
      </c>
      <c r="D504" s="59"/>
      <c r="E504" s="61">
        <f>SUM(G504:V504)/2</f>
        <v>0</v>
      </c>
      <c r="F504" s="61"/>
      <c r="G504" s="55"/>
      <c r="H504" s="55"/>
      <c r="I504" s="55"/>
      <c r="J504" s="61">
        <f>SUM(G504:I504)</f>
        <v>0</v>
      </c>
      <c r="K504" s="55"/>
      <c r="L504" s="55"/>
      <c r="M504" s="55"/>
      <c r="N504" s="61">
        <f>SUM(K504:M504)</f>
        <v>0</v>
      </c>
      <c r="O504" s="55"/>
      <c r="P504" s="55"/>
      <c r="Q504" s="55"/>
      <c r="R504" s="61">
        <f>SUM(O504:Q504)</f>
        <v>0</v>
      </c>
      <c r="S504" s="55"/>
      <c r="T504" s="55"/>
      <c r="U504" s="55"/>
      <c r="V504" s="61">
        <f>SUM(S504:U504)</f>
        <v>0</v>
      </c>
    </row>
    <row r="505" spans="1:22" ht="15" customHeight="1">
      <c r="A505" s="90">
        <v>451</v>
      </c>
      <c r="B505" s="10"/>
      <c r="C505" s="72" t="s">
        <v>266</v>
      </c>
      <c r="D505" s="66"/>
      <c r="E505" s="61">
        <f>SUM(G505:V505)/2</f>
        <v>0</v>
      </c>
      <c r="F505" s="61"/>
      <c r="G505" s="55"/>
      <c r="H505" s="55"/>
      <c r="I505" s="55"/>
      <c r="J505" s="61">
        <f>SUM(G505:I505)</f>
        <v>0</v>
      </c>
      <c r="K505" s="55"/>
      <c r="L505" s="55"/>
      <c r="M505" s="55"/>
      <c r="N505" s="61">
        <f>SUM(K505:M505)</f>
        <v>0</v>
      </c>
      <c r="O505" s="55"/>
      <c r="P505" s="55"/>
      <c r="Q505" s="55"/>
      <c r="R505" s="61">
        <f>SUM(O505:Q505)</f>
        <v>0</v>
      </c>
      <c r="S505" s="55"/>
      <c r="T505" s="55"/>
      <c r="U505" s="55"/>
      <c r="V505" s="61">
        <f>SUM(S505:U505)</f>
        <v>0</v>
      </c>
    </row>
    <row r="506" spans="1:22" s="6" customFormat="1" ht="15" customHeight="1">
      <c r="A506" s="51">
        <v>322</v>
      </c>
      <c r="B506" s="11" t="s">
        <v>191</v>
      </c>
      <c r="C506" s="64" t="s">
        <v>158</v>
      </c>
      <c r="D506" s="64"/>
      <c r="E506" s="61">
        <f>SUM(G506:V506)/2</f>
        <v>0</v>
      </c>
      <c r="F506" s="61"/>
      <c r="G506" s="55"/>
      <c r="H506" s="55"/>
      <c r="I506" s="55"/>
      <c r="J506" s="61">
        <f>SUM(G506:I506)</f>
        <v>0</v>
      </c>
      <c r="K506" s="55"/>
      <c r="L506" s="55"/>
      <c r="M506" s="55"/>
      <c r="N506" s="61">
        <f>SUM(K506:M506)</f>
        <v>0</v>
      </c>
      <c r="O506" s="55"/>
      <c r="P506" s="55"/>
      <c r="Q506" s="55"/>
      <c r="R506" s="61">
        <f>SUM(O506:Q506)</f>
        <v>0</v>
      </c>
      <c r="S506" s="55"/>
      <c r="T506" s="55"/>
      <c r="U506" s="55"/>
      <c r="V506" s="61">
        <f>SUM(S506:U506)</f>
        <v>0</v>
      </c>
    </row>
    <row r="507" spans="1:22" ht="15" customHeight="1">
      <c r="A507" s="52">
        <v>461</v>
      </c>
      <c r="B507" s="9"/>
      <c r="C507" s="54"/>
      <c r="D507" s="54"/>
      <c r="E507" s="54"/>
      <c r="F507" s="55"/>
      <c r="G507" s="55"/>
      <c r="H507" s="55"/>
      <c r="I507" s="55"/>
      <c r="J507" s="54"/>
      <c r="K507" s="55"/>
      <c r="L507" s="55"/>
      <c r="M507" s="55"/>
      <c r="N507" s="54"/>
      <c r="O507" s="55"/>
      <c r="P507" s="55"/>
      <c r="Q507" s="55"/>
      <c r="R507" s="54"/>
      <c r="S507" s="55"/>
      <c r="T507" s="55"/>
      <c r="U507" s="55"/>
      <c r="V507" s="54"/>
    </row>
    <row r="508" spans="1:22" ht="15" customHeight="1">
      <c r="A508" s="149">
        <v>462</v>
      </c>
      <c r="B508" s="150" t="s">
        <v>30</v>
      </c>
      <c r="C508" s="138" t="s">
        <v>267</v>
      </c>
      <c r="D508" s="138"/>
      <c r="E508" s="138">
        <f>SUM(E504:E507)</f>
        <v>0</v>
      </c>
      <c r="F508" s="119"/>
      <c r="G508" s="138">
        <f t="shared" ref="G508:V508" si="334">SUM(G504:G507)</f>
        <v>0</v>
      </c>
      <c r="H508" s="138">
        <f t="shared" si="334"/>
        <v>0</v>
      </c>
      <c r="I508" s="138">
        <f t="shared" si="334"/>
        <v>0</v>
      </c>
      <c r="J508" s="138">
        <f t="shared" si="334"/>
        <v>0</v>
      </c>
      <c r="K508" s="138">
        <f t="shared" si="334"/>
        <v>0</v>
      </c>
      <c r="L508" s="138">
        <f t="shared" si="334"/>
        <v>0</v>
      </c>
      <c r="M508" s="138">
        <f t="shared" si="334"/>
        <v>0</v>
      </c>
      <c r="N508" s="138">
        <f t="shared" si="334"/>
        <v>0</v>
      </c>
      <c r="O508" s="138">
        <f t="shared" si="334"/>
        <v>0</v>
      </c>
      <c r="P508" s="138">
        <f t="shared" si="334"/>
        <v>0</v>
      </c>
      <c r="Q508" s="138">
        <f t="shared" si="334"/>
        <v>0</v>
      </c>
      <c r="R508" s="138">
        <f t="shared" si="334"/>
        <v>0</v>
      </c>
      <c r="S508" s="138">
        <f t="shared" si="334"/>
        <v>0</v>
      </c>
      <c r="T508" s="138">
        <f t="shared" si="334"/>
        <v>0</v>
      </c>
      <c r="U508" s="138">
        <f t="shared" si="334"/>
        <v>0</v>
      </c>
      <c r="V508" s="138">
        <f t="shared" si="334"/>
        <v>0</v>
      </c>
    </row>
    <row r="509" spans="1:22" ht="15" customHeight="1">
      <c r="A509" s="52">
        <v>460</v>
      </c>
      <c r="B509" s="9" t="s">
        <v>30</v>
      </c>
      <c r="C509" s="54" t="s">
        <v>272</v>
      </c>
      <c r="D509" s="54"/>
      <c r="E509" s="54" t="e">
        <f>(E497+E502-E508)*0.06</f>
        <v>#REF!</v>
      </c>
      <c r="F509" s="55"/>
      <c r="G509" s="54" t="e">
        <f t="shared" ref="G509:V509" si="335">(G497+G502-G508)*0.06</f>
        <v>#REF!</v>
      </c>
      <c r="H509" s="54" t="e">
        <f t="shared" si="335"/>
        <v>#REF!</v>
      </c>
      <c r="I509" s="54" t="e">
        <f t="shared" si="335"/>
        <v>#REF!</v>
      </c>
      <c r="J509" s="54" t="e">
        <f t="shared" si="335"/>
        <v>#REF!</v>
      </c>
      <c r="K509" s="54" t="e">
        <f t="shared" si="335"/>
        <v>#REF!</v>
      </c>
      <c r="L509" s="54" t="e">
        <f t="shared" si="335"/>
        <v>#REF!</v>
      </c>
      <c r="M509" s="54" t="e">
        <f t="shared" si="335"/>
        <v>#REF!</v>
      </c>
      <c r="N509" s="54" t="e">
        <f t="shared" si="335"/>
        <v>#REF!</v>
      </c>
      <c r="O509" s="54" t="e">
        <f t="shared" si="335"/>
        <v>#REF!</v>
      </c>
      <c r="P509" s="54" t="e">
        <f t="shared" si="335"/>
        <v>#REF!</v>
      </c>
      <c r="Q509" s="54" t="e">
        <f t="shared" si="335"/>
        <v>#REF!</v>
      </c>
      <c r="R509" s="54" t="e">
        <f t="shared" si="335"/>
        <v>#REF!</v>
      </c>
      <c r="S509" s="54" t="e">
        <f t="shared" si="335"/>
        <v>#REF!</v>
      </c>
      <c r="T509" s="54" t="e">
        <f t="shared" si="335"/>
        <v>#REF!</v>
      </c>
      <c r="U509" s="54" t="e">
        <f t="shared" si="335"/>
        <v>#REF!</v>
      </c>
      <c r="V509" s="54" t="e">
        <f t="shared" si="335"/>
        <v>#REF!</v>
      </c>
    </row>
    <row r="510" spans="1:22" ht="15" customHeight="1">
      <c r="A510" s="52">
        <v>463</v>
      </c>
      <c r="B510" s="9"/>
      <c r="C510" s="54"/>
      <c r="D510" s="54"/>
      <c r="E510" s="154"/>
      <c r="F510" s="55"/>
      <c r="G510" s="55"/>
      <c r="H510" s="55"/>
      <c r="I510" s="55"/>
      <c r="J510" s="54"/>
      <c r="K510" s="55"/>
      <c r="L510" s="55"/>
      <c r="M510" s="55"/>
      <c r="N510" s="54"/>
      <c r="O510" s="55"/>
      <c r="P510" s="55"/>
      <c r="Q510" s="55"/>
      <c r="R510" s="54"/>
      <c r="S510" s="55"/>
      <c r="T510" s="55"/>
      <c r="U510" s="55"/>
      <c r="V510" s="54"/>
    </row>
    <row r="511" spans="1:22" ht="15" customHeight="1">
      <c r="A511" s="149">
        <v>464</v>
      </c>
      <c r="B511" s="150" t="s">
        <v>30</v>
      </c>
      <c r="C511" s="140" t="s">
        <v>263</v>
      </c>
      <c r="D511" s="140"/>
      <c r="E511" s="138" t="e">
        <f>+E497+E502-E508-E509</f>
        <v>#REF!</v>
      </c>
      <c r="F511" s="135"/>
      <c r="G511" s="138" t="e">
        <f t="shared" ref="G511:V511" si="336">+G497+G502-G508-G509</f>
        <v>#REF!</v>
      </c>
      <c r="H511" s="138" t="e">
        <f t="shared" si="336"/>
        <v>#REF!</v>
      </c>
      <c r="I511" s="138" t="e">
        <f t="shared" si="336"/>
        <v>#REF!</v>
      </c>
      <c r="J511" s="138" t="e">
        <f t="shared" si="336"/>
        <v>#REF!</v>
      </c>
      <c r="K511" s="138" t="e">
        <f t="shared" si="336"/>
        <v>#REF!</v>
      </c>
      <c r="L511" s="138" t="e">
        <f t="shared" si="336"/>
        <v>#REF!</v>
      </c>
      <c r="M511" s="138" t="e">
        <f t="shared" si="336"/>
        <v>#REF!</v>
      </c>
      <c r="N511" s="138" t="e">
        <f t="shared" si="336"/>
        <v>#REF!</v>
      </c>
      <c r="O511" s="138" t="e">
        <f t="shared" si="336"/>
        <v>#REF!</v>
      </c>
      <c r="P511" s="138" t="e">
        <f t="shared" si="336"/>
        <v>#REF!</v>
      </c>
      <c r="Q511" s="138" t="e">
        <f t="shared" si="336"/>
        <v>#REF!</v>
      </c>
      <c r="R511" s="138" t="e">
        <f t="shared" si="336"/>
        <v>#REF!</v>
      </c>
      <c r="S511" s="138" t="e">
        <f t="shared" si="336"/>
        <v>#REF!</v>
      </c>
      <c r="T511" s="138" t="e">
        <f t="shared" si="336"/>
        <v>#REF!</v>
      </c>
      <c r="U511" s="138" t="e">
        <f t="shared" si="336"/>
        <v>#REF!</v>
      </c>
      <c r="V511" s="138" t="e">
        <f t="shared" si="336"/>
        <v>#REF!</v>
      </c>
    </row>
    <row r="512" spans="1:22" ht="15" customHeight="1">
      <c r="A512" s="52">
        <v>465</v>
      </c>
      <c r="B512" s="9"/>
      <c r="C512" s="66"/>
      <c r="D512" s="66"/>
      <c r="E512" s="54"/>
      <c r="F512" s="55"/>
      <c r="G512" s="55"/>
      <c r="H512" s="55"/>
      <c r="I512" s="55"/>
      <c r="J512" s="54"/>
      <c r="K512" s="55"/>
      <c r="L512" s="55"/>
      <c r="M512" s="55"/>
      <c r="N512" s="54"/>
      <c r="O512" s="55"/>
      <c r="P512" s="55"/>
      <c r="Q512" s="55"/>
      <c r="R512" s="54"/>
      <c r="S512" s="55"/>
      <c r="T512" s="55"/>
      <c r="U512" s="55"/>
      <c r="V512" s="54"/>
    </row>
    <row r="513" spans="1:22" s="47" customFormat="1" ht="15" customHeight="1">
      <c r="A513" s="152"/>
      <c r="B513" s="151" t="s">
        <v>30</v>
      </c>
      <c r="C513" s="141" t="s">
        <v>265</v>
      </c>
      <c r="D513" s="141"/>
      <c r="E513" s="142" t="e">
        <f>+E511/E21%</f>
        <v>#REF!</v>
      </c>
      <c r="F513" s="135"/>
      <c r="G513" s="142" t="e">
        <f t="shared" ref="G513:V513" si="337">+G511/G21%</f>
        <v>#REF!</v>
      </c>
      <c r="H513" s="142" t="e">
        <f t="shared" si="337"/>
        <v>#REF!</v>
      </c>
      <c r="I513" s="142" t="e">
        <f t="shared" si="337"/>
        <v>#REF!</v>
      </c>
      <c r="J513" s="142" t="e">
        <f t="shared" si="337"/>
        <v>#REF!</v>
      </c>
      <c r="K513" s="142" t="e">
        <f t="shared" si="337"/>
        <v>#REF!</v>
      </c>
      <c r="L513" s="142" t="e">
        <f t="shared" si="337"/>
        <v>#REF!</v>
      </c>
      <c r="M513" s="142" t="e">
        <f t="shared" si="337"/>
        <v>#REF!</v>
      </c>
      <c r="N513" s="142" t="e">
        <f t="shared" si="337"/>
        <v>#REF!</v>
      </c>
      <c r="O513" s="142" t="e">
        <f t="shared" si="337"/>
        <v>#REF!</v>
      </c>
      <c r="P513" s="142" t="e">
        <f t="shared" si="337"/>
        <v>#REF!</v>
      </c>
      <c r="Q513" s="142" t="e">
        <f t="shared" si="337"/>
        <v>#REF!</v>
      </c>
      <c r="R513" s="142" t="e">
        <f t="shared" si="337"/>
        <v>#REF!</v>
      </c>
      <c r="S513" s="142" t="e">
        <f t="shared" si="337"/>
        <v>#REF!</v>
      </c>
      <c r="T513" s="142" t="e">
        <f t="shared" si="337"/>
        <v>#REF!</v>
      </c>
      <c r="U513" s="142" t="e">
        <f t="shared" si="337"/>
        <v>#REF!</v>
      </c>
      <c r="V513" s="142" t="e">
        <f t="shared" si="337"/>
        <v>#REF!</v>
      </c>
    </row>
    <row r="514" spans="1:22" ht="15" customHeight="1">
      <c r="A514" s="149">
        <v>466</v>
      </c>
      <c r="B514" s="150" t="s">
        <v>30</v>
      </c>
      <c r="C514" s="140" t="s">
        <v>221</v>
      </c>
      <c r="D514" s="140"/>
      <c r="E514" s="138" t="e">
        <f>+E511*0.34</f>
        <v>#REF!</v>
      </c>
      <c r="F514" s="119"/>
      <c r="G514" s="138" t="e">
        <f t="shared" ref="G514:V514" si="338">+G511*0.34</f>
        <v>#REF!</v>
      </c>
      <c r="H514" s="138" t="e">
        <f t="shared" si="338"/>
        <v>#REF!</v>
      </c>
      <c r="I514" s="138" t="e">
        <f t="shared" si="338"/>
        <v>#REF!</v>
      </c>
      <c r="J514" s="138" t="e">
        <f t="shared" si="338"/>
        <v>#REF!</v>
      </c>
      <c r="K514" s="138" t="e">
        <f t="shared" si="338"/>
        <v>#REF!</v>
      </c>
      <c r="L514" s="138" t="e">
        <f t="shared" si="338"/>
        <v>#REF!</v>
      </c>
      <c r="M514" s="138" t="e">
        <f t="shared" si="338"/>
        <v>#REF!</v>
      </c>
      <c r="N514" s="138" t="e">
        <f t="shared" si="338"/>
        <v>#REF!</v>
      </c>
      <c r="O514" s="138" t="e">
        <f t="shared" si="338"/>
        <v>#REF!</v>
      </c>
      <c r="P514" s="138" t="e">
        <f t="shared" si="338"/>
        <v>#REF!</v>
      </c>
      <c r="Q514" s="138" t="e">
        <f t="shared" si="338"/>
        <v>#REF!</v>
      </c>
      <c r="R514" s="138" t="e">
        <f t="shared" si="338"/>
        <v>#REF!</v>
      </c>
      <c r="S514" s="138" t="e">
        <f t="shared" si="338"/>
        <v>#REF!</v>
      </c>
      <c r="T514" s="138" t="e">
        <f t="shared" si="338"/>
        <v>#REF!</v>
      </c>
      <c r="U514" s="138" t="e">
        <f t="shared" si="338"/>
        <v>#REF!</v>
      </c>
      <c r="V514" s="138" t="e">
        <f t="shared" si="338"/>
        <v>#REF!</v>
      </c>
    </row>
    <row r="515" spans="1:22" ht="15" customHeight="1">
      <c r="A515" s="52">
        <v>467</v>
      </c>
      <c r="B515" s="9"/>
      <c r="C515" s="66"/>
      <c r="D515" s="66"/>
      <c r="E515" s="54"/>
      <c r="F515" s="55"/>
      <c r="G515" s="55"/>
      <c r="H515" s="55"/>
      <c r="I515" s="55"/>
      <c r="J515" s="54"/>
      <c r="K515" s="55"/>
      <c r="L515" s="55"/>
      <c r="M515" s="55"/>
      <c r="N515" s="54"/>
      <c r="O515" s="55"/>
      <c r="P515" s="55"/>
      <c r="Q515" s="55"/>
      <c r="R515" s="54"/>
      <c r="S515" s="55"/>
      <c r="T515" s="55"/>
      <c r="U515" s="55"/>
      <c r="V515" s="54"/>
    </row>
    <row r="516" spans="1:22" ht="15" customHeight="1">
      <c r="A516" s="149">
        <v>468</v>
      </c>
      <c r="B516" s="150" t="s">
        <v>30</v>
      </c>
      <c r="C516" s="140" t="s">
        <v>264</v>
      </c>
      <c r="D516" s="140"/>
      <c r="E516" s="138" t="e">
        <f>+E511-E514</f>
        <v>#REF!</v>
      </c>
      <c r="F516" s="119"/>
      <c r="G516" s="138" t="e">
        <f t="shared" ref="G516:V516" si="339">+G511-G514</f>
        <v>#REF!</v>
      </c>
      <c r="H516" s="138" t="e">
        <f t="shared" si="339"/>
        <v>#REF!</v>
      </c>
      <c r="I516" s="138" t="e">
        <f t="shared" si="339"/>
        <v>#REF!</v>
      </c>
      <c r="J516" s="138" t="e">
        <f t="shared" si="339"/>
        <v>#REF!</v>
      </c>
      <c r="K516" s="138" t="e">
        <f t="shared" si="339"/>
        <v>#REF!</v>
      </c>
      <c r="L516" s="138" t="e">
        <f t="shared" si="339"/>
        <v>#REF!</v>
      </c>
      <c r="M516" s="138" t="e">
        <f t="shared" si="339"/>
        <v>#REF!</v>
      </c>
      <c r="N516" s="138" t="e">
        <f t="shared" si="339"/>
        <v>#REF!</v>
      </c>
      <c r="O516" s="138" t="e">
        <f t="shared" si="339"/>
        <v>#REF!</v>
      </c>
      <c r="P516" s="138" t="e">
        <f t="shared" si="339"/>
        <v>#REF!</v>
      </c>
      <c r="Q516" s="138" t="e">
        <f t="shared" si="339"/>
        <v>#REF!</v>
      </c>
      <c r="R516" s="138" t="e">
        <f t="shared" si="339"/>
        <v>#REF!</v>
      </c>
      <c r="S516" s="138" t="e">
        <f t="shared" si="339"/>
        <v>#REF!</v>
      </c>
      <c r="T516" s="138" t="e">
        <f t="shared" si="339"/>
        <v>#REF!</v>
      </c>
      <c r="U516" s="138" t="e">
        <f t="shared" si="339"/>
        <v>#REF!</v>
      </c>
      <c r="V516" s="138" t="e">
        <f t="shared" si="339"/>
        <v>#REF!</v>
      </c>
    </row>
    <row r="517" spans="1:22" s="47" customFormat="1" ht="15" customHeight="1">
      <c r="A517" s="152">
        <v>469</v>
      </c>
      <c r="B517" s="151" t="s">
        <v>30</v>
      </c>
      <c r="C517" s="141" t="s">
        <v>222</v>
      </c>
      <c r="D517" s="141"/>
      <c r="E517" s="142" t="e">
        <f>+E516/E21%</f>
        <v>#REF!</v>
      </c>
      <c r="F517" s="136"/>
      <c r="G517" s="142" t="e">
        <f>+G516/G21%</f>
        <v>#REF!</v>
      </c>
      <c r="H517" s="142" t="e">
        <f t="shared" ref="H517:V517" si="340">+H516/H21%</f>
        <v>#REF!</v>
      </c>
      <c r="I517" s="142" t="e">
        <f t="shared" si="340"/>
        <v>#REF!</v>
      </c>
      <c r="J517" s="142" t="e">
        <f t="shared" si="340"/>
        <v>#REF!</v>
      </c>
      <c r="K517" s="142" t="e">
        <f t="shared" si="340"/>
        <v>#REF!</v>
      </c>
      <c r="L517" s="142" t="e">
        <f t="shared" si="340"/>
        <v>#REF!</v>
      </c>
      <c r="M517" s="142" t="e">
        <f t="shared" si="340"/>
        <v>#REF!</v>
      </c>
      <c r="N517" s="142" t="e">
        <f t="shared" si="340"/>
        <v>#REF!</v>
      </c>
      <c r="O517" s="142" t="e">
        <f t="shared" si="340"/>
        <v>#REF!</v>
      </c>
      <c r="P517" s="142" t="e">
        <f t="shared" si="340"/>
        <v>#REF!</v>
      </c>
      <c r="Q517" s="142" t="e">
        <f t="shared" si="340"/>
        <v>#REF!</v>
      </c>
      <c r="R517" s="142" t="e">
        <f t="shared" si="340"/>
        <v>#REF!</v>
      </c>
      <c r="S517" s="142" t="e">
        <f t="shared" si="340"/>
        <v>#REF!</v>
      </c>
      <c r="T517" s="142" t="e">
        <f t="shared" si="340"/>
        <v>#REF!</v>
      </c>
      <c r="U517" s="142" t="e">
        <f t="shared" si="340"/>
        <v>#REF!</v>
      </c>
      <c r="V517" s="142" t="e">
        <f t="shared" si="340"/>
        <v>#REF!</v>
      </c>
    </row>
    <row r="518" spans="1:22" ht="15" customHeight="1">
      <c r="A518" s="52">
        <v>470</v>
      </c>
      <c r="B518" s="9"/>
      <c r="C518" s="54"/>
      <c r="D518" s="54"/>
      <c r="E518" s="54"/>
      <c r="F518" s="55"/>
      <c r="G518" s="55"/>
      <c r="H518" s="55"/>
      <c r="I518" s="55"/>
      <c r="J518" s="54"/>
      <c r="K518" s="55"/>
      <c r="L518" s="55"/>
      <c r="M518" s="55"/>
      <c r="N518" s="54"/>
      <c r="O518" s="55"/>
      <c r="P518" s="55"/>
      <c r="Q518" s="55"/>
      <c r="R518" s="54"/>
      <c r="S518" s="55"/>
      <c r="T518" s="55"/>
      <c r="U518" s="55"/>
      <c r="V518" s="54"/>
    </row>
    <row r="519" spans="1:22" ht="15" customHeight="1">
      <c r="A519" s="108">
        <v>471</v>
      </c>
      <c r="B519" s="109" t="s">
        <v>30</v>
      </c>
      <c r="C519" s="110" t="s">
        <v>223</v>
      </c>
      <c r="D519" s="110"/>
      <c r="E519" s="111">
        <f>SUM(E520:E525)</f>
        <v>0</v>
      </c>
      <c r="F519" s="111"/>
      <c r="G519" s="111">
        <f t="shared" ref="G519:I519" si="341">SUM(G520:G525)</f>
        <v>0</v>
      </c>
      <c r="H519" s="111">
        <f t="shared" si="341"/>
        <v>0</v>
      </c>
      <c r="I519" s="111">
        <f t="shared" si="341"/>
        <v>0</v>
      </c>
      <c r="J519" s="111">
        <f t="shared" ref="J519:J554" si="342">SUM(G519:I519)</f>
        <v>0</v>
      </c>
      <c r="K519" s="111">
        <f t="shared" ref="K519" si="343">SUM(K520:K525)</f>
        <v>0</v>
      </c>
      <c r="L519" s="111">
        <f t="shared" ref="L519" si="344">SUM(L520:L525)</f>
        <v>0</v>
      </c>
      <c r="M519" s="111">
        <f t="shared" ref="M519" si="345">SUM(M520:M525)</f>
        <v>0</v>
      </c>
      <c r="N519" s="111">
        <f t="shared" ref="N519:N554" si="346">SUM(K519:M519)</f>
        <v>0</v>
      </c>
      <c r="O519" s="111">
        <f t="shared" ref="O519" si="347">SUM(O520:O525)</f>
        <v>0</v>
      </c>
      <c r="P519" s="111">
        <f t="shared" ref="P519" si="348">SUM(P520:P525)</f>
        <v>0</v>
      </c>
      <c r="Q519" s="111">
        <f t="shared" ref="Q519" si="349">SUM(Q520:Q525)</f>
        <v>0</v>
      </c>
      <c r="R519" s="111">
        <f t="shared" ref="R519:R554" si="350">SUM(O519:Q519)</f>
        <v>0</v>
      </c>
      <c r="S519" s="111">
        <f t="shared" ref="S519" si="351">SUM(S520:S525)</f>
        <v>0</v>
      </c>
      <c r="T519" s="111">
        <f t="shared" ref="T519" si="352">SUM(T520:T525)</f>
        <v>0</v>
      </c>
      <c r="U519" s="111">
        <f t="shared" ref="U519" si="353">SUM(U520:U525)</f>
        <v>0</v>
      </c>
      <c r="V519" s="111">
        <f t="shared" ref="V519:V554" si="354">SUM(S519:U519)</f>
        <v>0</v>
      </c>
    </row>
    <row r="520" spans="1:22" s="6" customFormat="1" ht="15" customHeight="1">
      <c r="A520" s="52">
        <v>472</v>
      </c>
      <c r="B520" s="9" t="s">
        <v>30</v>
      </c>
      <c r="C520" s="62" t="s">
        <v>224</v>
      </c>
      <c r="D520" s="54"/>
      <c r="E520" s="66">
        <f t="shared" ref="E520:E558" si="355">SUM(G520:V520)/2</f>
        <v>0</v>
      </c>
      <c r="F520" s="55"/>
      <c r="G520" s="55"/>
      <c r="H520" s="55"/>
      <c r="I520" s="55"/>
      <c r="J520" s="66">
        <f t="shared" si="342"/>
        <v>0</v>
      </c>
      <c r="K520" s="55"/>
      <c r="L520" s="55"/>
      <c r="M520" s="55"/>
      <c r="N520" s="66">
        <f t="shared" si="346"/>
        <v>0</v>
      </c>
      <c r="O520" s="55"/>
      <c r="P520" s="55"/>
      <c r="Q520" s="55"/>
      <c r="R520" s="66">
        <f t="shared" si="350"/>
        <v>0</v>
      </c>
      <c r="S520" s="55"/>
      <c r="T520" s="55"/>
      <c r="U520" s="55"/>
      <c r="V520" s="66">
        <f t="shared" si="354"/>
        <v>0</v>
      </c>
    </row>
    <row r="521" spans="1:22" s="6" customFormat="1" ht="15" customHeight="1">
      <c r="A521" s="52">
        <v>473</v>
      </c>
      <c r="B521" s="9" t="s">
        <v>30</v>
      </c>
      <c r="C521" s="62" t="s">
        <v>225</v>
      </c>
      <c r="D521" s="54"/>
      <c r="E521" s="66">
        <f t="shared" si="355"/>
        <v>0</v>
      </c>
      <c r="F521" s="55"/>
      <c r="G521" s="55"/>
      <c r="H521" s="55"/>
      <c r="I521" s="55"/>
      <c r="J521" s="66">
        <f t="shared" si="342"/>
        <v>0</v>
      </c>
      <c r="K521" s="55"/>
      <c r="L521" s="55"/>
      <c r="M521" s="55"/>
      <c r="N521" s="66">
        <f t="shared" si="346"/>
        <v>0</v>
      </c>
      <c r="O521" s="55"/>
      <c r="P521" s="55"/>
      <c r="Q521" s="55"/>
      <c r="R521" s="66">
        <f t="shared" si="350"/>
        <v>0</v>
      </c>
      <c r="S521" s="55"/>
      <c r="T521" s="55"/>
      <c r="U521" s="55"/>
      <c r="V521" s="66">
        <f t="shared" si="354"/>
        <v>0</v>
      </c>
    </row>
    <row r="522" spans="1:22" s="6" customFormat="1" ht="15" customHeight="1">
      <c r="A522" s="52">
        <v>474</v>
      </c>
      <c r="B522" s="9" t="s">
        <v>30</v>
      </c>
      <c r="C522" s="62" t="s">
        <v>226</v>
      </c>
      <c r="D522" s="54"/>
      <c r="E522" s="66">
        <f t="shared" si="355"/>
        <v>0</v>
      </c>
      <c r="F522" s="55"/>
      <c r="G522" s="55"/>
      <c r="H522" s="55"/>
      <c r="I522" s="55"/>
      <c r="J522" s="66">
        <f t="shared" si="342"/>
        <v>0</v>
      </c>
      <c r="K522" s="55"/>
      <c r="L522" s="55"/>
      <c r="M522" s="55"/>
      <c r="N522" s="66">
        <f t="shared" si="346"/>
        <v>0</v>
      </c>
      <c r="O522" s="55"/>
      <c r="P522" s="55"/>
      <c r="Q522" s="55"/>
      <c r="R522" s="66">
        <f t="shared" si="350"/>
        <v>0</v>
      </c>
      <c r="S522" s="55"/>
      <c r="T522" s="55"/>
      <c r="U522" s="55"/>
      <c r="V522" s="66">
        <f t="shared" si="354"/>
        <v>0</v>
      </c>
    </row>
    <row r="523" spans="1:22" s="6" customFormat="1" ht="15" customHeight="1">
      <c r="A523" s="52">
        <v>475</v>
      </c>
      <c r="B523" s="9" t="s">
        <v>30</v>
      </c>
      <c r="C523" s="62" t="s">
        <v>227</v>
      </c>
      <c r="D523" s="54"/>
      <c r="E523" s="66">
        <f t="shared" si="355"/>
        <v>0</v>
      </c>
      <c r="F523" s="55"/>
      <c r="G523" s="55"/>
      <c r="H523" s="55"/>
      <c r="I523" s="55"/>
      <c r="J523" s="66">
        <f t="shared" si="342"/>
        <v>0</v>
      </c>
      <c r="K523" s="55"/>
      <c r="L523" s="55"/>
      <c r="M523" s="55"/>
      <c r="N523" s="66">
        <f t="shared" si="346"/>
        <v>0</v>
      </c>
      <c r="O523" s="55"/>
      <c r="P523" s="55"/>
      <c r="Q523" s="55"/>
      <c r="R523" s="66">
        <f t="shared" si="350"/>
        <v>0</v>
      </c>
      <c r="S523" s="55"/>
      <c r="T523" s="55"/>
      <c r="U523" s="55"/>
      <c r="V523" s="66">
        <f t="shared" si="354"/>
        <v>0</v>
      </c>
    </row>
    <row r="524" spans="1:22" s="6" customFormat="1" ht="15" customHeight="1">
      <c r="A524" s="52">
        <v>476</v>
      </c>
      <c r="B524" s="9" t="s">
        <v>30</v>
      </c>
      <c r="C524" s="62" t="s">
        <v>228</v>
      </c>
      <c r="D524" s="54"/>
      <c r="E524" s="66">
        <f t="shared" si="355"/>
        <v>0</v>
      </c>
      <c r="F524" s="55"/>
      <c r="G524" s="55"/>
      <c r="H524" s="55"/>
      <c r="I524" s="55"/>
      <c r="J524" s="66">
        <f t="shared" si="342"/>
        <v>0</v>
      </c>
      <c r="K524" s="55"/>
      <c r="L524" s="55"/>
      <c r="M524" s="55"/>
      <c r="N524" s="66">
        <f t="shared" si="346"/>
        <v>0</v>
      </c>
      <c r="O524" s="55"/>
      <c r="P524" s="55"/>
      <c r="Q524" s="55"/>
      <c r="R524" s="66">
        <f t="shared" si="350"/>
        <v>0</v>
      </c>
      <c r="S524" s="55"/>
      <c r="T524" s="55"/>
      <c r="U524" s="55"/>
      <c r="V524" s="66">
        <f t="shared" si="354"/>
        <v>0</v>
      </c>
    </row>
    <row r="525" spans="1:22" s="6" customFormat="1" ht="15" customHeight="1">
      <c r="A525" s="52">
        <v>477</v>
      </c>
      <c r="B525" s="9" t="s">
        <v>30</v>
      </c>
      <c r="C525" s="62" t="s">
        <v>229</v>
      </c>
      <c r="D525" s="54"/>
      <c r="E525" s="66">
        <f t="shared" si="355"/>
        <v>0</v>
      </c>
      <c r="F525" s="55"/>
      <c r="G525" s="55"/>
      <c r="H525" s="55"/>
      <c r="I525" s="55"/>
      <c r="J525" s="66">
        <f t="shared" si="342"/>
        <v>0</v>
      </c>
      <c r="K525" s="55"/>
      <c r="L525" s="55"/>
      <c r="M525" s="55"/>
      <c r="N525" s="66">
        <f t="shared" si="346"/>
        <v>0</v>
      </c>
      <c r="O525" s="55"/>
      <c r="P525" s="55"/>
      <c r="Q525" s="55"/>
      <c r="R525" s="66">
        <f t="shared" si="350"/>
        <v>0</v>
      </c>
      <c r="S525" s="55"/>
      <c r="T525" s="55"/>
      <c r="U525" s="55"/>
      <c r="V525" s="66">
        <f t="shared" si="354"/>
        <v>0</v>
      </c>
    </row>
    <row r="526" spans="1:22" ht="15" customHeight="1">
      <c r="A526" s="108">
        <v>478</v>
      </c>
      <c r="B526" s="109" t="s">
        <v>30</v>
      </c>
      <c r="C526" s="110" t="s">
        <v>230</v>
      </c>
      <c r="D526" s="110"/>
      <c r="E526" s="111">
        <f>SUM(E527:E532)</f>
        <v>0</v>
      </c>
      <c r="F526" s="111"/>
      <c r="G526" s="111">
        <f t="shared" ref="G526:I526" si="356">SUM(G527:G532)</f>
        <v>0</v>
      </c>
      <c r="H526" s="111">
        <f t="shared" si="356"/>
        <v>0</v>
      </c>
      <c r="I526" s="111">
        <f t="shared" si="356"/>
        <v>0</v>
      </c>
      <c r="J526" s="111">
        <f t="shared" si="342"/>
        <v>0</v>
      </c>
      <c r="K526" s="111">
        <f t="shared" ref="K526" si="357">SUM(K527:K532)</f>
        <v>0</v>
      </c>
      <c r="L526" s="111">
        <f t="shared" ref="L526" si="358">SUM(L527:L532)</f>
        <v>0</v>
      </c>
      <c r="M526" s="111">
        <f t="shared" ref="M526" si="359">SUM(M527:M532)</f>
        <v>0</v>
      </c>
      <c r="N526" s="111">
        <f t="shared" si="346"/>
        <v>0</v>
      </c>
      <c r="O526" s="111">
        <f t="shared" ref="O526" si="360">SUM(O527:O532)</f>
        <v>0</v>
      </c>
      <c r="P526" s="111">
        <f t="shared" ref="P526" si="361">SUM(P527:P532)</f>
        <v>0</v>
      </c>
      <c r="Q526" s="111">
        <f t="shared" ref="Q526" si="362">SUM(Q527:Q532)</f>
        <v>0</v>
      </c>
      <c r="R526" s="111">
        <f t="shared" si="350"/>
        <v>0</v>
      </c>
      <c r="S526" s="111">
        <f t="shared" ref="S526" si="363">SUM(S527:S532)</f>
        <v>0</v>
      </c>
      <c r="T526" s="111">
        <f t="shared" ref="T526" si="364">SUM(T527:T532)</f>
        <v>0</v>
      </c>
      <c r="U526" s="111">
        <f t="shared" ref="U526" si="365">SUM(U527:U532)</f>
        <v>0</v>
      </c>
      <c r="V526" s="111">
        <f t="shared" si="354"/>
        <v>0</v>
      </c>
    </row>
    <row r="527" spans="1:22" s="6" customFormat="1" ht="15" customHeight="1">
      <c r="A527" s="52">
        <v>479</v>
      </c>
      <c r="B527" s="9" t="s">
        <v>30</v>
      </c>
      <c r="C527" s="62" t="s">
        <v>224</v>
      </c>
      <c r="D527" s="54"/>
      <c r="E527" s="66">
        <f t="shared" si="355"/>
        <v>0</v>
      </c>
      <c r="F527" s="55"/>
      <c r="G527" s="55"/>
      <c r="H527" s="55"/>
      <c r="I527" s="55"/>
      <c r="J527" s="66">
        <f t="shared" si="342"/>
        <v>0</v>
      </c>
      <c r="K527" s="55"/>
      <c r="L527" s="55"/>
      <c r="M527" s="55"/>
      <c r="N527" s="66">
        <f t="shared" si="346"/>
        <v>0</v>
      </c>
      <c r="O527" s="55"/>
      <c r="P527" s="55"/>
      <c r="Q527" s="55"/>
      <c r="R527" s="66">
        <f t="shared" si="350"/>
        <v>0</v>
      </c>
      <c r="S527" s="55"/>
      <c r="T527" s="55"/>
      <c r="U527" s="55"/>
      <c r="V527" s="66">
        <f t="shared" si="354"/>
        <v>0</v>
      </c>
    </row>
    <row r="528" spans="1:22" s="6" customFormat="1" ht="15" customHeight="1">
      <c r="A528" s="52">
        <v>480</v>
      </c>
      <c r="B528" s="9" t="s">
        <v>30</v>
      </c>
      <c r="C528" s="62" t="s">
        <v>225</v>
      </c>
      <c r="D528" s="54"/>
      <c r="E528" s="66">
        <f t="shared" si="355"/>
        <v>0</v>
      </c>
      <c r="F528" s="55"/>
      <c r="G528" s="55"/>
      <c r="H528" s="55"/>
      <c r="I528" s="55"/>
      <c r="J528" s="66">
        <f t="shared" si="342"/>
        <v>0</v>
      </c>
      <c r="K528" s="55"/>
      <c r="L528" s="55"/>
      <c r="M528" s="55"/>
      <c r="N528" s="66">
        <f t="shared" si="346"/>
        <v>0</v>
      </c>
      <c r="O528" s="55"/>
      <c r="P528" s="55"/>
      <c r="Q528" s="55"/>
      <c r="R528" s="66">
        <f t="shared" si="350"/>
        <v>0</v>
      </c>
      <c r="S528" s="55"/>
      <c r="T528" s="55"/>
      <c r="U528" s="55"/>
      <c r="V528" s="66">
        <f t="shared" si="354"/>
        <v>0</v>
      </c>
    </row>
    <row r="529" spans="1:22" s="6" customFormat="1" ht="15" customHeight="1">
      <c r="A529" s="52">
        <v>481</v>
      </c>
      <c r="B529" s="9" t="s">
        <v>30</v>
      </c>
      <c r="C529" s="62" t="s">
        <v>226</v>
      </c>
      <c r="D529" s="54"/>
      <c r="E529" s="66">
        <f t="shared" si="355"/>
        <v>0</v>
      </c>
      <c r="F529" s="55"/>
      <c r="G529" s="55"/>
      <c r="H529" s="55"/>
      <c r="I529" s="55"/>
      <c r="J529" s="66">
        <f t="shared" si="342"/>
        <v>0</v>
      </c>
      <c r="K529" s="55"/>
      <c r="L529" s="55"/>
      <c r="M529" s="55"/>
      <c r="N529" s="66">
        <f t="shared" si="346"/>
        <v>0</v>
      </c>
      <c r="O529" s="55"/>
      <c r="P529" s="55"/>
      <c r="Q529" s="55"/>
      <c r="R529" s="66">
        <f t="shared" si="350"/>
        <v>0</v>
      </c>
      <c r="S529" s="55"/>
      <c r="T529" s="55"/>
      <c r="U529" s="55"/>
      <c r="V529" s="66">
        <f t="shared" si="354"/>
        <v>0</v>
      </c>
    </row>
    <row r="530" spans="1:22" s="6" customFormat="1" ht="15" customHeight="1">
      <c r="A530" s="52">
        <v>482</v>
      </c>
      <c r="B530" s="9" t="s">
        <v>30</v>
      </c>
      <c r="C530" s="62" t="s">
        <v>227</v>
      </c>
      <c r="D530" s="54"/>
      <c r="E530" s="66">
        <f t="shared" si="355"/>
        <v>0</v>
      </c>
      <c r="F530" s="55"/>
      <c r="G530" s="55"/>
      <c r="H530" s="55"/>
      <c r="I530" s="55"/>
      <c r="J530" s="66">
        <f t="shared" si="342"/>
        <v>0</v>
      </c>
      <c r="K530" s="55"/>
      <c r="L530" s="55"/>
      <c r="M530" s="55"/>
      <c r="N530" s="66">
        <f t="shared" si="346"/>
        <v>0</v>
      </c>
      <c r="O530" s="55"/>
      <c r="P530" s="55"/>
      <c r="Q530" s="55"/>
      <c r="R530" s="66">
        <f t="shared" si="350"/>
        <v>0</v>
      </c>
      <c r="S530" s="55"/>
      <c r="T530" s="55"/>
      <c r="U530" s="55"/>
      <c r="V530" s="66">
        <f t="shared" si="354"/>
        <v>0</v>
      </c>
    </row>
    <row r="531" spans="1:22" s="6" customFormat="1" ht="15" customHeight="1">
      <c r="A531" s="52">
        <v>483</v>
      </c>
      <c r="B531" s="9" t="s">
        <v>30</v>
      </c>
      <c r="C531" s="62" t="s">
        <v>228</v>
      </c>
      <c r="D531" s="54"/>
      <c r="E531" s="66">
        <f t="shared" si="355"/>
        <v>0</v>
      </c>
      <c r="F531" s="55"/>
      <c r="G531" s="55"/>
      <c r="H531" s="55"/>
      <c r="I531" s="55"/>
      <c r="J531" s="66">
        <f t="shared" si="342"/>
        <v>0</v>
      </c>
      <c r="K531" s="55"/>
      <c r="L531" s="55"/>
      <c r="M531" s="55"/>
      <c r="N531" s="66">
        <f t="shared" si="346"/>
        <v>0</v>
      </c>
      <c r="O531" s="55"/>
      <c r="P531" s="55"/>
      <c r="Q531" s="55"/>
      <c r="R531" s="66">
        <f t="shared" si="350"/>
        <v>0</v>
      </c>
      <c r="S531" s="55"/>
      <c r="T531" s="55"/>
      <c r="U531" s="55"/>
      <c r="V531" s="66">
        <f t="shared" si="354"/>
        <v>0</v>
      </c>
    </row>
    <row r="532" spans="1:22" s="6" customFormat="1" ht="15" customHeight="1">
      <c r="A532" s="52">
        <v>484</v>
      </c>
      <c r="B532" s="9" t="s">
        <v>30</v>
      </c>
      <c r="C532" s="62" t="s">
        <v>229</v>
      </c>
      <c r="D532" s="54"/>
      <c r="E532" s="66">
        <f t="shared" si="355"/>
        <v>0</v>
      </c>
      <c r="F532" s="55"/>
      <c r="G532" s="55"/>
      <c r="H532" s="55"/>
      <c r="I532" s="55"/>
      <c r="J532" s="66">
        <f t="shared" si="342"/>
        <v>0</v>
      </c>
      <c r="K532" s="55"/>
      <c r="L532" s="55"/>
      <c r="M532" s="55"/>
      <c r="N532" s="66">
        <f t="shared" si="346"/>
        <v>0</v>
      </c>
      <c r="O532" s="55"/>
      <c r="P532" s="55"/>
      <c r="Q532" s="55"/>
      <c r="R532" s="66">
        <f t="shared" si="350"/>
        <v>0</v>
      </c>
      <c r="S532" s="55"/>
      <c r="T532" s="55"/>
      <c r="U532" s="55"/>
      <c r="V532" s="66">
        <f t="shared" si="354"/>
        <v>0</v>
      </c>
    </row>
    <row r="533" spans="1:22" ht="15" customHeight="1">
      <c r="A533" s="52">
        <v>485</v>
      </c>
      <c r="B533" s="9"/>
      <c r="C533" s="66"/>
      <c r="D533" s="66"/>
      <c r="E533" s="66"/>
      <c r="F533" s="55"/>
      <c r="G533" s="55"/>
      <c r="H533" s="55"/>
      <c r="I533" s="55"/>
      <c r="J533" s="66"/>
      <c r="K533" s="55"/>
      <c r="L533" s="55"/>
      <c r="M533" s="55"/>
      <c r="N533" s="66"/>
      <c r="O533" s="55"/>
      <c r="P533" s="55"/>
      <c r="Q533" s="55"/>
      <c r="R533" s="66"/>
      <c r="S533" s="55"/>
      <c r="T533" s="55"/>
      <c r="U533" s="55"/>
      <c r="V533" s="66"/>
    </row>
    <row r="534" spans="1:22" s="6" customFormat="1" ht="15" customHeight="1">
      <c r="A534" s="112">
        <v>486</v>
      </c>
      <c r="B534" s="113" t="s">
        <v>191</v>
      </c>
      <c r="C534" s="114" t="s">
        <v>223</v>
      </c>
      <c r="D534" s="114"/>
      <c r="E534" s="74">
        <f>SUM(E535:E540)</f>
        <v>0</v>
      </c>
      <c r="F534" s="74"/>
      <c r="G534" s="74">
        <f t="shared" ref="G534:V534" si="366">SUM(G535:G540)</f>
        <v>0</v>
      </c>
      <c r="H534" s="74">
        <f t="shared" si="366"/>
        <v>0</v>
      </c>
      <c r="I534" s="74">
        <f t="shared" si="366"/>
        <v>0</v>
      </c>
      <c r="J534" s="74">
        <f t="shared" si="366"/>
        <v>0</v>
      </c>
      <c r="K534" s="74">
        <f>SUM(K535:K540)</f>
        <v>0</v>
      </c>
      <c r="L534" s="74">
        <f t="shared" si="366"/>
        <v>0</v>
      </c>
      <c r="M534" s="74">
        <f t="shared" si="366"/>
        <v>0</v>
      </c>
      <c r="N534" s="74">
        <f t="shared" si="366"/>
        <v>0</v>
      </c>
      <c r="O534" s="74">
        <f t="shared" si="366"/>
        <v>0</v>
      </c>
      <c r="P534" s="74">
        <f t="shared" si="366"/>
        <v>0</v>
      </c>
      <c r="Q534" s="74">
        <f t="shared" si="366"/>
        <v>0</v>
      </c>
      <c r="R534" s="74">
        <f t="shared" si="366"/>
        <v>0</v>
      </c>
      <c r="S534" s="74">
        <f t="shared" si="366"/>
        <v>0</v>
      </c>
      <c r="T534" s="74">
        <f t="shared" si="366"/>
        <v>0</v>
      </c>
      <c r="U534" s="74">
        <f t="shared" si="366"/>
        <v>0</v>
      </c>
      <c r="V534" s="74">
        <f t="shared" si="366"/>
        <v>0</v>
      </c>
    </row>
    <row r="535" spans="1:22" ht="15" customHeight="1">
      <c r="A535" s="51">
        <v>487</v>
      </c>
      <c r="B535" s="11" t="s">
        <v>231</v>
      </c>
      <c r="C535" s="59" t="s">
        <v>229</v>
      </c>
      <c r="D535" s="59"/>
      <c r="E535" s="61">
        <f t="shared" si="355"/>
        <v>0</v>
      </c>
      <c r="F535" s="55"/>
      <c r="G535" s="55"/>
      <c r="H535" s="55"/>
      <c r="I535" s="55"/>
      <c r="J535" s="61">
        <f t="shared" si="342"/>
        <v>0</v>
      </c>
      <c r="K535" s="55"/>
      <c r="L535" s="55"/>
      <c r="M535" s="55"/>
      <c r="N535" s="61">
        <f t="shared" si="346"/>
        <v>0</v>
      </c>
      <c r="O535" s="55"/>
      <c r="P535" s="55"/>
      <c r="Q535" s="55"/>
      <c r="R535" s="61">
        <f t="shared" si="350"/>
        <v>0</v>
      </c>
      <c r="S535" s="55"/>
      <c r="T535" s="55"/>
      <c r="U535" s="55"/>
      <c r="V535" s="61">
        <f t="shared" si="354"/>
        <v>0</v>
      </c>
    </row>
    <row r="536" spans="1:22" s="6" customFormat="1" ht="15" customHeight="1">
      <c r="A536" s="51">
        <v>488</v>
      </c>
      <c r="B536" s="11" t="s">
        <v>231</v>
      </c>
      <c r="C536" s="59" t="s">
        <v>228</v>
      </c>
      <c r="D536" s="59"/>
      <c r="E536" s="61">
        <f t="shared" si="355"/>
        <v>0</v>
      </c>
      <c r="F536" s="55"/>
      <c r="G536" s="55"/>
      <c r="H536" s="55"/>
      <c r="I536" s="55"/>
      <c r="J536" s="61">
        <f t="shared" si="342"/>
        <v>0</v>
      </c>
      <c r="K536" s="55"/>
      <c r="L536" s="55"/>
      <c r="M536" s="55"/>
      <c r="N536" s="61">
        <f t="shared" si="346"/>
        <v>0</v>
      </c>
      <c r="O536" s="55"/>
      <c r="P536" s="55"/>
      <c r="Q536" s="55"/>
      <c r="R536" s="61">
        <f t="shared" si="350"/>
        <v>0</v>
      </c>
      <c r="S536" s="55"/>
      <c r="T536" s="55"/>
      <c r="U536" s="55"/>
      <c r="V536" s="61">
        <f t="shared" si="354"/>
        <v>0</v>
      </c>
    </row>
    <row r="537" spans="1:22" s="6" customFormat="1" ht="15" customHeight="1">
      <c r="A537" s="51">
        <v>489</v>
      </c>
      <c r="B537" s="11" t="s">
        <v>231</v>
      </c>
      <c r="C537" s="59" t="s">
        <v>227</v>
      </c>
      <c r="D537" s="59"/>
      <c r="E537" s="61">
        <f t="shared" si="355"/>
        <v>0</v>
      </c>
      <c r="F537" s="55"/>
      <c r="G537" s="55"/>
      <c r="H537" s="55"/>
      <c r="I537" s="55"/>
      <c r="J537" s="61">
        <f t="shared" si="342"/>
        <v>0</v>
      </c>
      <c r="K537" s="55"/>
      <c r="L537" s="55"/>
      <c r="M537" s="55"/>
      <c r="N537" s="61">
        <f t="shared" si="346"/>
        <v>0</v>
      </c>
      <c r="O537" s="55"/>
      <c r="P537" s="55"/>
      <c r="Q537" s="55"/>
      <c r="R537" s="61">
        <f t="shared" si="350"/>
        <v>0</v>
      </c>
      <c r="S537" s="55"/>
      <c r="T537" s="55"/>
      <c r="U537" s="55"/>
      <c r="V537" s="61">
        <f t="shared" si="354"/>
        <v>0</v>
      </c>
    </row>
    <row r="538" spans="1:22" s="6" customFormat="1" ht="15" customHeight="1">
      <c r="A538" s="51">
        <v>490</v>
      </c>
      <c r="B538" s="11" t="s">
        <v>231</v>
      </c>
      <c r="C538" s="59" t="s">
        <v>226</v>
      </c>
      <c r="D538" s="59"/>
      <c r="E538" s="61">
        <f t="shared" si="355"/>
        <v>0</v>
      </c>
      <c r="F538" s="55"/>
      <c r="G538" s="55"/>
      <c r="H538" s="55"/>
      <c r="I538" s="55"/>
      <c r="J538" s="61">
        <f t="shared" si="342"/>
        <v>0</v>
      </c>
      <c r="K538" s="55"/>
      <c r="L538" s="55"/>
      <c r="M538" s="55"/>
      <c r="N538" s="61">
        <f t="shared" si="346"/>
        <v>0</v>
      </c>
      <c r="O538" s="55"/>
      <c r="P538" s="55"/>
      <c r="Q538" s="55"/>
      <c r="R538" s="61">
        <f t="shared" si="350"/>
        <v>0</v>
      </c>
      <c r="S538" s="55"/>
      <c r="T538" s="55"/>
      <c r="U538" s="55"/>
      <c r="V538" s="61">
        <f t="shared" si="354"/>
        <v>0</v>
      </c>
    </row>
    <row r="539" spans="1:22" s="6" customFormat="1" ht="15" customHeight="1">
      <c r="A539" s="51">
        <v>491</v>
      </c>
      <c r="B539" s="11" t="s">
        <v>231</v>
      </c>
      <c r="C539" s="59" t="s">
        <v>225</v>
      </c>
      <c r="D539" s="59"/>
      <c r="E539" s="61">
        <f t="shared" si="355"/>
        <v>0</v>
      </c>
      <c r="F539" s="55"/>
      <c r="G539" s="55"/>
      <c r="H539" s="55"/>
      <c r="I539" s="55"/>
      <c r="J539" s="61">
        <f t="shared" si="342"/>
        <v>0</v>
      </c>
      <c r="K539" s="55"/>
      <c r="L539" s="55"/>
      <c r="M539" s="55"/>
      <c r="N539" s="61">
        <f t="shared" si="346"/>
        <v>0</v>
      </c>
      <c r="O539" s="55"/>
      <c r="P539" s="55"/>
      <c r="Q539" s="55"/>
      <c r="R539" s="61">
        <f t="shared" si="350"/>
        <v>0</v>
      </c>
      <c r="S539" s="55"/>
      <c r="T539" s="55"/>
      <c r="U539" s="55"/>
      <c r="V539" s="61">
        <f t="shared" si="354"/>
        <v>0</v>
      </c>
    </row>
    <row r="540" spans="1:22" s="6" customFormat="1" ht="15" customHeight="1">
      <c r="A540" s="51">
        <v>492</v>
      </c>
      <c r="B540" s="11" t="s">
        <v>231</v>
      </c>
      <c r="C540" s="59" t="s">
        <v>224</v>
      </c>
      <c r="D540" s="59"/>
      <c r="E540" s="61">
        <f t="shared" si="355"/>
        <v>0</v>
      </c>
      <c r="F540" s="55"/>
      <c r="G540" s="55"/>
      <c r="H540" s="55"/>
      <c r="I540" s="55"/>
      <c r="J540" s="61">
        <f t="shared" si="342"/>
        <v>0</v>
      </c>
      <c r="K540" s="55"/>
      <c r="L540" s="55"/>
      <c r="M540" s="55"/>
      <c r="N540" s="61">
        <f t="shared" si="346"/>
        <v>0</v>
      </c>
      <c r="O540" s="55"/>
      <c r="P540" s="55"/>
      <c r="Q540" s="55"/>
      <c r="R540" s="61">
        <f t="shared" si="350"/>
        <v>0</v>
      </c>
      <c r="S540" s="55"/>
      <c r="T540" s="55"/>
      <c r="U540" s="55"/>
      <c r="V540" s="61">
        <f t="shared" si="354"/>
        <v>0</v>
      </c>
    </row>
    <row r="541" spans="1:22" s="6" customFormat="1" ht="15" customHeight="1">
      <c r="A541" s="112">
        <v>493</v>
      </c>
      <c r="B541" s="113" t="s">
        <v>194</v>
      </c>
      <c r="C541" s="114" t="s">
        <v>230</v>
      </c>
      <c r="D541" s="114"/>
      <c r="E541" s="74">
        <f>SUM(E542:E547)</f>
        <v>0</v>
      </c>
      <c r="F541" s="74"/>
      <c r="G541" s="74">
        <f t="shared" ref="G541:I541" si="367">SUM(G542:G547)</f>
        <v>0</v>
      </c>
      <c r="H541" s="74">
        <f t="shared" si="367"/>
        <v>0</v>
      </c>
      <c r="I541" s="74">
        <f t="shared" si="367"/>
        <v>0</v>
      </c>
      <c r="J541" s="74">
        <f t="shared" si="342"/>
        <v>0</v>
      </c>
      <c r="K541" s="74">
        <f t="shared" ref="K541" si="368">SUM(K542:K547)</f>
        <v>0</v>
      </c>
      <c r="L541" s="74">
        <f t="shared" ref="L541" si="369">SUM(L542:L547)</f>
        <v>0</v>
      </c>
      <c r="M541" s="74">
        <f t="shared" ref="M541" si="370">SUM(M542:M547)</f>
        <v>0</v>
      </c>
      <c r="N541" s="74">
        <f t="shared" si="346"/>
        <v>0</v>
      </c>
      <c r="O541" s="74">
        <f t="shared" ref="O541" si="371">SUM(O542:O547)</f>
        <v>0</v>
      </c>
      <c r="P541" s="74">
        <f t="shared" ref="P541" si="372">SUM(P542:P547)</f>
        <v>0</v>
      </c>
      <c r="Q541" s="74">
        <f t="shared" ref="Q541" si="373">SUM(Q542:Q547)</f>
        <v>0</v>
      </c>
      <c r="R541" s="74">
        <f t="shared" si="350"/>
        <v>0</v>
      </c>
      <c r="S541" s="74">
        <f t="shared" ref="S541" si="374">SUM(S542:S547)</f>
        <v>0</v>
      </c>
      <c r="T541" s="74">
        <f t="shared" ref="T541" si="375">SUM(T542:T547)</f>
        <v>0</v>
      </c>
      <c r="U541" s="74">
        <f t="shared" ref="U541" si="376">SUM(U542:U547)</f>
        <v>0</v>
      </c>
      <c r="V541" s="74">
        <f t="shared" si="354"/>
        <v>0</v>
      </c>
    </row>
    <row r="542" spans="1:22" s="6" customFormat="1" ht="15" customHeight="1">
      <c r="A542" s="51">
        <v>494</v>
      </c>
      <c r="B542" s="11" t="s">
        <v>232</v>
      </c>
      <c r="C542" s="59" t="s">
        <v>229</v>
      </c>
      <c r="D542" s="59"/>
      <c r="E542" s="61">
        <f t="shared" si="355"/>
        <v>0</v>
      </c>
      <c r="F542" s="55"/>
      <c r="G542" s="55"/>
      <c r="H542" s="55"/>
      <c r="I542" s="55"/>
      <c r="J542" s="61">
        <f t="shared" si="342"/>
        <v>0</v>
      </c>
      <c r="K542" s="55"/>
      <c r="L542" s="55"/>
      <c r="M542" s="55"/>
      <c r="N542" s="61">
        <f t="shared" si="346"/>
        <v>0</v>
      </c>
      <c r="O542" s="55"/>
      <c r="P542" s="55"/>
      <c r="Q542" s="55"/>
      <c r="R542" s="61">
        <f t="shared" si="350"/>
        <v>0</v>
      </c>
      <c r="S542" s="55"/>
      <c r="T542" s="55"/>
      <c r="U542" s="55"/>
      <c r="V542" s="61">
        <f t="shared" si="354"/>
        <v>0</v>
      </c>
    </row>
    <row r="543" spans="1:22" s="6" customFormat="1" ht="15" customHeight="1">
      <c r="A543" s="51">
        <v>495</v>
      </c>
      <c r="B543" s="11" t="s">
        <v>232</v>
      </c>
      <c r="C543" s="59" t="s">
        <v>228</v>
      </c>
      <c r="D543" s="59"/>
      <c r="E543" s="61">
        <f t="shared" si="355"/>
        <v>0</v>
      </c>
      <c r="F543" s="55"/>
      <c r="G543" s="55"/>
      <c r="H543" s="55"/>
      <c r="I543" s="55"/>
      <c r="J543" s="61">
        <f t="shared" si="342"/>
        <v>0</v>
      </c>
      <c r="K543" s="55"/>
      <c r="L543" s="55"/>
      <c r="M543" s="55"/>
      <c r="N543" s="61">
        <f t="shared" si="346"/>
        <v>0</v>
      </c>
      <c r="O543" s="55"/>
      <c r="P543" s="55"/>
      <c r="Q543" s="55"/>
      <c r="R543" s="61">
        <f t="shared" si="350"/>
        <v>0</v>
      </c>
      <c r="S543" s="55"/>
      <c r="T543" s="55"/>
      <c r="U543" s="55"/>
      <c r="V543" s="61">
        <f t="shared" si="354"/>
        <v>0</v>
      </c>
    </row>
    <row r="544" spans="1:22" s="6" customFormat="1" ht="15" customHeight="1">
      <c r="A544" s="51">
        <v>496</v>
      </c>
      <c r="B544" s="11" t="s">
        <v>232</v>
      </c>
      <c r="C544" s="59" t="s">
        <v>227</v>
      </c>
      <c r="D544" s="59"/>
      <c r="E544" s="61">
        <f t="shared" si="355"/>
        <v>0</v>
      </c>
      <c r="F544" s="55"/>
      <c r="G544" s="55"/>
      <c r="H544" s="55"/>
      <c r="I544" s="55"/>
      <c r="J544" s="61">
        <f t="shared" si="342"/>
        <v>0</v>
      </c>
      <c r="K544" s="55"/>
      <c r="L544" s="55"/>
      <c r="M544" s="55"/>
      <c r="N544" s="61">
        <f t="shared" si="346"/>
        <v>0</v>
      </c>
      <c r="O544" s="55"/>
      <c r="P544" s="55"/>
      <c r="Q544" s="55"/>
      <c r="R544" s="61">
        <f t="shared" si="350"/>
        <v>0</v>
      </c>
      <c r="S544" s="55"/>
      <c r="T544" s="55"/>
      <c r="U544" s="55"/>
      <c r="V544" s="61">
        <f t="shared" si="354"/>
        <v>0</v>
      </c>
    </row>
    <row r="545" spans="1:22" ht="15" customHeight="1">
      <c r="A545" s="51">
        <v>497</v>
      </c>
      <c r="B545" s="11" t="s">
        <v>232</v>
      </c>
      <c r="C545" s="59" t="s">
        <v>226</v>
      </c>
      <c r="D545" s="59"/>
      <c r="E545" s="61">
        <f t="shared" si="355"/>
        <v>0</v>
      </c>
      <c r="F545" s="55"/>
      <c r="G545" s="55"/>
      <c r="H545" s="55"/>
      <c r="I545" s="55"/>
      <c r="J545" s="61">
        <f t="shared" si="342"/>
        <v>0</v>
      </c>
      <c r="K545" s="55"/>
      <c r="L545" s="55"/>
      <c r="M545" s="55"/>
      <c r="N545" s="61">
        <f t="shared" si="346"/>
        <v>0</v>
      </c>
      <c r="O545" s="55"/>
      <c r="P545" s="55"/>
      <c r="Q545" s="55"/>
      <c r="R545" s="61">
        <f t="shared" si="350"/>
        <v>0</v>
      </c>
      <c r="S545" s="55"/>
      <c r="T545" s="55"/>
      <c r="U545" s="55"/>
      <c r="V545" s="61">
        <f t="shared" si="354"/>
        <v>0</v>
      </c>
    </row>
    <row r="546" spans="1:22" s="6" customFormat="1" ht="15" customHeight="1">
      <c r="A546" s="51">
        <v>498</v>
      </c>
      <c r="B546" s="11" t="s">
        <v>232</v>
      </c>
      <c r="C546" s="59" t="s">
        <v>225</v>
      </c>
      <c r="D546" s="59"/>
      <c r="E546" s="61">
        <f t="shared" si="355"/>
        <v>0</v>
      </c>
      <c r="F546" s="55"/>
      <c r="G546" s="55"/>
      <c r="H546" s="55"/>
      <c r="I546" s="55"/>
      <c r="J546" s="61">
        <f t="shared" si="342"/>
        <v>0</v>
      </c>
      <c r="K546" s="55"/>
      <c r="L546" s="55"/>
      <c r="M546" s="55"/>
      <c r="N546" s="61">
        <f t="shared" si="346"/>
        <v>0</v>
      </c>
      <c r="O546" s="55"/>
      <c r="P546" s="55"/>
      <c r="Q546" s="55"/>
      <c r="R546" s="61">
        <f t="shared" si="350"/>
        <v>0</v>
      </c>
      <c r="S546" s="55"/>
      <c r="T546" s="55"/>
      <c r="U546" s="55"/>
      <c r="V546" s="61">
        <f t="shared" si="354"/>
        <v>0</v>
      </c>
    </row>
    <row r="547" spans="1:22" s="6" customFormat="1" ht="15" customHeight="1">
      <c r="A547" s="51">
        <v>499</v>
      </c>
      <c r="B547" s="11" t="s">
        <v>232</v>
      </c>
      <c r="C547" s="59" t="s">
        <v>224</v>
      </c>
      <c r="D547" s="59"/>
      <c r="E547" s="61">
        <f t="shared" si="355"/>
        <v>0</v>
      </c>
      <c r="F547" s="55"/>
      <c r="G547" s="55"/>
      <c r="H547" s="55"/>
      <c r="I547" s="55"/>
      <c r="J547" s="61">
        <f t="shared" si="342"/>
        <v>0</v>
      </c>
      <c r="K547" s="55"/>
      <c r="L547" s="55"/>
      <c r="M547" s="55"/>
      <c r="N547" s="61">
        <f t="shared" si="346"/>
        <v>0</v>
      </c>
      <c r="O547" s="55"/>
      <c r="P547" s="55"/>
      <c r="Q547" s="55"/>
      <c r="R547" s="61">
        <f t="shared" si="350"/>
        <v>0</v>
      </c>
      <c r="S547" s="55"/>
      <c r="T547" s="55"/>
      <c r="U547" s="55"/>
      <c r="V547" s="61">
        <f t="shared" si="354"/>
        <v>0</v>
      </c>
    </row>
    <row r="548" spans="1:22" ht="15" customHeight="1">
      <c r="A548" s="112">
        <v>500</v>
      </c>
      <c r="B548" s="113" t="s">
        <v>243</v>
      </c>
      <c r="C548" s="114" t="s">
        <v>223</v>
      </c>
      <c r="D548" s="114"/>
      <c r="E548" s="74">
        <f>SUM(E549:E554)</f>
        <v>0</v>
      </c>
      <c r="F548" s="74"/>
      <c r="G548" s="74">
        <f t="shared" ref="G548:I548" si="377">SUM(G549:G554)</f>
        <v>0</v>
      </c>
      <c r="H548" s="74">
        <f t="shared" si="377"/>
        <v>0</v>
      </c>
      <c r="I548" s="74">
        <f t="shared" si="377"/>
        <v>0</v>
      </c>
      <c r="J548" s="74">
        <f t="shared" si="342"/>
        <v>0</v>
      </c>
      <c r="K548" s="74">
        <f t="shared" ref="K548" si="378">SUM(K549:K554)</f>
        <v>0</v>
      </c>
      <c r="L548" s="74">
        <f t="shared" ref="L548" si="379">SUM(L549:L554)</f>
        <v>0</v>
      </c>
      <c r="M548" s="74">
        <f t="shared" ref="M548" si="380">SUM(M549:M554)</f>
        <v>0</v>
      </c>
      <c r="N548" s="74">
        <f t="shared" si="346"/>
        <v>0</v>
      </c>
      <c r="O548" s="74">
        <f t="shared" ref="O548" si="381">SUM(O549:O554)</f>
        <v>0</v>
      </c>
      <c r="P548" s="74">
        <f t="shared" ref="P548" si="382">SUM(P549:P554)</f>
        <v>0</v>
      </c>
      <c r="Q548" s="74">
        <f t="shared" ref="Q548" si="383">SUM(Q549:Q554)</f>
        <v>0</v>
      </c>
      <c r="R548" s="74">
        <f t="shared" si="350"/>
        <v>0</v>
      </c>
      <c r="S548" s="74">
        <f t="shared" ref="S548" si="384">SUM(S549:S554)</f>
        <v>0</v>
      </c>
      <c r="T548" s="74">
        <f t="shared" ref="T548" si="385">SUM(T549:T554)</f>
        <v>0</v>
      </c>
      <c r="U548" s="74">
        <f t="shared" ref="U548" si="386">SUM(U549:U554)</f>
        <v>0</v>
      </c>
      <c r="V548" s="74">
        <f t="shared" si="354"/>
        <v>0</v>
      </c>
    </row>
    <row r="549" spans="1:22" s="6" customFormat="1" ht="15" customHeight="1">
      <c r="A549" s="51">
        <v>501</v>
      </c>
      <c r="B549" s="11" t="s">
        <v>243</v>
      </c>
      <c r="C549" s="59" t="s">
        <v>229</v>
      </c>
      <c r="D549" s="59"/>
      <c r="E549" s="61">
        <f t="shared" si="355"/>
        <v>0</v>
      </c>
      <c r="F549" s="61"/>
      <c r="G549" s="55"/>
      <c r="H549" s="55"/>
      <c r="I549" s="55"/>
      <c r="J549" s="61">
        <f t="shared" si="342"/>
        <v>0</v>
      </c>
      <c r="K549" s="55"/>
      <c r="L549" s="55"/>
      <c r="M549" s="55"/>
      <c r="N549" s="61">
        <f t="shared" si="346"/>
        <v>0</v>
      </c>
      <c r="O549" s="55"/>
      <c r="P549" s="55"/>
      <c r="Q549" s="55"/>
      <c r="R549" s="61">
        <f t="shared" si="350"/>
        <v>0</v>
      </c>
      <c r="S549" s="55"/>
      <c r="T549" s="55"/>
      <c r="U549" s="55"/>
      <c r="V549" s="61">
        <f t="shared" si="354"/>
        <v>0</v>
      </c>
    </row>
    <row r="550" spans="1:22" s="6" customFormat="1" ht="15" customHeight="1">
      <c r="A550" s="51">
        <v>502</v>
      </c>
      <c r="B550" s="11" t="s">
        <v>243</v>
      </c>
      <c r="C550" s="59" t="s">
        <v>228</v>
      </c>
      <c r="D550" s="59"/>
      <c r="E550" s="61">
        <f t="shared" si="355"/>
        <v>0</v>
      </c>
      <c r="F550" s="61"/>
      <c r="G550" s="55"/>
      <c r="H550" s="55"/>
      <c r="I550" s="55"/>
      <c r="J550" s="61">
        <f t="shared" si="342"/>
        <v>0</v>
      </c>
      <c r="K550" s="55"/>
      <c r="L550" s="55"/>
      <c r="M550" s="55"/>
      <c r="N550" s="61">
        <f t="shared" si="346"/>
        <v>0</v>
      </c>
      <c r="O550" s="55"/>
      <c r="P550" s="55"/>
      <c r="Q550" s="55"/>
      <c r="R550" s="61">
        <f t="shared" si="350"/>
        <v>0</v>
      </c>
      <c r="S550" s="55"/>
      <c r="T550" s="55"/>
      <c r="U550" s="55"/>
      <c r="V550" s="61">
        <f t="shared" si="354"/>
        <v>0</v>
      </c>
    </row>
    <row r="551" spans="1:22" s="6" customFormat="1" ht="15" customHeight="1">
      <c r="A551" s="51">
        <v>503</v>
      </c>
      <c r="B551" s="11" t="s">
        <v>243</v>
      </c>
      <c r="C551" s="59" t="s">
        <v>227</v>
      </c>
      <c r="D551" s="59"/>
      <c r="E551" s="61">
        <f t="shared" si="355"/>
        <v>0</v>
      </c>
      <c r="F551" s="61"/>
      <c r="G551" s="55"/>
      <c r="H551" s="55"/>
      <c r="I551" s="55"/>
      <c r="J551" s="61">
        <f t="shared" si="342"/>
        <v>0</v>
      </c>
      <c r="K551" s="55"/>
      <c r="L551" s="55"/>
      <c r="M551" s="55"/>
      <c r="N551" s="61">
        <f t="shared" si="346"/>
        <v>0</v>
      </c>
      <c r="O551" s="55"/>
      <c r="P551" s="55"/>
      <c r="Q551" s="55"/>
      <c r="R551" s="61">
        <f t="shared" si="350"/>
        <v>0</v>
      </c>
      <c r="S551" s="55"/>
      <c r="T551" s="55"/>
      <c r="U551" s="55"/>
      <c r="V551" s="61">
        <f t="shared" si="354"/>
        <v>0</v>
      </c>
    </row>
    <row r="552" spans="1:22" s="6" customFormat="1" ht="15" customHeight="1">
      <c r="A552" s="51">
        <v>504</v>
      </c>
      <c r="B552" s="11" t="s">
        <v>243</v>
      </c>
      <c r="C552" s="59" t="s">
        <v>226</v>
      </c>
      <c r="D552" s="59"/>
      <c r="E552" s="61">
        <f t="shared" si="355"/>
        <v>0</v>
      </c>
      <c r="F552" s="61"/>
      <c r="G552" s="55"/>
      <c r="H552" s="55"/>
      <c r="I552" s="55"/>
      <c r="J552" s="61">
        <f t="shared" si="342"/>
        <v>0</v>
      </c>
      <c r="K552" s="55"/>
      <c r="L552" s="55"/>
      <c r="M552" s="55"/>
      <c r="N552" s="61">
        <f t="shared" si="346"/>
        <v>0</v>
      </c>
      <c r="O552" s="55"/>
      <c r="P552" s="55"/>
      <c r="Q552" s="55"/>
      <c r="R552" s="61">
        <f t="shared" si="350"/>
        <v>0</v>
      </c>
      <c r="S552" s="55"/>
      <c r="T552" s="55"/>
      <c r="U552" s="55"/>
      <c r="V552" s="61">
        <f t="shared" si="354"/>
        <v>0</v>
      </c>
    </row>
    <row r="553" spans="1:22" ht="15" customHeight="1">
      <c r="A553" s="51">
        <v>505</v>
      </c>
      <c r="B553" s="11" t="s">
        <v>243</v>
      </c>
      <c r="C553" s="59" t="s">
        <v>225</v>
      </c>
      <c r="D553" s="59"/>
      <c r="E553" s="61">
        <f t="shared" si="355"/>
        <v>0</v>
      </c>
      <c r="F553" s="61"/>
      <c r="G553" s="55"/>
      <c r="H553" s="55"/>
      <c r="I553" s="55"/>
      <c r="J553" s="61">
        <f t="shared" si="342"/>
        <v>0</v>
      </c>
      <c r="K553" s="55"/>
      <c r="L553" s="55"/>
      <c r="M553" s="55"/>
      <c r="N553" s="61">
        <f t="shared" si="346"/>
        <v>0</v>
      </c>
      <c r="O553" s="55"/>
      <c r="P553" s="55"/>
      <c r="Q553" s="55"/>
      <c r="R553" s="61">
        <f t="shared" si="350"/>
        <v>0</v>
      </c>
      <c r="S553" s="55"/>
      <c r="T553" s="55"/>
      <c r="U553" s="55"/>
      <c r="V553" s="61">
        <f t="shared" si="354"/>
        <v>0</v>
      </c>
    </row>
    <row r="554" spans="1:22" s="6" customFormat="1" ht="15" customHeight="1">
      <c r="A554" s="51">
        <v>506</v>
      </c>
      <c r="B554" s="11" t="s">
        <v>243</v>
      </c>
      <c r="C554" s="59" t="s">
        <v>224</v>
      </c>
      <c r="D554" s="59"/>
      <c r="E554" s="61">
        <f t="shared" si="355"/>
        <v>0</v>
      </c>
      <c r="F554" s="61"/>
      <c r="G554" s="55"/>
      <c r="H554" s="55"/>
      <c r="I554" s="55"/>
      <c r="J554" s="61">
        <f t="shared" si="342"/>
        <v>0</v>
      </c>
      <c r="K554" s="55"/>
      <c r="L554" s="55"/>
      <c r="M554" s="55"/>
      <c r="N554" s="61">
        <f t="shared" si="346"/>
        <v>0</v>
      </c>
      <c r="O554" s="55"/>
      <c r="P554" s="55"/>
      <c r="Q554" s="55"/>
      <c r="R554" s="61">
        <f t="shared" si="350"/>
        <v>0</v>
      </c>
      <c r="S554" s="55"/>
      <c r="T554" s="55"/>
      <c r="U554" s="55"/>
      <c r="V554" s="61">
        <f t="shared" si="354"/>
        <v>0</v>
      </c>
    </row>
    <row r="555" spans="1:22" s="6" customFormat="1" ht="15" customHeight="1">
      <c r="A555" s="112">
        <v>507</v>
      </c>
      <c r="B555" s="113" t="s">
        <v>244</v>
      </c>
      <c r="C555" s="114" t="s">
        <v>230</v>
      </c>
      <c r="D555" s="114"/>
      <c r="E555" s="74">
        <f>SUM(E556:E561)</f>
        <v>0</v>
      </c>
      <c r="F555" s="74"/>
      <c r="G555" s="74">
        <f t="shared" ref="G555:I555" si="387">SUM(G556:G561)</f>
        <v>0</v>
      </c>
      <c r="H555" s="74">
        <f t="shared" si="387"/>
        <v>0</v>
      </c>
      <c r="I555" s="74">
        <f t="shared" si="387"/>
        <v>0</v>
      </c>
      <c r="J555" s="74">
        <f t="shared" ref="J555:J582" si="388">SUM(G555:I555)</f>
        <v>0</v>
      </c>
      <c r="K555" s="74">
        <f t="shared" ref="K555:M555" si="389">SUM(K556:K561)</f>
        <v>0</v>
      </c>
      <c r="L555" s="74">
        <f t="shared" si="389"/>
        <v>0</v>
      </c>
      <c r="M555" s="74">
        <f t="shared" si="389"/>
        <v>0</v>
      </c>
      <c r="N555" s="74">
        <f t="shared" ref="N555:N582" si="390">SUM(K555:M555)</f>
        <v>0</v>
      </c>
      <c r="O555" s="74">
        <f t="shared" ref="O555:Q555" si="391">SUM(O556:O561)</f>
        <v>0</v>
      </c>
      <c r="P555" s="74">
        <f t="shared" si="391"/>
        <v>0</v>
      </c>
      <c r="Q555" s="74">
        <f t="shared" si="391"/>
        <v>0</v>
      </c>
      <c r="R555" s="74">
        <f t="shared" ref="R555:R582" si="392">SUM(O555:Q555)</f>
        <v>0</v>
      </c>
      <c r="S555" s="74">
        <f t="shared" ref="S555:U555" si="393">SUM(S556:S561)</f>
        <v>0</v>
      </c>
      <c r="T555" s="74">
        <f t="shared" si="393"/>
        <v>0</v>
      </c>
      <c r="U555" s="74">
        <f t="shared" si="393"/>
        <v>0</v>
      </c>
      <c r="V555" s="74">
        <f t="shared" ref="V555:V582" si="394">SUM(S555:U555)</f>
        <v>0</v>
      </c>
    </row>
    <row r="556" spans="1:22" s="6" customFormat="1" ht="15" customHeight="1">
      <c r="A556" s="51">
        <v>508</v>
      </c>
      <c r="B556" s="11" t="s">
        <v>244</v>
      </c>
      <c r="C556" s="59" t="s">
        <v>229</v>
      </c>
      <c r="D556" s="59"/>
      <c r="E556" s="61">
        <f t="shared" si="355"/>
        <v>0</v>
      </c>
      <c r="F556" s="61"/>
      <c r="G556" s="55"/>
      <c r="H556" s="55"/>
      <c r="I556" s="55"/>
      <c r="J556" s="61">
        <f t="shared" si="388"/>
        <v>0</v>
      </c>
      <c r="K556" s="55"/>
      <c r="L556" s="55"/>
      <c r="M556" s="55"/>
      <c r="N556" s="61">
        <f t="shared" si="390"/>
        <v>0</v>
      </c>
      <c r="O556" s="55"/>
      <c r="P556" s="55"/>
      <c r="Q556" s="55"/>
      <c r="R556" s="61">
        <f t="shared" si="392"/>
        <v>0</v>
      </c>
      <c r="S556" s="55"/>
      <c r="T556" s="55"/>
      <c r="U556" s="55"/>
      <c r="V556" s="61">
        <f t="shared" si="394"/>
        <v>0</v>
      </c>
    </row>
    <row r="557" spans="1:22" s="6" customFormat="1" ht="15" customHeight="1">
      <c r="A557" s="51">
        <v>509</v>
      </c>
      <c r="B557" s="11" t="s">
        <v>244</v>
      </c>
      <c r="C557" s="59" t="s">
        <v>228</v>
      </c>
      <c r="D557" s="59"/>
      <c r="E557" s="61">
        <f t="shared" si="355"/>
        <v>0</v>
      </c>
      <c r="F557" s="61"/>
      <c r="G557" s="55"/>
      <c r="H557" s="55"/>
      <c r="I557" s="55"/>
      <c r="J557" s="61">
        <f t="shared" si="388"/>
        <v>0</v>
      </c>
      <c r="K557" s="55"/>
      <c r="L557" s="55"/>
      <c r="M557" s="55"/>
      <c r="N557" s="61">
        <f t="shared" si="390"/>
        <v>0</v>
      </c>
      <c r="O557" s="55"/>
      <c r="P557" s="55"/>
      <c r="Q557" s="55"/>
      <c r="R557" s="61">
        <f t="shared" si="392"/>
        <v>0</v>
      </c>
      <c r="S557" s="55"/>
      <c r="T557" s="55"/>
      <c r="U557" s="55"/>
      <c r="V557" s="61">
        <f t="shared" si="394"/>
        <v>0</v>
      </c>
    </row>
    <row r="558" spans="1:22" s="6" customFormat="1" ht="15" customHeight="1">
      <c r="A558" s="51">
        <v>510</v>
      </c>
      <c r="B558" s="11" t="s">
        <v>244</v>
      </c>
      <c r="C558" s="59" t="s">
        <v>227</v>
      </c>
      <c r="D558" s="59"/>
      <c r="E558" s="61">
        <f t="shared" si="355"/>
        <v>0</v>
      </c>
      <c r="F558" s="61"/>
      <c r="G558" s="55"/>
      <c r="H558" s="55"/>
      <c r="I558" s="55"/>
      <c r="J558" s="61">
        <f t="shared" si="388"/>
        <v>0</v>
      </c>
      <c r="K558" s="55"/>
      <c r="L558" s="55"/>
      <c r="M558" s="55"/>
      <c r="N558" s="61">
        <f t="shared" si="390"/>
        <v>0</v>
      </c>
      <c r="O558" s="55"/>
      <c r="P558" s="55"/>
      <c r="Q558" s="55"/>
      <c r="R558" s="61">
        <f t="shared" si="392"/>
        <v>0</v>
      </c>
      <c r="S558" s="55"/>
      <c r="T558" s="55"/>
      <c r="U558" s="55"/>
      <c r="V558" s="61">
        <f t="shared" si="394"/>
        <v>0</v>
      </c>
    </row>
    <row r="559" spans="1:22" s="6" customFormat="1" ht="15" customHeight="1">
      <c r="A559" s="51">
        <v>511</v>
      </c>
      <c r="B559" s="11" t="s">
        <v>244</v>
      </c>
      <c r="C559" s="59" t="s">
        <v>226</v>
      </c>
      <c r="D559" s="59"/>
      <c r="E559" s="61">
        <f t="shared" ref="E559:E622" si="395">SUM(G559:V559)/2</f>
        <v>0</v>
      </c>
      <c r="F559" s="61"/>
      <c r="G559" s="55"/>
      <c r="H559" s="55"/>
      <c r="I559" s="55"/>
      <c r="J559" s="61">
        <f t="shared" si="388"/>
        <v>0</v>
      </c>
      <c r="K559" s="55"/>
      <c r="L559" s="55"/>
      <c r="M559" s="55"/>
      <c r="N559" s="61">
        <f t="shared" si="390"/>
        <v>0</v>
      </c>
      <c r="O559" s="55"/>
      <c r="P559" s="55"/>
      <c r="Q559" s="55"/>
      <c r="R559" s="61">
        <f t="shared" si="392"/>
        <v>0</v>
      </c>
      <c r="S559" s="55"/>
      <c r="T559" s="55"/>
      <c r="U559" s="55"/>
      <c r="V559" s="61">
        <f t="shared" si="394"/>
        <v>0</v>
      </c>
    </row>
    <row r="560" spans="1:22" s="6" customFormat="1" ht="15" customHeight="1">
      <c r="A560" s="51">
        <v>512</v>
      </c>
      <c r="B560" s="11" t="s">
        <v>244</v>
      </c>
      <c r="C560" s="59" t="s">
        <v>225</v>
      </c>
      <c r="D560" s="59"/>
      <c r="E560" s="61">
        <f t="shared" si="395"/>
        <v>0</v>
      </c>
      <c r="F560" s="61"/>
      <c r="G560" s="55"/>
      <c r="H560" s="55"/>
      <c r="I560" s="55"/>
      <c r="J560" s="61">
        <f t="shared" si="388"/>
        <v>0</v>
      </c>
      <c r="K560" s="55"/>
      <c r="L560" s="55"/>
      <c r="M560" s="55"/>
      <c r="N560" s="61">
        <f t="shared" si="390"/>
        <v>0</v>
      </c>
      <c r="O560" s="55"/>
      <c r="P560" s="55"/>
      <c r="Q560" s="55"/>
      <c r="R560" s="61">
        <f t="shared" si="392"/>
        <v>0</v>
      </c>
      <c r="S560" s="55"/>
      <c r="T560" s="55"/>
      <c r="U560" s="55"/>
      <c r="V560" s="61">
        <f t="shared" si="394"/>
        <v>0</v>
      </c>
    </row>
    <row r="561" spans="1:22" s="6" customFormat="1" ht="15" customHeight="1">
      <c r="A561" s="51">
        <v>513</v>
      </c>
      <c r="B561" s="11" t="s">
        <v>244</v>
      </c>
      <c r="C561" s="59" t="s">
        <v>224</v>
      </c>
      <c r="D561" s="59"/>
      <c r="E561" s="61">
        <f t="shared" si="395"/>
        <v>0</v>
      </c>
      <c r="F561" s="61"/>
      <c r="G561" s="55"/>
      <c r="H561" s="55"/>
      <c r="I561" s="55"/>
      <c r="J561" s="61">
        <f t="shared" si="388"/>
        <v>0</v>
      </c>
      <c r="K561" s="55"/>
      <c r="L561" s="55"/>
      <c r="M561" s="55"/>
      <c r="N561" s="61">
        <f t="shared" si="390"/>
        <v>0</v>
      </c>
      <c r="O561" s="55"/>
      <c r="P561" s="55"/>
      <c r="Q561" s="55"/>
      <c r="R561" s="61">
        <f t="shared" si="392"/>
        <v>0</v>
      </c>
      <c r="S561" s="55"/>
      <c r="T561" s="55"/>
      <c r="U561" s="55"/>
      <c r="V561" s="61">
        <f t="shared" si="394"/>
        <v>0</v>
      </c>
    </row>
    <row r="562" spans="1:22" s="6" customFormat="1" ht="15" customHeight="1">
      <c r="A562" s="112">
        <v>514</v>
      </c>
      <c r="B562" s="113" t="s">
        <v>233</v>
      </c>
      <c r="C562" s="114" t="s">
        <v>223</v>
      </c>
      <c r="D562" s="114"/>
      <c r="E562" s="74">
        <f>SUM(E563:E568)</f>
        <v>0</v>
      </c>
      <c r="F562" s="74"/>
      <c r="G562" s="74">
        <f t="shared" ref="G562:I562" si="396">SUM(G563:G568)</f>
        <v>0</v>
      </c>
      <c r="H562" s="74">
        <f t="shared" si="396"/>
        <v>0</v>
      </c>
      <c r="I562" s="74">
        <f t="shared" si="396"/>
        <v>0</v>
      </c>
      <c r="J562" s="74">
        <f t="shared" si="388"/>
        <v>0</v>
      </c>
      <c r="K562" s="74">
        <f t="shared" ref="K562:M562" si="397">SUM(K563:K568)</f>
        <v>0</v>
      </c>
      <c r="L562" s="74">
        <f t="shared" si="397"/>
        <v>0</v>
      </c>
      <c r="M562" s="74">
        <f t="shared" si="397"/>
        <v>0</v>
      </c>
      <c r="N562" s="74">
        <f t="shared" si="390"/>
        <v>0</v>
      </c>
      <c r="O562" s="74">
        <f t="shared" ref="O562:Q562" si="398">SUM(O563:O568)</f>
        <v>0</v>
      </c>
      <c r="P562" s="74">
        <f t="shared" si="398"/>
        <v>0</v>
      </c>
      <c r="Q562" s="74">
        <f t="shared" si="398"/>
        <v>0</v>
      </c>
      <c r="R562" s="74">
        <f t="shared" si="392"/>
        <v>0</v>
      </c>
      <c r="S562" s="74">
        <f t="shared" ref="S562:U562" si="399">SUM(S563:S568)</f>
        <v>0</v>
      </c>
      <c r="T562" s="74">
        <f t="shared" si="399"/>
        <v>0</v>
      </c>
      <c r="U562" s="74">
        <f t="shared" si="399"/>
        <v>0</v>
      </c>
      <c r="V562" s="74">
        <f t="shared" si="394"/>
        <v>0</v>
      </c>
    </row>
    <row r="563" spans="1:22" s="6" customFormat="1" ht="15" customHeight="1">
      <c r="A563" s="51">
        <v>515</v>
      </c>
      <c r="B563" s="11" t="s">
        <v>233</v>
      </c>
      <c r="C563" s="59" t="s">
        <v>229</v>
      </c>
      <c r="D563" s="59"/>
      <c r="E563" s="61">
        <f t="shared" si="395"/>
        <v>0</v>
      </c>
      <c r="F563" s="61"/>
      <c r="G563" s="55"/>
      <c r="H563" s="55"/>
      <c r="I563" s="55"/>
      <c r="J563" s="61">
        <f t="shared" si="388"/>
        <v>0</v>
      </c>
      <c r="K563" s="55"/>
      <c r="L563" s="55"/>
      <c r="M563" s="55"/>
      <c r="N563" s="61">
        <f t="shared" si="390"/>
        <v>0</v>
      </c>
      <c r="O563" s="55"/>
      <c r="P563" s="55"/>
      <c r="Q563" s="55"/>
      <c r="R563" s="61">
        <f t="shared" si="392"/>
        <v>0</v>
      </c>
      <c r="S563" s="55"/>
      <c r="T563" s="55"/>
      <c r="U563" s="55"/>
      <c r="V563" s="61">
        <f t="shared" si="394"/>
        <v>0</v>
      </c>
    </row>
    <row r="564" spans="1:22" s="6" customFormat="1" ht="15" customHeight="1">
      <c r="A564" s="51">
        <v>516</v>
      </c>
      <c r="B564" s="11" t="s">
        <v>233</v>
      </c>
      <c r="C564" s="59" t="s">
        <v>228</v>
      </c>
      <c r="D564" s="59"/>
      <c r="E564" s="61">
        <f t="shared" si="395"/>
        <v>0</v>
      </c>
      <c r="F564" s="61"/>
      <c r="G564" s="55"/>
      <c r="H564" s="55"/>
      <c r="I564" s="55"/>
      <c r="J564" s="61">
        <f t="shared" si="388"/>
        <v>0</v>
      </c>
      <c r="K564" s="55"/>
      <c r="L564" s="55"/>
      <c r="M564" s="55"/>
      <c r="N564" s="61">
        <f t="shared" si="390"/>
        <v>0</v>
      </c>
      <c r="O564" s="55"/>
      <c r="P564" s="55"/>
      <c r="Q564" s="55"/>
      <c r="R564" s="61">
        <f t="shared" si="392"/>
        <v>0</v>
      </c>
      <c r="S564" s="55"/>
      <c r="T564" s="55"/>
      <c r="U564" s="55"/>
      <c r="V564" s="61">
        <f t="shared" si="394"/>
        <v>0</v>
      </c>
    </row>
    <row r="565" spans="1:22" s="6" customFormat="1" ht="15" customHeight="1">
      <c r="A565" s="51">
        <v>517</v>
      </c>
      <c r="B565" s="11" t="s">
        <v>233</v>
      </c>
      <c r="C565" s="59" t="s">
        <v>227</v>
      </c>
      <c r="D565" s="59"/>
      <c r="E565" s="61">
        <f t="shared" si="395"/>
        <v>0</v>
      </c>
      <c r="F565" s="61"/>
      <c r="G565" s="55"/>
      <c r="H565" s="55"/>
      <c r="I565" s="55"/>
      <c r="J565" s="61">
        <f t="shared" si="388"/>
        <v>0</v>
      </c>
      <c r="K565" s="55"/>
      <c r="L565" s="55"/>
      <c r="M565" s="55"/>
      <c r="N565" s="61">
        <f t="shared" si="390"/>
        <v>0</v>
      </c>
      <c r="O565" s="55"/>
      <c r="P565" s="55"/>
      <c r="Q565" s="55"/>
      <c r="R565" s="61">
        <f t="shared" si="392"/>
        <v>0</v>
      </c>
      <c r="S565" s="55"/>
      <c r="T565" s="55"/>
      <c r="U565" s="55"/>
      <c r="V565" s="61">
        <f t="shared" si="394"/>
        <v>0</v>
      </c>
    </row>
    <row r="566" spans="1:22" s="6" customFormat="1" ht="15" customHeight="1">
      <c r="A566" s="51">
        <v>518</v>
      </c>
      <c r="B566" s="11" t="s">
        <v>233</v>
      </c>
      <c r="C566" s="59" t="s">
        <v>226</v>
      </c>
      <c r="D566" s="59"/>
      <c r="E566" s="61">
        <f t="shared" si="395"/>
        <v>0</v>
      </c>
      <c r="F566" s="61"/>
      <c r="G566" s="55"/>
      <c r="H566" s="55"/>
      <c r="I566" s="55"/>
      <c r="J566" s="61">
        <f t="shared" si="388"/>
        <v>0</v>
      </c>
      <c r="K566" s="55"/>
      <c r="L566" s="55"/>
      <c r="M566" s="55"/>
      <c r="N566" s="61">
        <f t="shared" si="390"/>
        <v>0</v>
      </c>
      <c r="O566" s="55"/>
      <c r="P566" s="55"/>
      <c r="Q566" s="55"/>
      <c r="R566" s="61">
        <f t="shared" si="392"/>
        <v>0</v>
      </c>
      <c r="S566" s="55"/>
      <c r="T566" s="55"/>
      <c r="U566" s="55"/>
      <c r="V566" s="61">
        <f t="shared" si="394"/>
        <v>0</v>
      </c>
    </row>
    <row r="567" spans="1:22" s="6" customFormat="1" ht="15" customHeight="1">
      <c r="A567" s="51">
        <v>519</v>
      </c>
      <c r="B567" s="11" t="s">
        <v>233</v>
      </c>
      <c r="C567" s="59" t="s">
        <v>225</v>
      </c>
      <c r="D567" s="59"/>
      <c r="E567" s="61">
        <f t="shared" si="395"/>
        <v>0</v>
      </c>
      <c r="F567" s="61"/>
      <c r="G567" s="55"/>
      <c r="H567" s="55"/>
      <c r="I567" s="55"/>
      <c r="J567" s="61">
        <f t="shared" si="388"/>
        <v>0</v>
      </c>
      <c r="K567" s="55"/>
      <c r="L567" s="55"/>
      <c r="M567" s="55"/>
      <c r="N567" s="61">
        <f t="shared" si="390"/>
        <v>0</v>
      </c>
      <c r="O567" s="55"/>
      <c r="P567" s="55"/>
      <c r="Q567" s="55"/>
      <c r="R567" s="61">
        <f t="shared" si="392"/>
        <v>0</v>
      </c>
      <c r="S567" s="55"/>
      <c r="T567" s="55"/>
      <c r="U567" s="55"/>
      <c r="V567" s="61">
        <f t="shared" si="394"/>
        <v>0</v>
      </c>
    </row>
    <row r="568" spans="1:22" s="6" customFormat="1" ht="15" customHeight="1">
      <c r="A568" s="51">
        <v>520</v>
      </c>
      <c r="B568" s="11" t="s">
        <v>233</v>
      </c>
      <c r="C568" s="59" t="s">
        <v>224</v>
      </c>
      <c r="D568" s="59"/>
      <c r="E568" s="61">
        <f t="shared" si="395"/>
        <v>0</v>
      </c>
      <c r="F568" s="61"/>
      <c r="G568" s="55"/>
      <c r="H568" s="55"/>
      <c r="I568" s="55"/>
      <c r="J568" s="61">
        <f t="shared" si="388"/>
        <v>0</v>
      </c>
      <c r="K568" s="55"/>
      <c r="L568" s="55"/>
      <c r="M568" s="55"/>
      <c r="N568" s="61">
        <f t="shared" si="390"/>
        <v>0</v>
      </c>
      <c r="O568" s="55"/>
      <c r="P568" s="55"/>
      <c r="Q568" s="55"/>
      <c r="R568" s="61">
        <f t="shared" si="392"/>
        <v>0</v>
      </c>
      <c r="S568" s="55"/>
      <c r="T568" s="55"/>
      <c r="U568" s="55"/>
      <c r="V568" s="61">
        <f t="shared" si="394"/>
        <v>0</v>
      </c>
    </row>
    <row r="569" spans="1:22" s="6" customFormat="1" ht="15" customHeight="1">
      <c r="A569" s="112">
        <v>521</v>
      </c>
      <c r="B569" s="113" t="s">
        <v>234</v>
      </c>
      <c r="C569" s="114" t="s">
        <v>230</v>
      </c>
      <c r="D569" s="114"/>
      <c r="E569" s="74">
        <f>SUM(E570:E575)</f>
        <v>0</v>
      </c>
      <c r="F569" s="74"/>
      <c r="G569" s="74">
        <f t="shared" ref="G569:I569" si="400">SUM(G570:G575)</f>
        <v>0</v>
      </c>
      <c r="H569" s="74">
        <f t="shared" si="400"/>
        <v>0</v>
      </c>
      <c r="I569" s="74">
        <f t="shared" si="400"/>
        <v>0</v>
      </c>
      <c r="J569" s="74">
        <f t="shared" si="388"/>
        <v>0</v>
      </c>
      <c r="K569" s="74">
        <f t="shared" ref="K569:M569" si="401">SUM(K570:K575)</f>
        <v>0</v>
      </c>
      <c r="L569" s="74">
        <f t="shared" si="401"/>
        <v>0</v>
      </c>
      <c r="M569" s="74">
        <f t="shared" si="401"/>
        <v>0</v>
      </c>
      <c r="N569" s="74">
        <f t="shared" si="390"/>
        <v>0</v>
      </c>
      <c r="O569" s="74">
        <f t="shared" ref="O569:Q569" si="402">SUM(O570:O575)</f>
        <v>0</v>
      </c>
      <c r="P569" s="74">
        <f t="shared" si="402"/>
        <v>0</v>
      </c>
      <c r="Q569" s="74">
        <f t="shared" si="402"/>
        <v>0</v>
      </c>
      <c r="R569" s="74">
        <f t="shared" si="392"/>
        <v>0</v>
      </c>
      <c r="S569" s="74">
        <f t="shared" ref="S569:U569" si="403">SUM(S570:S575)</f>
        <v>0</v>
      </c>
      <c r="T569" s="74">
        <f t="shared" si="403"/>
        <v>0</v>
      </c>
      <c r="U569" s="74">
        <f t="shared" si="403"/>
        <v>0</v>
      </c>
      <c r="V569" s="74">
        <f t="shared" si="394"/>
        <v>0</v>
      </c>
    </row>
    <row r="570" spans="1:22" s="6" customFormat="1" ht="15" customHeight="1">
      <c r="A570" s="51">
        <v>522</v>
      </c>
      <c r="B570" s="11" t="s">
        <v>234</v>
      </c>
      <c r="C570" s="59" t="s">
        <v>229</v>
      </c>
      <c r="D570" s="59"/>
      <c r="E570" s="61">
        <f t="shared" si="395"/>
        <v>0</v>
      </c>
      <c r="F570" s="61"/>
      <c r="G570" s="55"/>
      <c r="H570" s="55"/>
      <c r="I570" s="55"/>
      <c r="J570" s="61">
        <f t="shared" si="388"/>
        <v>0</v>
      </c>
      <c r="K570" s="55"/>
      <c r="L570" s="55"/>
      <c r="M570" s="55"/>
      <c r="N570" s="61">
        <f t="shared" si="390"/>
        <v>0</v>
      </c>
      <c r="O570" s="55"/>
      <c r="P570" s="55"/>
      <c r="Q570" s="55"/>
      <c r="R570" s="61">
        <f t="shared" si="392"/>
        <v>0</v>
      </c>
      <c r="S570" s="55"/>
      <c r="T570" s="55"/>
      <c r="U570" s="55"/>
      <c r="V570" s="61">
        <f t="shared" si="394"/>
        <v>0</v>
      </c>
    </row>
    <row r="571" spans="1:22" s="6" customFormat="1" ht="15" customHeight="1">
      <c r="A571" s="51">
        <v>523</v>
      </c>
      <c r="B571" s="11" t="s">
        <v>234</v>
      </c>
      <c r="C571" s="59" t="s">
        <v>228</v>
      </c>
      <c r="D571" s="59"/>
      <c r="E571" s="61">
        <f t="shared" si="395"/>
        <v>0</v>
      </c>
      <c r="F571" s="61"/>
      <c r="G571" s="55"/>
      <c r="H571" s="55"/>
      <c r="I571" s="55"/>
      <c r="J571" s="61">
        <f t="shared" si="388"/>
        <v>0</v>
      </c>
      <c r="K571" s="55"/>
      <c r="L571" s="55"/>
      <c r="M571" s="55"/>
      <c r="N571" s="61">
        <f t="shared" si="390"/>
        <v>0</v>
      </c>
      <c r="O571" s="55"/>
      <c r="P571" s="55"/>
      <c r="Q571" s="55"/>
      <c r="R571" s="61">
        <f t="shared" si="392"/>
        <v>0</v>
      </c>
      <c r="S571" s="55"/>
      <c r="T571" s="55"/>
      <c r="U571" s="55"/>
      <c r="V571" s="61">
        <f t="shared" si="394"/>
        <v>0</v>
      </c>
    </row>
    <row r="572" spans="1:22" s="6" customFormat="1" ht="15" customHeight="1">
      <c r="A572" s="51">
        <v>524</v>
      </c>
      <c r="B572" s="11" t="s">
        <v>234</v>
      </c>
      <c r="C572" s="59" t="s">
        <v>227</v>
      </c>
      <c r="D572" s="59"/>
      <c r="E572" s="61">
        <f t="shared" si="395"/>
        <v>0</v>
      </c>
      <c r="F572" s="61"/>
      <c r="G572" s="55"/>
      <c r="H572" s="55"/>
      <c r="I572" s="55"/>
      <c r="J572" s="61">
        <f t="shared" si="388"/>
        <v>0</v>
      </c>
      <c r="K572" s="55"/>
      <c r="L572" s="55"/>
      <c r="M572" s="55"/>
      <c r="N572" s="61">
        <f t="shared" si="390"/>
        <v>0</v>
      </c>
      <c r="O572" s="55"/>
      <c r="P572" s="55"/>
      <c r="Q572" s="55"/>
      <c r="R572" s="61">
        <f t="shared" si="392"/>
        <v>0</v>
      </c>
      <c r="S572" s="55"/>
      <c r="T572" s="55"/>
      <c r="U572" s="55"/>
      <c r="V572" s="61">
        <f t="shared" si="394"/>
        <v>0</v>
      </c>
    </row>
    <row r="573" spans="1:22" s="6" customFormat="1" ht="15" customHeight="1">
      <c r="A573" s="51">
        <v>525</v>
      </c>
      <c r="B573" s="11" t="s">
        <v>234</v>
      </c>
      <c r="C573" s="59" t="s">
        <v>226</v>
      </c>
      <c r="D573" s="59"/>
      <c r="E573" s="61">
        <f t="shared" si="395"/>
        <v>0</v>
      </c>
      <c r="F573" s="61"/>
      <c r="G573" s="55"/>
      <c r="H573" s="55"/>
      <c r="I573" s="55"/>
      <c r="J573" s="61">
        <f t="shared" si="388"/>
        <v>0</v>
      </c>
      <c r="K573" s="55"/>
      <c r="L573" s="55"/>
      <c r="M573" s="55"/>
      <c r="N573" s="61">
        <f t="shared" si="390"/>
        <v>0</v>
      </c>
      <c r="O573" s="55"/>
      <c r="P573" s="55"/>
      <c r="Q573" s="55"/>
      <c r="R573" s="61">
        <f t="shared" si="392"/>
        <v>0</v>
      </c>
      <c r="S573" s="55"/>
      <c r="T573" s="55"/>
      <c r="U573" s="55"/>
      <c r="V573" s="61">
        <f t="shared" si="394"/>
        <v>0</v>
      </c>
    </row>
    <row r="574" spans="1:22" s="6" customFormat="1" ht="15" customHeight="1">
      <c r="A574" s="51">
        <v>526</v>
      </c>
      <c r="B574" s="11" t="s">
        <v>234</v>
      </c>
      <c r="C574" s="59" t="s">
        <v>225</v>
      </c>
      <c r="D574" s="59"/>
      <c r="E574" s="61">
        <f t="shared" si="395"/>
        <v>0</v>
      </c>
      <c r="F574" s="61"/>
      <c r="G574" s="55"/>
      <c r="H574" s="55"/>
      <c r="I574" s="55"/>
      <c r="J574" s="61">
        <f t="shared" si="388"/>
        <v>0</v>
      </c>
      <c r="K574" s="55"/>
      <c r="L574" s="55"/>
      <c r="M574" s="55"/>
      <c r="N574" s="61">
        <f t="shared" si="390"/>
        <v>0</v>
      </c>
      <c r="O574" s="55"/>
      <c r="P574" s="55"/>
      <c r="Q574" s="55"/>
      <c r="R574" s="61">
        <f t="shared" si="392"/>
        <v>0</v>
      </c>
      <c r="S574" s="55"/>
      <c r="T574" s="55"/>
      <c r="U574" s="55"/>
      <c r="V574" s="61">
        <f t="shared" si="394"/>
        <v>0</v>
      </c>
    </row>
    <row r="575" spans="1:22" s="6" customFormat="1" ht="15" customHeight="1">
      <c r="A575" s="51">
        <v>527</v>
      </c>
      <c r="B575" s="11" t="s">
        <v>234</v>
      </c>
      <c r="C575" s="59" t="s">
        <v>224</v>
      </c>
      <c r="D575" s="59"/>
      <c r="E575" s="61">
        <f t="shared" si="395"/>
        <v>0</v>
      </c>
      <c r="F575" s="61"/>
      <c r="G575" s="55"/>
      <c r="H575" s="55"/>
      <c r="I575" s="55"/>
      <c r="J575" s="61">
        <f t="shared" si="388"/>
        <v>0</v>
      </c>
      <c r="K575" s="55"/>
      <c r="L575" s="55"/>
      <c r="M575" s="55"/>
      <c r="N575" s="61">
        <f t="shared" si="390"/>
        <v>0</v>
      </c>
      <c r="O575" s="55"/>
      <c r="P575" s="55"/>
      <c r="Q575" s="55"/>
      <c r="R575" s="61">
        <f t="shared" si="392"/>
        <v>0</v>
      </c>
      <c r="S575" s="55"/>
      <c r="T575" s="55"/>
      <c r="U575" s="55"/>
      <c r="V575" s="61">
        <f t="shared" si="394"/>
        <v>0</v>
      </c>
    </row>
    <row r="576" spans="1:22" s="6" customFormat="1" ht="15" customHeight="1">
      <c r="A576" s="112">
        <v>528</v>
      </c>
      <c r="B576" s="113" t="s">
        <v>151</v>
      </c>
      <c r="C576" s="114" t="s">
        <v>223</v>
      </c>
      <c r="D576" s="114"/>
      <c r="E576" s="74">
        <f>SUM(E577:E582)</f>
        <v>0</v>
      </c>
      <c r="F576" s="74"/>
      <c r="G576" s="74">
        <f t="shared" ref="G576:I576" si="404">SUM(G577:G582)</f>
        <v>0</v>
      </c>
      <c r="H576" s="74">
        <f t="shared" si="404"/>
        <v>0</v>
      </c>
      <c r="I576" s="74">
        <f t="shared" si="404"/>
        <v>0</v>
      </c>
      <c r="J576" s="74">
        <f t="shared" si="388"/>
        <v>0</v>
      </c>
      <c r="K576" s="74">
        <f t="shared" ref="K576:M576" si="405">SUM(K577:K582)</f>
        <v>0</v>
      </c>
      <c r="L576" s="74">
        <f t="shared" si="405"/>
        <v>0</v>
      </c>
      <c r="M576" s="74">
        <f t="shared" si="405"/>
        <v>0</v>
      </c>
      <c r="N576" s="74">
        <f t="shared" si="390"/>
        <v>0</v>
      </c>
      <c r="O576" s="74">
        <f t="shared" ref="O576:Q576" si="406">SUM(O577:O582)</f>
        <v>0</v>
      </c>
      <c r="P576" s="74">
        <f t="shared" si="406"/>
        <v>0</v>
      </c>
      <c r="Q576" s="74">
        <f t="shared" si="406"/>
        <v>0</v>
      </c>
      <c r="R576" s="74">
        <f t="shared" si="392"/>
        <v>0</v>
      </c>
      <c r="S576" s="74">
        <f t="shared" ref="S576:U576" si="407">SUM(S577:S582)</f>
        <v>0</v>
      </c>
      <c r="T576" s="74">
        <f t="shared" si="407"/>
        <v>0</v>
      </c>
      <c r="U576" s="74">
        <f t="shared" si="407"/>
        <v>0</v>
      </c>
      <c r="V576" s="74">
        <f t="shared" si="394"/>
        <v>0</v>
      </c>
    </row>
    <row r="577" spans="1:22" s="6" customFormat="1" ht="15" customHeight="1">
      <c r="A577" s="51">
        <v>529</v>
      </c>
      <c r="B577" s="11" t="s">
        <v>151</v>
      </c>
      <c r="C577" s="59" t="s">
        <v>229</v>
      </c>
      <c r="D577" s="59"/>
      <c r="E577" s="61">
        <f t="shared" si="395"/>
        <v>0</v>
      </c>
      <c r="F577" s="61"/>
      <c r="G577" s="55"/>
      <c r="H577" s="55"/>
      <c r="I577" s="55"/>
      <c r="J577" s="61">
        <f t="shared" si="388"/>
        <v>0</v>
      </c>
      <c r="K577" s="55"/>
      <c r="L577" s="55"/>
      <c r="M577" s="55"/>
      <c r="N577" s="61">
        <f t="shared" si="390"/>
        <v>0</v>
      </c>
      <c r="O577" s="55"/>
      <c r="P577" s="55"/>
      <c r="Q577" s="55"/>
      <c r="R577" s="61">
        <f t="shared" si="392"/>
        <v>0</v>
      </c>
      <c r="S577" s="55"/>
      <c r="T577" s="55"/>
      <c r="U577" s="55"/>
      <c r="V577" s="61">
        <f t="shared" si="394"/>
        <v>0</v>
      </c>
    </row>
    <row r="578" spans="1:22" s="6" customFormat="1" ht="15" customHeight="1">
      <c r="A578" s="51">
        <v>530</v>
      </c>
      <c r="B578" s="11" t="s">
        <v>151</v>
      </c>
      <c r="C578" s="59" t="s">
        <v>228</v>
      </c>
      <c r="D578" s="59"/>
      <c r="E578" s="61">
        <f t="shared" si="395"/>
        <v>0</v>
      </c>
      <c r="F578" s="61"/>
      <c r="G578" s="55"/>
      <c r="H578" s="55"/>
      <c r="I578" s="55"/>
      <c r="J578" s="61">
        <f t="shared" si="388"/>
        <v>0</v>
      </c>
      <c r="K578" s="55"/>
      <c r="L578" s="55"/>
      <c r="M578" s="55"/>
      <c r="N578" s="61">
        <f t="shared" si="390"/>
        <v>0</v>
      </c>
      <c r="O578" s="55"/>
      <c r="P578" s="55"/>
      <c r="Q578" s="55"/>
      <c r="R578" s="61">
        <f t="shared" si="392"/>
        <v>0</v>
      </c>
      <c r="S578" s="55"/>
      <c r="T578" s="55"/>
      <c r="U578" s="55"/>
      <c r="V578" s="61">
        <f t="shared" si="394"/>
        <v>0</v>
      </c>
    </row>
    <row r="579" spans="1:22" s="6" customFormat="1" ht="15" customHeight="1">
      <c r="A579" s="51">
        <v>531</v>
      </c>
      <c r="B579" s="11" t="s">
        <v>151</v>
      </c>
      <c r="C579" s="59" t="s">
        <v>227</v>
      </c>
      <c r="D579" s="59"/>
      <c r="E579" s="61">
        <f t="shared" si="395"/>
        <v>0</v>
      </c>
      <c r="F579" s="61"/>
      <c r="G579" s="55"/>
      <c r="H579" s="55"/>
      <c r="I579" s="55"/>
      <c r="J579" s="61">
        <f t="shared" si="388"/>
        <v>0</v>
      </c>
      <c r="K579" s="55"/>
      <c r="L579" s="55"/>
      <c r="M579" s="55"/>
      <c r="N579" s="61">
        <f t="shared" si="390"/>
        <v>0</v>
      </c>
      <c r="O579" s="55"/>
      <c r="P579" s="55"/>
      <c r="Q579" s="55"/>
      <c r="R579" s="61">
        <f t="shared" si="392"/>
        <v>0</v>
      </c>
      <c r="S579" s="55"/>
      <c r="T579" s="55"/>
      <c r="U579" s="55"/>
      <c r="V579" s="61">
        <f t="shared" si="394"/>
        <v>0</v>
      </c>
    </row>
    <row r="580" spans="1:22" s="6" customFormat="1" ht="15" customHeight="1">
      <c r="A580" s="51">
        <v>532</v>
      </c>
      <c r="B580" s="11" t="s">
        <v>151</v>
      </c>
      <c r="C580" s="59" t="s">
        <v>226</v>
      </c>
      <c r="D580" s="59"/>
      <c r="E580" s="61">
        <f t="shared" si="395"/>
        <v>0</v>
      </c>
      <c r="F580" s="61"/>
      <c r="G580" s="55"/>
      <c r="H580" s="55"/>
      <c r="I580" s="55"/>
      <c r="J580" s="61">
        <f t="shared" si="388"/>
        <v>0</v>
      </c>
      <c r="K580" s="55"/>
      <c r="L580" s="55"/>
      <c r="M580" s="55"/>
      <c r="N580" s="61">
        <f t="shared" si="390"/>
        <v>0</v>
      </c>
      <c r="O580" s="55"/>
      <c r="P580" s="55"/>
      <c r="Q580" s="55"/>
      <c r="R580" s="61">
        <f t="shared" si="392"/>
        <v>0</v>
      </c>
      <c r="S580" s="55"/>
      <c r="T580" s="55"/>
      <c r="U580" s="55"/>
      <c r="V580" s="61">
        <f t="shared" si="394"/>
        <v>0</v>
      </c>
    </row>
    <row r="581" spans="1:22" s="6" customFormat="1" ht="15" customHeight="1">
      <c r="A581" s="51">
        <v>533</v>
      </c>
      <c r="B581" s="11" t="s">
        <v>151</v>
      </c>
      <c r="C581" s="59" t="s">
        <v>225</v>
      </c>
      <c r="D581" s="59"/>
      <c r="E581" s="61">
        <f t="shared" si="395"/>
        <v>0</v>
      </c>
      <c r="F581" s="61"/>
      <c r="G581" s="55"/>
      <c r="H581" s="55"/>
      <c r="I581" s="55"/>
      <c r="J581" s="61">
        <f t="shared" si="388"/>
        <v>0</v>
      </c>
      <c r="K581" s="55"/>
      <c r="L581" s="55"/>
      <c r="M581" s="55"/>
      <c r="N581" s="61">
        <f t="shared" si="390"/>
        <v>0</v>
      </c>
      <c r="O581" s="55"/>
      <c r="P581" s="55"/>
      <c r="Q581" s="55"/>
      <c r="R581" s="61">
        <f t="shared" si="392"/>
        <v>0</v>
      </c>
      <c r="S581" s="55"/>
      <c r="T581" s="55"/>
      <c r="U581" s="55"/>
      <c r="V581" s="61">
        <f t="shared" si="394"/>
        <v>0</v>
      </c>
    </row>
    <row r="582" spans="1:22" s="6" customFormat="1" ht="15" customHeight="1">
      <c r="A582" s="51">
        <v>534</v>
      </c>
      <c r="B582" s="11" t="s">
        <v>151</v>
      </c>
      <c r="C582" s="59" t="s">
        <v>224</v>
      </c>
      <c r="D582" s="59"/>
      <c r="E582" s="61">
        <f t="shared" si="395"/>
        <v>0</v>
      </c>
      <c r="F582" s="61"/>
      <c r="G582" s="55"/>
      <c r="H582" s="55"/>
      <c r="I582" s="55"/>
      <c r="J582" s="61">
        <f t="shared" si="388"/>
        <v>0</v>
      </c>
      <c r="K582" s="55"/>
      <c r="L582" s="55"/>
      <c r="M582" s="55"/>
      <c r="N582" s="61">
        <f t="shared" si="390"/>
        <v>0</v>
      </c>
      <c r="O582" s="55"/>
      <c r="P582" s="55"/>
      <c r="Q582" s="55"/>
      <c r="R582" s="61">
        <f t="shared" si="392"/>
        <v>0</v>
      </c>
      <c r="S582" s="55"/>
      <c r="T582" s="55"/>
      <c r="U582" s="55"/>
      <c r="V582" s="61">
        <f t="shared" si="394"/>
        <v>0</v>
      </c>
    </row>
    <row r="583" spans="1:22" ht="15" customHeight="1">
      <c r="A583" s="51">
        <v>535</v>
      </c>
      <c r="B583" s="11" t="s">
        <v>153</v>
      </c>
      <c r="C583" s="83" t="s">
        <v>230</v>
      </c>
      <c r="D583" s="83"/>
      <c r="E583" s="55">
        <f>SUM(E584:E589)</f>
        <v>0</v>
      </c>
      <c r="F583" s="55"/>
      <c r="G583" s="55">
        <f t="shared" ref="G583:I583" si="408">SUM(G584:G589)</f>
        <v>0</v>
      </c>
      <c r="H583" s="55">
        <f t="shared" si="408"/>
        <v>0</v>
      </c>
      <c r="I583" s="55">
        <f t="shared" si="408"/>
        <v>0</v>
      </c>
      <c r="J583" s="55">
        <f t="shared" ref="J583" si="409">SUM(G583:I583)</f>
        <v>0</v>
      </c>
      <c r="K583" s="55">
        <f t="shared" ref="K583:M584" si="410">SUM(K584:K589)</f>
        <v>0</v>
      </c>
      <c r="L583" s="55">
        <f t="shared" si="410"/>
        <v>0</v>
      </c>
      <c r="M583" s="55">
        <f t="shared" si="410"/>
        <v>0</v>
      </c>
      <c r="N583" s="55">
        <f t="shared" ref="N583" si="411">SUM(K583:M583)</f>
        <v>0</v>
      </c>
      <c r="O583" s="55">
        <f t="shared" ref="O583:Q584" si="412">SUM(O584:O589)</f>
        <v>0</v>
      </c>
      <c r="P583" s="55">
        <f t="shared" si="412"/>
        <v>0</v>
      </c>
      <c r="Q583" s="55">
        <f t="shared" si="412"/>
        <v>0</v>
      </c>
      <c r="R583" s="55">
        <f t="shared" ref="R583" si="413">SUM(O583:Q583)</f>
        <v>0</v>
      </c>
      <c r="S583" s="55">
        <f t="shared" ref="S583:U584" si="414">SUM(S584:S589)</f>
        <v>0</v>
      </c>
      <c r="T583" s="55">
        <f t="shared" si="414"/>
        <v>0</v>
      </c>
      <c r="U583" s="55">
        <f t="shared" si="414"/>
        <v>0</v>
      </c>
      <c r="V583" s="55">
        <f t="shared" ref="V583" si="415">SUM(S583:U583)</f>
        <v>0</v>
      </c>
    </row>
    <row r="584" spans="1:22" s="6" customFormat="1" ht="15" customHeight="1">
      <c r="A584" s="112">
        <v>536</v>
      </c>
      <c r="B584" s="113" t="s">
        <v>153</v>
      </c>
      <c r="C584" s="70" t="s">
        <v>229</v>
      </c>
      <c r="D584" s="70"/>
      <c r="E584" s="69">
        <f t="shared" si="395"/>
        <v>0</v>
      </c>
      <c r="F584" s="69"/>
      <c r="G584" s="74">
        <f t="shared" ref="G584:I584" si="416">SUM(G585:G590)</f>
        <v>0</v>
      </c>
      <c r="H584" s="74">
        <f t="shared" si="416"/>
        <v>0</v>
      </c>
      <c r="I584" s="74">
        <f t="shared" si="416"/>
        <v>0</v>
      </c>
      <c r="J584" s="74">
        <f t="shared" ref="J584:J647" si="417">SUM(G584:I584)</f>
        <v>0</v>
      </c>
      <c r="K584" s="74">
        <f t="shared" si="410"/>
        <v>0</v>
      </c>
      <c r="L584" s="74">
        <f t="shared" si="410"/>
        <v>0</v>
      </c>
      <c r="M584" s="74">
        <f t="shared" si="410"/>
        <v>0</v>
      </c>
      <c r="N584" s="74">
        <f t="shared" ref="N584:N647" si="418">SUM(K584:M584)</f>
        <v>0</v>
      </c>
      <c r="O584" s="74">
        <f t="shared" si="412"/>
        <v>0</v>
      </c>
      <c r="P584" s="74">
        <f t="shared" si="412"/>
        <v>0</v>
      </c>
      <c r="Q584" s="74">
        <f t="shared" si="412"/>
        <v>0</v>
      </c>
      <c r="R584" s="74">
        <f t="shared" ref="R584:R647" si="419">SUM(O584:Q584)</f>
        <v>0</v>
      </c>
      <c r="S584" s="74">
        <f t="shared" si="414"/>
        <v>0</v>
      </c>
      <c r="T584" s="74">
        <f t="shared" si="414"/>
        <v>0</v>
      </c>
      <c r="U584" s="74">
        <f t="shared" si="414"/>
        <v>0</v>
      </c>
      <c r="V584" s="74">
        <f t="shared" ref="V584:V647" si="420">SUM(S584:U584)</f>
        <v>0</v>
      </c>
    </row>
    <row r="585" spans="1:22" s="6" customFormat="1" ht="15" customHeight="1">
      <c r="A585" s="51">
        <v>537</v>
      </c>
      <c r="B585" s="11" t="s">
        <v>153</v>
      </c>
      <c r="C585" s="59" t="s">
        <v>228</v>
      </c>
      <c r="D585" s="59"/>
      <c r="E585" s="61">
        <f t="shared" si="395"/>
        <v>0</v>
      </c>
      <c r="F585" s="61"/>
      <c r="G585" s="55"/>
      <c r="H585" s="55"/>
      <c r="I585" s="55"/>
      <c r="J585" s="61">
        <f t="shared" si="417"/>
        <v>0</v>
      </c>
      <c r="K585" s="55"/>
      <c r="L585" s="55"/>
      <c r="M585" s="55"/>
      <c r="N585" s="61">
        <f t="shared" si="418"/>
        <v>0</v>
      </c>
      <c r="O585" s="55"/>
      <c r="P585" s="55"/>
      <c r="Q585" s="55"/>
      <c r="R585" s="61">
        <f t="shared" si="419"/>
        <v>0</v>
      </c>
      <c r="S585" s="55"/>
      <c r="T585" s="55"/>
      <c r="U585" s="55"/>
      <c r="V585" s="61">
        <f t="shared" si="420"/>
        <v>0</v>
      </c>
    </row>
    <row r="586" spans="1:22" s="6" customFormat="1" ht="15" customHeight="1">
      <c r="A586" s="51">
        <v>538</v>
      </c>
      <c r="B586" s="11" t="s">
        <v>153</v>
      </c>
      <c r="C586" s="59" t="s">
        <v>227</v>
      </c>
      <c r="D586" s="59"/>
      <c r="E586" s="61">
        <f t="shared" si="395"/>
        <v>0</v>
      </c>
      <c r="F586" s="61"/>
      <c r="G586" s="55"/>
      <c r="H586" s="55"/>
      <c r="I586" s="55"/>
      <c r="J586" s="61">
        <f t="shared" si="417"/>
        <v>0</v>
      </c>
      <c r="K586" s="55"/>
      <c r="L586" s="55"/>
      <c r="M586" s="55"/>
      <c r="N586" s="61">
        <f t="shared" si="418"/>
        <v>0</v>
      </c>
      <c r="O586" s="55"/>
      <c r="P586" s="55"/>
      <c r="Q586" s="55"/>
      <c r="R586" s="61">
        <f t="shared" si="419"/>
        <v>0</v>
      </c>
      <c r="S586" s="55"/>
      <c r="T586" s="55"/>
      <c r="U586" s="55"/>
      <c r="V586" s="61">
        <f t="shared" si="420"/>
        <v>0</v>
      </c>
    </row>
    <row r="587" spans="1:22" ht="15" customHeight="1">
      <c r="A587" s="51">
        <v>539</v>
      </c>
      <c r="B587" s="11" t="s">
        <v>153</v>
      </c>
      <c r="C587" s="59" t="s">
        <v>226</v>
      </c>
      <c r="D587" s="59"/>
      <c r="E587" s="61">
        <f t="shared" si="395"/>
        <v>0</v>
      </c>
      <c r="F587" s="61"/>
      <c r="G587" s="55"/>
      <c r="H587" s="55"/>
      <c r="I587" s="55"/>
      <c r="J587" s="61">
        <f t="shared" si="417"/>
        <v>0</v>
      </c>
      <c r="K587" s="55"/>
      <c r="L587" s="55"/>
      <c r="M587" s="55"/>
      <c r="N587" s="61">
        <f t="shared" si="418"/>
        <v>0</v>
      </c>
      <c r="O587" s="55"/>
      <c r="P587" s="55"/>
      <c r="Q587" s="55"/>
      <c r="R587" s="61">
        <f t="shared" si="419"/>
        <v>0</v>
      </c>
      <c r="S587" s="55"/>
      <c r="T587" s="55"/>
      <c r="U587" s="55"/>
      <c r="V587" s="61">
        <f t="shared" si="420"/>
        <v>0</v>
      </c>
    </row>
    <row r="588" spans="1:22" s="6" customFormat="1" ht="15" customHeight="1">
      <c r="A588" s="51">
        <v>540</v>
      </c>
      <c r="B588" s="11" t="s">
        <v>153</v>
      </c>
      <c r="C588" s="59" t="s">
        <v>225</v>
      </c>
      <c r="D588" s="59"/>
      <c r="E588" s="61">
        <f t="shared" si="395"/>
        <v>0</v>
      </c>
      <c r="F588" s="61"/>
      <c r="G588" s="55"/>
      <c r="H588" s="55"/>
      <c r="I588" s="55"/>
      <c r="J588" s="61">
        <f t="shared" si="417"/>
        <v>0</v>
      </c>
      <c r="K588" s="55"/>
      <c r="L588" s="55"/>
      <c r="M588" s="55"/>
      <c r="N588" s="61">
        <f t="shared" si="418"/>
        <v>0</v>
      </c>
      <c r="O588" s="55"/>
      <c r="P588" s="55"/>
      <c r="Q588" s="55"/>
      <c r="R588" s="61">
        <f t="shared" si="419"/>
        <v>0</v>
      </c>
      <c r="S588" s="55"/>
      <c r="T588" s="55"/>
      <c r="U588" s="55"/>
      <c r="V588" s="61">
        <f t="shared" si="420"/>
        <v>0</v>
      </c>
    </row>
    <row r="589" spans="1:22" s="6" customFormat="1" ht="15" customHeight="1">
      <c r="A589" s="51">
        <v>541</v>
      </c>
      <c r="B589" s="11" t="s">
        <v>153</v>
      </c>
      <c r="C589" s="59" t="s">
        <v>224</v>
      </c>
      <c r="D589" s="59"/>
      <c r="E589" s="61">
        <f t="shared" si="395"/>
        <v>0</v>
      </c>
      <c r="F589" s="61"/>
      <c r="G589" s="55"/>
      <c r="H589" s="55"/>
      <c r="I589" s="55"/>
      <c r="J589" s="61">
        <f t="shared" si="417"/>
        <v>0</v>
      </c>
      <c r="K589" s="55"/>
      <c r="L589" s="55"/>
      <c r="M589" s="55"/>
      <c r="N589" s="61">
        <f t="shared" si="418"/>
        <v>0</v>
      </c>
      <c r="O589" s="55"/>
      <c r="P589" s="55"/>
      <c r="Q589" s="55"/>
      <c r="R589" s="61">
        <f t="shared" si="419"/>
        <v>0</v>
      </c>
      <c r="S589" s="55"/>
      <c r="T589" s="55"/>
      <c r="U589" s="55"/>
      <c r="V589" s="61">
        <f t="shared" si="420"/>
        <v>0</v>
      </c>
    </row>
    <row r="590" spans="1:22" s="6" customFormat="1" ht="15" customHeight="1">
      <c r="A590" s="112">
        <v>542</v>
      </c>
      <c r="B590" s="113" t="s">
        <v>197</v>
      </c>
      <c r="C590" s="114" t="s">
        <v>223</v>
      </c>
      <c r="D590" s="114"/>
      <c r="E590" s="74">
        <f>SUM(E591:E596)</f>
        <v>0</v>
      </c>
      <c r="F590" s="74"/>
      <c r="G590" s="74">
        <f t="shared" ref="G590:I590" si="421">SUM(G591:G596)</f>
        <v>0</v>
      </c>
      <c r="H590" s="74">
        <f t="shared" si="421"/>
        <v>0</v>
      </c>
      <c r="I590" s="74">
        <f t="shared" si="421"/>
        <v>0</v>
      </c>
      <c r="J590" s="74">
        <f t="shared" si="417"/>
        <v>0</v>
      </c>
      <c r="K590" s="74">
        <f t="shared" ref="K590:M590" si="422">SUM(K591:K596)</f>
        <v>0</v>
      </c>
      <c r="L590" s="74">
        <f t="shared" si="422"/>
        <v>0</v>
      </c>
      <c r="M590" s="74">
        <f t="shared" si="422"/>
        <v>0</v>
      </c>
      <c r="N590" s="74">
        <f t="shared" si="418"/>
        <v>0</v>
      </c>
      <c r="O590" s="74">
        <f t="shared" ref="O590:Q590" si="423">SUM(O591:O596)</f>
        <v>0</v>
      </c>
      <c r="P590" s="74">
        <f t="shared" si="423"/>
        <v>0</v>
      </c>
      <c r="Q590" s="74">
        <f t="shared" si="423"/>
        <v>0</v>
      </c>
      <c r="R590" s="74">
        <f t="shared" si="419"/>
        <v>0</v>
      </c>
      <c r="S590" s="74">
        <f t="shared" ref="S590:U590" si="424">SUM(S591:S596)</f>
        <v>0</v>
      </c>
      <c r="T590" s="74">
        <f t="shared" si="424"/>
        <v>0</v>
      </c>
      <c r="U590" s="74">
        <f t="shared" si="424"/>
        <v>0</v>
      </c>
      <c r="V590" s="74">
        <f t="shared" si="420"/>
        <v>0</v>
      </c>
    </row>
    <row r="591" spans="1:22" ht="15" customHeight="1">
      <c r="A591" s="51">
        <v>543</v>
      </c>
      <c r="B591" s="11" t="s">
        <v>197</v>
      </c>
      <c r="C591" s="59" t="s">
        <v>229</v>
      </c>
      <c r="D591" s="59"/>
      <c r="E591" s="61">
        <f t="shared" si="395"/>
        <v>0</v>
      </c>
      <c r="F591" s="61"/>
      <c r="G591" s="55"/>
      <c r="H591" s="55"/>
      <c r="I591" s="55"/>
      <c r="J591" s="61">
        <f t="shared" si="417"/>
        <v>0</v>
      </c>
      <c r="K591" s="55"/>
      <c r="L591" s="55"/>
      <c r="M591" s="55"/>
      <c r="N591" s="61">
        <f t="shared" si="418"/>
        <v>0</v>
      </c>
      <c r="O591" s="55"/>
      <c r="P591" s="55"/>
      <c r="Q591" s="55"/>
      <c r="R591" s="61">
        <f t="shared" si="419"/>
        <v>0</v>
      </c>
      <c r="S591" s="55"/>
      <c r="T591" s="55"/>
      <c r="U591" s="55"/>
      <c r="V591" s="61">
        <f t="shared" si="420"/>
        <v>0</v>
      </c>
    </row>
    <row r="592" spans="1:22" s="6" customFormat="1" ht="15" customHeight="1">
      <c r="A592" s="51">
        <v>544</v>
      </c>
      <c r="B592" s="11" t="s">
        <v>197</v>
      </c>
      <c r="C592" s="59" t="s">
        <v>228</v>
      </c>
      <c r="D592" s="59"/>
      <c r="E592" s="61">
        <f t="shared" si="395"/>
        <v>0</v>
      </c>
      <c r="F592" s="61"/>
      <c r="G592" s="55"/>
      <c r="H592" s="55"/>
      <c r="I592" s="55"/>
      <c r="J592" s="61">
        <f t="shared" si="417"/>
        <v>0</v>
      </c>
      <c r="K592" s="55"/>
      <c r="L592" s="55"/>
      <c r="M592" s="55"/>
      <c r="N592" s="61">
        <f t="shared" si="418"/>
        <v>0</v>
      </c>
      <c r="O592" s="55"/>
      <c r="P592" s="55"/>
      <c r="Q592" s="55"/>
      <c r="R592" s="61">
        <f t="shared" si="419"/>
        <v>0</v>
      </c>
      <c r="S592" s="55"/>
      <c r="T592" s="55"/>
      <c r="U592" s="55"/>
      <c r="V592" s="61">
        <f t="shared" si="420"/>
        <v>0</v>
      </c>
    </row>
    <row r="593" spans="1:22" s="6" customFormat="1" ht="15" customHeight="1">
      <c r="A593" s="51">
        <v>545</v>
      </c>
      <c r="B593" s="11" t="s">
        <v>197</v>
      </c>
      <c r="C593" s="59" t="s">
        <v>227</v>
      </c>
      <c r="D593" s="59"/>
      <c r="E593" s="61">
        <f t="shared" si="395"/>
        <v>0</v>
      </c>
      <c r="F593" s="61"/>
      <c r="G593" s="55"/>
      <c r="H593" s="55"/>
      <c r="I593" s="55"/>
      <c r="J593" s="61">
        <f t="shared" si="417"/>
        <v>0</v>
      </c>
      <c r="K593" s="55"/>
      <c r="L593" s="55"/>
      <c r="M593" s="55"/>
      <c r="N593" s="61">
        <f t="shared" si="418"/>
        <v>0</v>
      </c>
      <c r="O593" s="55"/>
      <c r="P593" s="55"/>
      <c r="Q593" s="55"/>
      <c r="R593" s="61">
        <f t="shared" si="419"/>
        <v>0</v>
      </c>
      <c r="S593" s="55"/>
      <c r="T593" s="55"/>
      <c r="U593" s="55"/>
      <c r="V593" s="61">
        <f t="shared" si="420"/>
        <v>0</v>
      </c>
    </row>
    <row r="594" spans="1:22" s="6" customFormat="1" ht="15" customHeight="1">
      <c r="A594" s="51">
        <v>546</v>
      </c>
      <c r="B594" s="11" t="s">
        <v>197</v>
      </c>
      <c r="C594" s="59" t="s">
        <v>226</v>
      </c>
      <c r="D594" s="59"/>
      <c r="E594" s="61">
        <f t="shared" si="395"/>
        <v>0</v>
      </c>
      <c r="F594" s="61"/>
      <c r="G594" s="55"/>
      <c r="H594" s="55"/>
      <c r="I594" s="55"/>
      <c r="J594" s="61">
        <f t="shared" si="417"/>
        <v>0</v>
      </c>
      <c r="K594" s="55"/>
      <c r="L594" s="55"/>
      <c r="M594" s="55"/>
      <c r="N594" s="61">
        <f t="shared" si="418"/>
        <v>0</v>
      </c>
      <c r="O594" s="55"/>
      <c r="P594" s="55"/>
      <c r="Q594" s="55"/>
      <c r="R594" s="61">
        <f t="shared" si="419"/>
        <v>0</v>
      </c>
      <c r="S594" s="55"/>
      <c r="T594" s="55"/>
      <c r="U594" s="55"/>
      <c r="V594" s="61">
        <f t="shared" si="420"/>
        <v>0</v>
      </c>
    </row>
    <row r="595" spans="1:22" s="6" customFormat="1" ht="15" customHeight="1">
      <c r="A595" s="51">
        <v>547</v>
      </c>
      <c r="B595" s="11" t="s">
        <v>197</v>
      </c>
      <c r="C595" s="59" t="s">
        <v>225</v>
      </c>
      <c r="D595" s="59"/>
      <c r="E595" s="61">
        <f t="shared" si="395"/>
        <v>0</v>
      </c>
      <c r="F595" s="61"/>
      <c r="G595" s="55"/>
      <c r="H595" s="55"/>
      <c r="I595" s="55"/>
      <c r="J595" s="61">
        <f t="shared" si="417"/>
        <v>0</v>
      </c>
      <c r="K595" s="55"/>
      <c r="L595" s="55"/>
      <c r="M595" s="55"/>
      <c r="N595" s="61">
        <f t="shared" si="418"/>
        <v>0</v>
      </c>
      <c r="O595" s="55"/>
      <c r="P595" s="55"/>
      <c r="Q595" s="55"/>
      <c r="R595" s="61">
        <f t="shared" si="419"/>
        <v>0</v>
      </c>
      <c r="S595" s="55"/>
      <c r="T595" s="55"/>
      <c r="U595" s="55"/>
      <c r="V595" s="61">
        <f t="shared" si="420"/>
        <v>0</v>
      </c>
    </row>
    <row r="596" spans="1:22" s="6" customFormat="1" ht="15" customHeight="1">
      <c r="A596" s="51">
        <v>548</v>
      </c>
      <c r="B596" s="11" t="s">
        <v>197</v>
      </c>
      <c r="C596" s="59" t="s">
        <v>224</v>
      </c>
      <c r="D596" s="59"/>
      <c r="E596" s="61">
        <f t="shared" si="395"/>
        <v>0</v>
      </c>
      <c r="F596" s="61"/>
      <c r="G596" s="55"/>
      <c r="H596" s="55"/>
      <c r="I596" s="55"/>
      <c r="J596" s="61">
        <f t="shared" si="417"/>
        <v>0</v>
      </c>
      <c r="K596" s="55"/>
      <c r="L596" s="55"/>
      <c r="M596" s="55"/>
      <c r="N596" s="61">
        <f t="shared" si="418"/>
        <v>0</v>
      </c>
      <c r="O596" s="55"/>
      <c r="P596" s="55"/>
      <c r="Q596" s="55"/>
      <c r="R596" s="61">
        <f t="shared" si="419"/>
        <v>0</v>
      </c>
      <c r="S596" s="55"/>
      <c r="T596" s="55"/>
      <c r="U596" s="55"/>
      <c r="V596" s="61">
        <f t="shared" si="420"/>
        <v>0</v>
      </c>
    </row>
    <row r="597" spans="1:22" ht="15" customHeight="1">
      <c r="A597" s="112">
        <v>549</v>
      </c>
      <c r="B597" s="113" t="s">
        <v>201</v>
      </c>
      <c r="C597" s="114" t="s">
        <v>230</v>
      </c>
      <c r="D597" s="114"/>
      <c r="E597" s="74">
        <f>SUM(E598:E603)</f>
        <v>0</v>
      </c>
      <c r="F597" s="74"/>
      <c r="G597" s="74">
        <f t="shared" ref="G597:I597" si="425">SUM(G598:G603)</f>
        <v>0</v>
      </c>
      <c r="H597" s="74">
        <f t="shared" si="425"/>
        <v>0</v>
      </c>
      <c r="I597" s="74">
        <f t="shared" si="425"/>
        <v>0</v>
      </c>
      <c r="J597" s="74">
        <f t="shared" si="417"/>
        <v>0</v>
      </c>
      <c r="K597" s="74">
        <f t="shared" ref="K597:M597" si="426">SUM(K598:K603)</f>
        <v>0</v>
      </c>
      <c r="L597" s="74">
        <f t="shared" si="426"/>
        <v>0</v>
      </c>
      <c r="M597" s="74">
        <f t="shared" si="426"/>
        <v>0</v>
      </c>
      <c r="N597" s="74">
        <f t="shared" si="418"/>
        <v>0</v>
      </c>
      <c r="O597" s="74">
        <f t="shared" ref="O597:Q597" si="427">SUM(O598:O603)</f>
        <v>0</v>
      </c>
      <c r="P597" s="74">
        <f t="shared" si="427"/>
        <v>0</v>
      </c>
      <c r="Q597" s="74">
        <f t="shared" si="427"/>
        <v>0</v>
      </c>
      <c r="R597" s="74">
        <f t="shared" si="419"/>
        <v>0</v>
      </c>
      <c r="S597" s="74">
        <f t="shared" ref="S597:U597" si="428">SUM(S598:S603)</f>
        <v>0</v>
      </c>
      <c r="T597" s="74">
        <f t="shared" si="428"/>
        <v>0</v>
      </c>
      <c r="U597" s="74">
        <f t="shared" si="428"/>
        <v>0</v>
      </c>
      <c r="V597" s="74">
        <f t="shared" si="420"/>
        <v>0</v>
      </c>
    </row>
    <row r="598" spans="1:22" s="6" customFormat="1" ht="15" customHeight="1">
      <c r="A598" s="51">
        <v>550</v>
      </c>
      <c r="B598" s="11" t="s">
        <v>201</v>
      </c>
      <c r="C598" s="59" t="s">
        <v>229</v>
      </c>
      <c r="D598" s="59"/>
      <c r="E598" s="61">
        <f t="shared" si="395"/>
        <v>0</v>
      </c>
      <c r="F598" s="61"/>
      <c r="G598" s="55"/>
      <c r="H598" s="55"/>
      <c r="I598" s="55"/>
      <c r="J598" s="61">
        <f t="shared" si="417"/>
        <v>0</v>
      </c>
      <c r="K598" s="55"/>
      <c r="L598" s="55"/>
      <c r="M598" s="55"/>
      <c r="N598" s="61">
        <f t="shared" si="418"/>
        <v>0</v>
      </c>
      <c r="O598" s="55"/>
      <c r="P598" s="55"/>
      <c r="Q598" s="55"/>
      <c r="R598" s="61">
        <f t="shared" si="419"/>
        <v>0</v>
      </c>
      <c r="S598" s="55"/>
      <c r="T598" s="55"/>
      <c r="U598" s="55"/>
      <c r="V598" s="61">
        <f t="shared" si="420"/>
        <v>0</v>
      </c>
    </row>
    <row r="599" spans="1:22" s="6" customFormat="1" ht="15" customHeight="1">
      <c r="A599" s="51">
        <v>551</v>
      </c>
      <c r="B599" s="11" t="s">
        <v>201</v>
      </c>
      <c r="C599" s="59" t="s">
        <v>228</v>
      </c>
      <c r="D599" s="59"/>
      <c r="E599" s="61">
        <f t="shared" si="395"/>
        <v>0</v>
      </c>
      <c r="F599" s="61"/>
      <c r="G599" s="55"/>
      <c r="H599" s="55"/>
      <c r="I599" s="55"/>
      <c r="J599" s="61">
        <f t="shared" si="417"/>
        <v>0</v>
      </c>
      <c r="K599" s="55"/>
      <c r="L599" s="55"/>
      <c r="M599" s="55"/>
      <c r="N599" s="61">
        <f t="shared" si="418"/>
        <v>0</v>
      </c>
      <c r="O599" s="55"/>
      <c r="P599" s="55"/>
      <c r="Q599" s="55"/>
      <c r="R599" s="61">
        <f t="shared" si="419"/>
        <v>0</v>
      </c>
      <c r="S599" s="55"/>
      <c r="T599" s="55"/>
      <c r="U599" s="55"/>
      <c r="V599" s="61">
        <f t="shared" si="420"/>
        <v>0</v>
      </c>
    </row>
    <row r="600" spans="1:22" s="6" customFormat="1" ht="15" customHeight="1">
      <c r="A600" s="51">
        <v>552</v>
      </c>
      <c r="B600" s="11" t="s">
        <v>201</v>
      </c>
      <c r="C600" s="59" t="s">
        <v>227</v>
      </c>
      <c r="D600" s="59"/>
      <c r="E600" s="61">
        <f t="shared" si="395"/>
        <v>0</v>
      </c>
      <c r="F600" s="61"/>
      <c r="G600" s="55"/>
      <c r="H600" s="55"/>
      <c r="I600" s="55"/>
      <c r="J600" s="61">
        <f t="shared" si="417"/>
        <v>0</v>
      </c>
      <c r="K600" s="55"/>
      <c r="L600" s="55"/>
      <c r="M600" s="55"/>
      <c r="N600" s="61">
        <f t="shared" si="418"/>
        <v>0</v>
      </c>
      <c r="O600" s="55"/>
      <c r="P600" s="55"/>
      <c r="Q600" s="55"/>
      <c r="R600" s="61">
        <f t="shared" si="419"/>
        <v>0</v>
      </c>
      <c r="S600" s="55"/>
      <c r="T600" s="55"/>
      <c r="U600" s="55"/>
      <c r="V600" s="61">
        <f t="shared" si="420"/>
        <v>0</v>
      </c>
    </row>
    <row r="601" spans="1:22" s="6" customFormat="1" ht="15" customHeight="1">
      <c r="A601" s="51">
        <v>553</v>
      </c>
      <c r="B601" s="11" t="s">
        <v>201</v>
      </c>
      <c r="C601" s="59" t="s">
        <v>226</v>
      </c>
      <c r="D601" s="59"/>
      <c r="E601" s="61">
        <f t="shared" si="395"/>
        <v>0</v>
      </c>
      <c r="F601" s="61"/>
      <c r="G601" s="55"/>
      <c r="H601" s="55"/>
      <c r="I601" s="55"/>
      <c r="J601" s="61">
        <f t="shared" si="417"/>
        <v>0</v>
      </c>
      <c r="K601" s="55"/>
      <c r="L601" s="55"/>
      <c r="M601" s="55"/>
      <c r="N601" s="61">
        <f t="shared" si="418"/>
        <v>0</v>
      </c>
      <c r="O601" s="55"/>
      <c r="P601" s="55"/>
      <c r="Q601" s="55"/>
      <c r="R601" s="61">
        <f t="shared" si="419"/>
        <v>0</v>
      </c>
      <c r="S601" s="55"/>
      <c r="T601" s="55"/>
      <c r="U601" s="55"/>
      <c r="V601" s="61">
        <f t="shared" si="420"/>
        <v>0</v>
      </c>
    </row>
    <row r="602" spans="1:22" s="6" customFormat="1" ht="15" customHeight="1">
      <c r="A602" s="51">
        <v>554</v>
      </c>
      <c r="B602" s="11" t="s">
        <v>201</v>
      </c>
      <c r="C602" s="59" t="s">
        <v>225</v>
      </c>
      <c r="D602" s="59"/>
      <c r="E602" s="61">
        <f t="shared" si="395"/>
        <v>0</v>
      </c>
      <c r="F602" s="61"/>
      <c r="G602" s="55"/>
      <c r="H602" s="55"/>
      <c r="I602" s="55"/>
      <c r="J602" s="61">
        <f t="shared" si="417"/>
        <v>0</v>
      </c>
      <c r="K602" s="55"/>
      <c r="L602" s="55"/>
      <c r="M602" s="55"/>
      <c r="N602" s="61">
        <f t="shared" si="418"/>
        <v>0</v>
      </c>
      <c r="O602" s="55"/>
      <c r="P602" s="55"/>
      <c r="Q602" s="55"/>
      <c r="R602" s="61">
        <f t="shared" si="419"/>
        <v>0</v>
      </c>
      <c r="S602" s="55"/>
      <c r="T602" s="55"/>
      <c r="U602" s="55"/>
      <c r="V602" s="61">
        <f t="shared" si="420"/>
        <v>0</v>
      </c>
    </row>
    <row r="603" spans="1:22" s="6" customFormat="1" ht="15" customHeight="1">
      <c r="A603" s="51">
        <v>555</v>
      </c>
      <c r="B603" s="11" t="s">
        <v>201</v>
      </c>
      <c r="C603" s="59" t="s">
        <v>224</v>
      </c>
      <c r="D603" s="59"/>
      <c r="E603" s="61">
        <f t="shared" si="395"/>
        <v>0</v>
      </c>
      <c r="F603" s="61"/>
      <c r="G603" s="55"/>
      <c r="H603" s="55"/>
      <c r="I603" s="55"/>
      <c r="J603" s="61">
        <f t="shared" si="417"/>
        <v>0</v>
      </c>
      <c r="K603" s="55"/>
      <c r="L603" s="55"/>
      <c r="M603" s="55"/>
      <c r="N603" s="61">
        <f t="shared" si="418"/>
        <v>0</v>
      </c>
      <c r="O603" s="55"/>
      <c r="P603" s="55"/>
      <c r="Q603" s="55"/>
      <c r="R603" s="61">
        <f t="shared" si="419"/>
        <v>0</v>
      </c>
      <c r="S603" s="55"/>
      <c r="T603" s="55"/>
      <c r="U603" s="55"/>
      <c r="V603" s="61">
        <f t="shared" si="420"/>
        <v>0</v>
      </c>
    </row>
    <row r="604" spans="1:22" s="6" customFormat="1" ht="15" customHeight="1">
      <c r="A604" s="112">
        <v>556</v>
      </c>
      <c r="B604" s="113" t="s">
        <v>214</v>
      </c>
      <c r="C604" s="114" t="s">
        <v>223</v>
      </c>
      <c r="D604" s="114"/>
      <c r="E604" s="74">
        <f>SUM(E605:E610)</f>
        <v>0</v>
      </c>
      <c r="F604" s="74"/>
      <c r="G604" s="74">
        <f t="shared" ref="G604:I604" si="429">SUM(G605:G610)</f>
        <v>0</v>
      </c>
      <c r="H604" s="74">
        <f t="shared" si="429"/>
        <v>0</v>
      </c>
      <c r="I604" s="74">
        <f t="shared" si="429"/>
        <v>0</v>
      </c>
      <c r="J604" s="74">
        <f t="shared" si="417"/>
        <v>0</v>
      </c>
      <c r="K604" s="74">
        <f t="shared" ref="K604:M604" si="430">SUM(K605:K610)</f>
        <v>0</v>
      </c>
      <c r="L604" s="74">
        <f t="shared" si="430"/>
        <v>0</v>
      </c>
      <c r="M604" s="74">
        <f t="shared" si="430"/>
        <v>0</v>
      </c>
      <c r="N604" s="74">
        <f t="shared" si="418"/>
        <v>0</v>
      </c>
      <c r="O604" s="74">
        <f t="shared" ref="O604:Q604" si="431">SUM(O605:O610)</f>
        <v>0</v>
      </c>
      <c r="P604" s="74">
        <f t="shared" si="431"/>
        <v>0</v>
      </c>
      <c r="Q604" s="74">
        <f t="shared" si="431"/>
        <v>0</v>
      </c>
      <c r="R604" s="74">
        <f t="shared" si="419"/>
        <v>0</v>
      </c>
      <c r="S604" s="74">
        <f t="shared" ref="S604:U604" si="432">SUM(S605:S610)</f>
        <v>0</v>
      </c>
      <c r="T604" s="74">
        <f t="shared" si="432"/>
        <v>0</v>
      </c>
      <c r="U604" s="74">
        <f t="shared" si="432"/>
        <v>0</v>
      </c>
      <c r="V604" s="74">
        <f t="shared" si="420"/>
        <v>0</v>
      </c>
    </row>
    <row r="605" spans="1:22" s="6" customFormat="1" ht="15" customHeight="1">
      <c r="A605" s="51">
        <v>557</v>
      </c>
      <c r="B605" s="11" t="s">
        <v>214</v>
      </c>
      <c r="C605" s="59" t="s">
        <v>229</v>
      </c>
      <c r="D605" s="59"/>
      <c r="E605" s="61">
        <f t="shared" si="395"/>
        <v>0</v>
      </c>
      <c r="F605" s="61"/>
      <c r="G605" s="55"/>
      <c r="H605" s="55"/>
      <c r="I605" s="55"/>
      <c r="J605" s="61">
        <f t="shared" si="417"/>
        <v>0</v>
      </c>
      <c r="K605" s="55"/>
      <c r="L605" s="55"/>
      <c r="M605" s="55"/>
      <c r="N605" s="61">
        <f t="shared" si="418"/>
        <v>0</v>
      </c>
      <c r="O605" s="55"/>
      <c r="P605" s="55"/>
      <c r="Q605" s="55"/>
      <c r="R605" s="61">
        <f t="shared" si="419"/>
        <v>0</v>
      </c>
      <c r="S605" s="55"/>
      <c r="T605" s="55"/>
      <c r="U605" s="55"/>
      <c r="V605" s="61">
        <f t="shared" si="420"/>
        <v>0</v>
      </c>
    </row>
    <row r="606" spans="1:22" s="6" customFormat="1" ht="15" customHeight="1">
      <c r="A606" s="51">
        <v>558</v>
      </c>
      <c r="B606" s="11" t="s">
        <v>214</v>
      </c>
      <c r="C606" s="59" t="s">
        <v>228</v>
      </c>
      <c r="D606" s="59"/>
      <c r="E606" s="61">
        <f t="shared" si="395"/>
        <v>0</v>
      </c>
      <c r="F606" s="61"/>
      <c r="G606" s="55"/>
      <c r="H606" s="55"/>
      <c r="I606" s="55"/>
      <c r="J606" s="61">
        <f t="shared" si="417"/>
        <v>0</v>
      </c>
      <c r="K606" s="55"/>
      <c r="L606" s="55"/>
      <c r="M606" s="55"/>
      <c r="N606" s="61">
        <f t="shared" si="418"/>
        <v>0</v>
      </c>
      <c r="O606" s="55"/>
      <c r="P606" s="55"/>
      <c r="Q606" s="55"/>
      <c r="R606" s="61">
        <f t="shared" si="419"/>
        <v>0</v>
      </c>
      <c r="S606" s="55"/>
      <c r="T606" s="55"/>
      <c r="U606" s="55"/>
      <c r="V606" s="61">
        <f t="shared" si="420"/>
        <v>0</v>
      </c>
    </row>
    <row r="607" spans="1:22" s="6" customFormat="1" ht="15" customHeight="1">
      <c r="A607" s="51">
        <v>559</v>
      </c>
      <c r="B607" s="11" t="s">
        <v>214</v>
      </c>
      <c r="C607" s="59" t="s">
        <v>227</v>
      </c>
      <c r="D607" s="59"/>
      <c r="E607" s="61">
        <f t="shared" si="395"/>
        <v>0</v>
      </c>
      <c r="F607" s="61"/>
      <c r="G607" s="55"/>
      <c r="H607" s="55"/>
      <c r="I607" s="55"/>
      <c r="J607" s="61">
        <f t="shared" si="417"/>
        <v>0</v>
      </c>
      <c r="K607" s="55"/>
      <c r="L607" s="55"/>
      <c r="M607" s="55"/>
      <c r="N607" s="61">
        <f t="shared" si="418"/>
        <v>0</v>
      </c>
      <c r="O607" s="55"/>
      <c r="P607" s="55"/>
      <c r="Q607" s="55"/>
      <c r="R607" s="61">
        <f t="shared" si="419"/>
        <v>0</v>
      </c>
      <c r="S607" s="55"/>
      <c r="T607" s="55"/>
      <c r="U607" s="55"/>
      <c r="V607" s="61">
        <f t="shared" si="420"/>
        <v>0</v>
      </c>
    </row>
    <row r="608" spans="1:22" s="6" customFormat="1" ht="15" customHeight="1">
      <c r="A608" s="51">
        <v>560</v>
      </c>
      <c r="B608" s="11" t="s">
        <v>214</v>
      </c>
      <c r="C608" s="59" t="s">
        <v>226</v>
      </c>
      <c r="D608" s="59"/>
      <c r="E608" s="61">
        <f t="shared" si="395"/>
        <v>0</v>
      </c>
      <c r="F608" s="61"/>
      <c r="G608" s="55"/>
      <c r="H608" s="55"/>
      <c r="I608" s="55"/>
      <c r="J608" s="61">
        <f t="shared" si="417"/>
        <v>0</v>
      </c>
      <c r="K608" s="55"/>
      <c r="L608" s="55"/>
      <c r="M608" s="55"/>
      <c r="N608" s="61">
        <f t="shared" si="418"/>
        <v>0</v>
      </c>
      <c r="O608" s="55"/>
      <c r="P608" s="55"/>
      <c r="Q608" s="55"/>
      <c r="R608" s="61">
        <f t="shared" si="419"/>
        <v>0</v>
      </c>
      <c r="S608" s="55"/>
      <c r="T608" s="55"/>
      <c r="U608" s="55"/>
      <c r="V608" s="61">
        <f t="shared" si="420"/>
        <v>0</v>
      </c>
    </row>
    <row r="609" spans="1:22" ht="15" customHeight="1">
      <c r="A609" s="51">
        <v>561</v>
      </c>
      <c r="B609" s="11" t="s">
        <v>214</v>
      </c>
      <c r="C609" s="59" t="s">
        <v>225</v>
      </c>
      <c r="D609" s="59"/>
      <c r="E609" s="61">
        <f t="shared" si="395"/>
        <v>0</v>
      </c>
      <c r="F609" s="61"/>
      <c r="G609" s="55"/>
      <c r="H609" s="55"/>
      <c r="I609" s="55"/>
      <c r="J609" s="61">
        <f t="shared" si="417"/>
        <v>0</v>
      </c>
      <c r="K609" s="55"/>
      <c r="L609" s="55"/>
      <c r="M609" s="55"/>
      <c r="N609" s="61">
        <f t="shared" si="418"/>
        <v>0</v>
      </c>
      <c r="O609" s="55"/>
      <c r="P609" s="55"/>
      <c r="Q609" s="55"/>
      <c r="R609" s="61">
        <f t="shared" si="419"/>
        <v>0</v>
      </c>
      <c r="S609" s="55"/>
      <c r="T609" s="55"/>
      <c r="U609" s="55"/>
      <c r="V609" s="61">
        <f t="shared" si="420"/>
        <v>0</v>
      </c>
    </row>
    <row r="610" spans="1:22" s="6" customFormat="1" ht="15" customHeight="1">
      <c r="A610" s="51">
        <v>562</v>
      </c>
      <c r="B610" s="11" t="s">
        <v>214</v>
      </c>
      <c r="C610" s="59" t="s">
        <v>224</v>
      </c>
      <c r="D610" s="59"/>
      <c r="E610" s="61">
        <f t="shared" si="395"/>
        <v>0</v>
      </c>
      <c r="F610" s="61"/>
      <c r="G610" s="55"/>
      <c r="H610" s="55"/>
      <c r="I610" s="55"/>
      <c r="J610" s="61">
        <f t="shared" si="417"/>
        <v>0</v>
      </c>
      <c r="K610" s="55"/>
      <c r="L610" s="55"/>
      <c r="M610" s="55"/>
      <c r="N610" s="61">
        <f t="shared" si="418"/>
        <v>0</v>
      </c>
      <c r="O610" s="55"/>
      <c r="P610" s="55"/>
      <c r="Q610" s="55"/>
      <c r="R610" s="61">
        <f t="shared" si="419"/>
        <v>0</v>
      </c>
      <c r="S610" s="55"/>
      <c r="T610" s="55"/>
      <c r="U610" s="55"/>
      <c r="V610" s="61">
        <f t="shared" si="420"/>
        <v>0</v>
      </c>
    </row>
    <row r="611" spans="1:22" s="6" customFormat="1" ht="15" customHeight="1">
      <c r="A611" s="112">
        <v>563</v>
      </c>
      <c r="B611" s="113" t="s">
        <v>235</v>
      </c>
      <c r="C611" s="114" t="s">
        <v>230</v>
      </c>
      <c r="D611" s="114"/>
      <c r="E611" s="74">
        <f>SUM(E612:E617)</f>
        <v>0</v>
      </c>
      <c r="F611" s="74"/>
      <c r="G611" s="74">
        <f t="shared" ref="G611:I611" si="433">SUM(G612:G617)</f>
        <v>0</v>
      </c>
      <c r="H611" s="74">
        <f t="shared" si="433"/>
        <v>0</v>
      </c>
      <c r="I611" s="74">
        <f t="shared" si="433"/>
        <v>0</v>
      </c>
      <c r="J611" s="74">
        <f t="shared" si="417"/>
        <v>0</v>
      </c>
      <c r="K611" s="74">
        <f t="shared" ref="K611:M611" si="434">SUM(K612:K617)</f>
        <v>0</v>
      </c>
      <c r="L611" s="74">
        <f t="shared" si="434"/>
        <v>0</v>
      </c>
      <c r="M611" s="74">
        <f t="shared" si="434"/>
        <v>0</v>
      </c>
      <c r="N611" s="74">
        <f t="shared" si="418"/>
        <v>0</v>
      </c>
      <c r="O611" s="74">
        <f t="shared" ref="O611:Q611" si="435">SUM(O612:O617)</f>
        <v>0</v>
      </c>
      <c r="P611" s="74">
        <f t="shared" si="435"/>
        <v>0</v>
      </c>
      <c r="Q611" s="74">
        <f t="shared" si="435"/>
        <v>0</v>
      </c>
      <c r="R611" s="74">
        <f t="shared" si="419"/>
        <v>0</v>
      </c>
      <c r="S611" s="74">
        <f t="shared" ref="S611:U611" si="436">SUM(S612:S617)</f>
        <v>0</v>
      </c>
      <c r="T611" s="74">
        <f t="shared" si="436"/>
        <v>0</v>
      </c>
      <c r="U611" s="74">
        <f t="shared" si="436"/>
        <v>0</v>
      </c>
      <c r="V611" s="74">
        <f t="shared" si="420"/>
        <v>0</v>
      </c>
    </row>
    <row r="612" spans="1:22" s="6" customFormat="1" ht="15" customHeight="1">
      <c r="A612" s="51">
        <v>564</v>
      </c>
      <c r="B612" s="11" t="s">
        <v>235</v>
      </c>
      <c r="C612" s="59" t="s">
        <v>229</v>
      </c>
      <c r="D612" s="59"/>
      <c r="E612" s="61">
        <f t="shared" si="395"/>
        <v>0</v>
      </c>
      <c r="F612" s="61"/>
      <c r="G612" s="55"/>
      <c r="H612" s="55"/>
      <c r="I612" s="55"/>
      <c r="J612" s="61">
        <f t="shared" si="417"/>
        <v>0</v>
      </c>
      <c r="K612" s="55"/>
      <c r="L612" s="55"/>
      <c r="M612" s="55"/>
      <c r="N612" s="61">
        <f t="shared" si="418"/>
        <v>0</v>
      </c>
      <c r="O612" s="55"/>
      <c r="P612" s="55"/>
      <c r="Q612" s="55"/>
      <c r="R612" s="61">
        <f t="shared" si="419"/>
        <v>0</v>
      </c>
      <c r="S612" s="55"/>
      <c r="T612" s="55"/>
      <c r="U612" s="55"/>
      <c r="V612" s="61">
        <f t="shared" si="420"/>
        <v>0</v>
      </c>
    </row>
    <row r="613" spans="1:22" s="6" customFormat="1" ht="15" customHeight="1">
      <c r="A613" s="51">
        <v>565</v>
      </c>
      <c r="B613" s="11" t="s">
        <v>235</v>
      </c>
      <c r="C613" s="59" t="s">
        <v>228</v>
      </c>
      <c r="D613" s="59"/>
      <c r="E613" s="61">
        <f t="shared" si="395"/>
        <v>0</v>
      </c>
      <c r="F613" s="61"/>
      <c r="G613" s="55"/>
      <c r="H613" s="55"/>
      <c r="I613" s="55"/>
      <c r="J613" s="61">
        <f t="shared" si="417"/>
        <v>0</v>
      </c>
      <c r="K613" s="55"/>
      <c r="L613" s="55"/>
      <c r="M613" s="55"/>
      <c r="N613" s="61">
        <f t="shared" si="418"/>
        <v>0</v>
      </c>
      <c r="O613" s="55"/>
      <c r="P613" s="55"/>
      <c r="Q613" s="55"/>
      <c r="R613" s="61">
        <f t="shared" si="419"/>
        <v>0</v>
      </c>
      <c r="S613" s="55"/>
      <c r="T613" s="55"/>
      <c r="U613" s="55"/>
      <c r="V613" s="61">
        <f t="shared" si="420"/>
        <v>0</v>
      </c>
    </row>
    <row r="614" spans="1:22" s="6" customFormat="1" ht="15" customHeight="1">
      <c r="A614" s="51">
        <v>566</v>
      </c>
      <c r="B614" s="11" t="s">
        <v>235</v>
      </c>
      <c r="C614" s="59" t="s">
        <v>227</v>
      </c>
      <c r="D614" s="59"/>
      <c r="E614" s="61">
        <f t="shared" si="395"/>
        <v>0</v>
      </c>
      <c r="F614" s="61"/>
      <c r="G614" s="55"/>
      <c r="H614" s="55"/>
      <c r="I614" s="55"/>
      <c r="J614" s="61">
        <f t="shared" si="417"/>
        <v>0</v>
      </c>
      <c r="K614" s="55"/>
      <c r="L614" s="55"/>
      <c r="M614" s="55"/>
      <c r="N614" s="61">
        <f t="shared" si="418"/>
        <v>0</v>
      </c>
      <c r="O614" s="55"/>
      <c r="P614" s="55"/>
      <c r="Q614" s="55"/>
      <c r="R614" s="61">
        <f t="shared" si="419"/>
        <v>0</v>
      </c>
      <c r="S614" s="55"/>
      <c r="T614" s="55"/>
      <c r="U614" s="55"/>
      <c r="V614" s="61">
        <f t="shared" si="420"/>
        <v>0</v>
      </c>
    </row>
    <row r="615" spans="1:22" s="6" customFormat="1" ht="15" customHeight="1">
      <c r="A615" s="51">
        <v>567</v>
      </c>
      <c r="B615" s="11" t="s">
        <v>235</v>
      </c>
      <c r="C615" s="59" t="s">
        <v>226</v>
      </c>
      <c r="D615" s="59"/>
      <c r="E615" s="61">
        <f t="shared" si="395"/>
        <v>0</v>
      </c>
      <c r="F615" s="61"/>
      <c r="G615" s="55"/>
      <c r="H615" s="55"/>
      <c r="I615" s="55"/>
      <c r="J615" s="61">
        <f t="shared" si="417"/>
        <v>0</v>
      </c>
      <c r="K615" s="55"/>
      <c r="L615" s="55"/>
      <c r="M615" s="55"/>
      <c r="N615" s="61">
        <f t="shared" si="418"/>
        <v>0</v>
      </c>
      <c r="O615" s="55"/>
      <c r="P615" s="55"/>
      <c r="Q615" s="55"/>
      <c r="R615" s="61">
        <f t="shared" si="419"/>
        <v>0</v>
      </c>
      <c r="S615" s="55"/>
      <c r="T615" s="55"/>
      <c r="U615" s="55"/>
      <c r="V615" s="61">
        <f t="shared" si="420"/>
        <v>0</v>
      </c>
    </row>
    <row r="616" spans="1:22" s="6" customFormat="1" ht="15" customHeight="1">
      <c r="A616" s="51">
        <v>568</v>
      </c>
      <c r="B616" s="11" t="s">
        <v>235</v>
      </c>
      <c r="C616" s="59" t="s">
        <v>225</v>
      </c>
      <c r="D616" s="59"/>
      <c r="E616" s="61">
        <f t="shared" si="395"/>
        <v>0</v>
      </c>
      <c r="F616" s="61"/>
      <c r="G616" s="55"/>
      <c r="H616" s="55"/>
      <c r="I616" s="55"/>
      <c r="J616" s="61">
        <f t="shared" si="417"/>
        <v>0</v>
      </c>
      <c r="K616" s="55"/>
      <c r="L616" s="55"/>
      <c r="M616" s="55"/>
      <c r="N616" s="61">
        <f t="shared" si="418"/>
        <v>0</v>
      </c>
      <c r="O616" s="55"/>
      <c r="P616" s="55"/>
      <c r="Q616" s="55"/>
      <c r="R616" s="61">
        <f t="shared" si="419"/>
        <v>0</v>
      </c>
      <c r="S616" s="55"/>
      <c r="T616" s="55"/>
      <c r="U616" s="55"/>
      <c r="V616" s="61">
        <f t="shared" si="420"/>
        <v>0</v>
      </c>
    </row>
    <row r="617" spans="1:22" s="6" customFormat="1" ht="15" customHeight="1">
      <c r="A617" s="51">
        <v>569</v>
      </c>
      <c r="B617" s="11" t="s">
        <v>235</v>
      </c>
      <c r="C617" s="59" t="s">
        <v>224</v>
      </c>
      <c r="D617" s="59"/>
      <c r="E617" s="61">
        <f t="shared" si="395"/>
        <v>0</v>
      </c>
      <c r="F617" s="61"/>
      <c r="G617" s="55"/>
      <c r="H617" s="55"/>
      <c r="I617" s="55"/>
      <c r="J617" s="61">
        <f t="shared" si="417"/>
        <v>0</v>
      </c>
      <c r="K617" s="55"/>
      <c r="L617" s="55"/>
      <c r="M617" s="55"/>
      <c r="N617" s="61">
        <f t="shared" si="418"/>
        <v>0</v>
      </c>
      <c r="O617" s="55"/>
      <c r="P617" s="55"/>
      <c r="Q617" s="55"/>
      <c r="R617" s="61">
        <f t="shared" si="419"/>
        <v>0</v>
      </c>
      <c r="S617" s="55"/>
      <c r="T617" s="55"/>
      <c r="U617" s="55"/>
      <c r="V617" s="61">
        <f t="shared" si="420"/>
        <v>0</v>
      </c>
    </row>
    <row r="618" spans="1:22" s="6" customFormat="1" ht="15" customHeight="1">
      <c r="A618" s="112">
        <v>570</v>
      </c>
      <c r="B618" s="113" t="s">
        <v>204</v>
      </c>
      <c r="C618" s="114" t="s">
        <v>223</v>
      </c>
      <c r="D618" s="114"/>
      <c r="E618" s="74">
        <f>SUM(E619:E624)</f>
        <v>0</v>
      </c>
      <c r="F618" s="74"/>
      <c r="G618" s="74">
        <f t="shared" ref="G618:I618" si="437">SUM(G619:G624)</f>
        <v>0</v>
      </c>
      <c r="H618" s="74">
        <f t="shared" si="437"/>
        <v>0</v>
      </c>
      <c r="I618" s="74">
        <f t="shared" si="437"/>
        <v>0</v>
      </c>
      <c r="J618" s="74">
        <f t="shared" si="417"/>
        <v>0</v>
      </c>
      <c r="K618" s="74">
        <f t="shared" ref="K618:M618" si="438">SUM(K619:K624)</f>
        <v>0</v>
      </c>
      <c r="L618" s="74">
        <f t="shared" si="438"/>
        <v>0</v>
      </c>
      <c r="M618" s="74">
        <f t="shared" si="438"/>
        <v>0</v>
      </c>
      <c r="N618" s="74">
        <f t="shared" si="418"/>
        <v>0</v>
      </c>
      <c r="O618" s="74">
        <f t="shared" ref="O618:Q618" si="439">SUM(O619:O624)</f>
        <v>0</v>
      </c>
      <c r="P618" s="74">
        <f t="shared" si="439"/>
        <v>0</v>
      </c>
      <c r="Q618" s="74">
        <f t="shared" si="439"/>
        <v>0</v>
      </c>
      <c r="R618" s="74">
        <f t="shared" si="419"/>
        <v>0</v>
      </c>
      <c r="S618" s="74">
        <f t="shared" ref="S618:U618" si="440">SUM(S619:S624)</f>
        <v>0</v>
      </c>
      <c r="T618" s="74">
        <f t="shared" si="440"/>
        <v>0</v>
      </c>
      <c r="U618" s="74">
        <f t="shared" si="440"/>
        <v>0</v>
      </c>
      <c r="V618" s="74">
        <f t="shared" si="420"/>
        <v>0</v>
      </c>
    </row>
    <row r="619" spans="1:22" s="6" customFormat="1" ht="15" customHeight="1">
      <c r="A619" s="51">
        <v>571</v>
      </c>
      <c r="B619" s="11" t="s">
        <v>204</v>
      </c>
      <c r="C619" s="59" t="s">
        <v>229</v>
      </c>
      <c r="D619" s="59"/>
      <c r="E619" s="61">
        <f t="shared" si="395"/>
        <v>0</v>
      </c>
      <c r="F619" s="61"/>
      <c r="G619" s="55"/>
      <c r="H619" s="55"/>
      <c r="I619" s="55"/>
      <c r="J619" s="61">
        <f t="shared" si="417"/>
        <v>0</v>
      </c>
      <c r="K619" s="55"/>
      <c r="L619" s="55"/>
      <c r="M619" s="55"/>
      <c r="N619" s="61">
        <f t="shared" si="418"/>
        <v>0</v>
      </c>
      <c r="O619" s="55"/>
      <c r="P619" s="55"/>
      <c r="Q619" s="55"/>
      <c r="R619" s="61">
        <f t="shared" si="419"/>
        <v>0</v>
      </c>
      <c r="S619" s="55"/>
      <c r="T619" s="55"/>
      <c r="U619" s="55"/>
      <c r="V619" s="61">
        <f t="shared" si="420"/>
        <v>0</v>
      </c>
    </row>
    <row r="620" spans="1:22" s="6" customFormat="1" ht="15" customHeight="1">
      <c r="A620" s="51">
        <v>572</v>
      </c>
      <c r="B620" s="11" t="s">
        <v>204</v>
      </c>
      <c r="C620" s="59" t="s">
        <v>228</v>
      </c>
      <c r="D620" s="59"/>
      <c r="E620" s="61">
        <f t="shared" si="395"/>
        <v>0</v>
      </c>
      <c r="F620" s="61"/>
      <c r="G620" s="55"/>
      <c r="H620" s="55"/>
      <c r="I620" s="55"/>
      <c r="J620" s="61">
        <f t="shared" si="417"/>
        <v>0</v>
      </c>
      <c r="K620" s="55"/>
      <c r="L620" s="55"/>
      <c r="M620" s="55"/>
      <c r="N620" s="61">
        <f t="shared" si="418"/>
        <v>0</v>
      </c>
      <c r="O620" s="55"/>
      <c r="P620" s="55"/>
      <c r="Q620" s="55"/>
      <c r="R620" s="61">
        <f t="shared" si="419"/>
        <v>0</v>
      </c>
      <c r="S620" s="55"/>
      <c r="T620" s="55"/>
      <c r="U620" s="55"/>
      <c r="V620" s="61">
        <f t="shared" si="420"/>
        <v>0</v>
      </c>
    </row>
    <row r="621" spans="1:22" s="6" customFormat="1" ht="15" customHeight="1">
      <c r="A621" s="51">
        <v>573</v>
      </c>
      <c r="B621" s="11" t="s">
        <v>204</v>
      </c>
      <c r="C621" s="59" t="s">
        <v>227</v>
      </c>
      <c r="D621" s="59"/>
      <c r="E621" s="61">
        <f t="shared" si="395"/>
        <v>0</v>
      </c>
      <c r="F621" s="61"/>
      <c r="G621" s="55"/>
      <c r="H621" s="55"/>
      <c r="I621" s="55"/>
      <c r="J621" s="61">
        <f t="shared" si="417"/>
        <v>0</v>
      </c>
      <c r="K621" s="55"/>
      <c r="L621" s="55"/>
      <c r="M621" s="55"/>
      <c r="N621" s="61">
        <f t="shared" si="418"/>
        <v>0</v>
      </c>
      <c r="O621" s="55"/>
      <c r="P621" s="55"/>
      <c r="Q621" s="55"/>
      <c r="R621" s="61">
        <f t="shared" si="419"/>
        <v>0</v>
      </c>
      <c r="S621" s="55"/>
      <c r="T621" s="55"/>
      <c r="U621" s="55"/>
      <c r="V621" s="61">
        <f t="shared" si="420"/>
        <v>0</v>
      </c>
    </row>
    <row r="622" spans="1:22" s="6" customFormat="1" ht="15" customHeight="1">
      <c r="A622" s="51">
        <v>574</v>
      </c>
      <c r="B622" s="11" t="s">
        <v>204</v>
      </c>
      <c r="C622" s="59" t="s">
        <v>226</v>
      </c>
      <c r="D622" s="59"/>
      <c r="E622" s="61">
        <f t="shared" si="395"/>
        <v>0</v>
      </c>
      <c r="F622" s="61"/>
      <c r="G622" s="55"/>
      <c r="H622" s="55"/>
      <c r="I622" s="55"/>
      <c r="J622" s="61">
        <f t="shared" si="417"/>
        <v>0</v>
      </c>
      <c r="K622" s="55"/>
      <c r="L622" s="55"/>
      <c r="M622" s="55"/>
      <c r="N622" s="61">
        <f t="shared" si="418"/>
        <v>0</v>
      </c>
      <c r="O622" s="55"/>
      <c r="P622" s="55"/>
      <c r="Q622" s="55"/>
      <c r="R622" s="61">
        <f t="shared" si="419"/>
        <v>0</v>
      </c>
      <c r="S622" s="55"/>
      <c r="T622" s="55"/>
      <c r="U622" s="55"/>
      <c r="V622" s="61">
        <f t="shared" si="420"/>
        <v>0</v>
      </c>
    </row>
    <row r="623" spans="1:22" s="6" customFormat="1" ht="15" customHeight="1">
      <c r="A623" s="51">
        <v>575</v>
      </c>
      <c r="B623" s="11" t="s">
        <v>204</v>
      </c>
      <c r="C623" s="59" t="s">
        <v>225</v>
      </c>
      <c r="D623" s="59"/>
      <c r="E623" s="61">
        <f t="shared" ref="E623:E686" si="441">SUM(G623:V623)/2</f>
        <v>0</v>
      </c>
      <c r="F623" s="61"/>
      <c r="G623" s="55"/>
      <c r="H623" s="55"/>
      <c r="I623" s="55"/>
      <c r="J623" s="61">
        <f t="shared" si="417"/>
        <v>0</v>
      </c>
      <c r="K623" s="55"/>
      <c r="L623" s="55"/>
      <c r="M623" s="55"/>
      <c r="N623" s="61">
        <f t="shared" si="418"/>
        <v>0</v>
      </c>
      <c r="O623" s="55"/>
      <c r="P623" s="55"/>
      <c r="Q623" s="55"/>
      <c r="R623" s="61">
        <f t="shared" si="419"/>
        <v>0</v>
      </c>
      <c r="S623" s="55"/>
      <c r="T623" s="55"/>
      <c r="U623" s="55"/>
      <c r="V623" s="61">
        <f t="shared" si="420"/>
        <v>0</v>
      </c>
    </row>
    <row r="624" spans="1:22" s="6" customFormat="1" ht="15" customHeight="1">
      <c r="A624" s="51">
        <v>576</v>
      </c>
      <c r="B624" s="11" t="s">
        <v>204</v>
      </c>
      <c r="C624" s="59" t="s">
        <v>224</v>
      </c>
      <c r="D624" s="59"/>
      <c r="E624" s="61">
        <f t="shared" si="441"/>
        <v>0</v>
      </c>
      <c r="F624" s="61"/>
      <c r="G624" s="55"/>
      <c r="H624" s="55"/>
      <c r="I624" s="55"/>
      <c r="J624" s="61">
        <f t="shared" si="417"/>
        <v>0</v>
      </c>
      <c r="K624" s="55"/>
      <c r="L624" s="55"/>
      <c r="M624" s="55"/>
      <c r="N624" s="61">
        <f t="shared" si="418"/>
        <v>0</v>
      </c>
      <c r="O624" s="55"/>
      <c r="P624" s="55"/>
      <c r="Q624" s="55"/>
      <c r="R624" s="61">
        <f t="shared" si="419"/>
        <v>0</v>
      </c>
      <c r="S624" s="55"/>
      <c r="T624" s="55"/>
      <c r="U624" s="55"/>
      <c r="V624" s="61">
        <f t="shared" si="420"/>
        <v>0</v>
      </c>
    </row>
    <row r="625" spans="1:22" s="6" customFormat="1" ht="15" customHeight="1">
      <c r="A625" s="112">
        <v>577</v>
      </c>
      <c r="B625" s="113" t="s">
        <v>206</v>
      </c>
      <c r="C625" s="114" t="s">
        <v>230</v>
      </c>
      <c r="D625" s="114"/>
      <c r="E625" s="74">
        <f>SUM(E626:E631)</f>
        <v>0</v>
      </c>
      <c r="F625" s="74"/>
      <c r="G625" s="74">
        <f t="shared" ref="G625:I625" si="442">SUM(G626:G631)</f>
        <v>0</v>
      </c>
      <c r="H625" s="74">
        <f t="shared" si="442"/>
        <v>0</v>
      </c>
      <c r="I625" s="74">
        <f t="shared" si="442"/>
        <v>0</v>
      </c>
      <c r="J625" s="74">
        <f t="shared" si="417"/>
        <v>0</v>
      </c>
      <c r="K625" s="74">
        <f t="shared" ref="K625:M625" si="443">SUM(K626:K631)</f>
        <v>0</v>
      </c>
      <c r="L625" s="74">
        <f t="shared" si="443"/>
        <v>0</v>
      </c>
      <c r="M625" s="74">
        <f t="shared" si="443"/>
        <v>0</v>
      </c>
      <c r="N625" s="74">
        <f t="shared" si="418"/>
        <v>0</v>
      </c>
      <c r="O625" s="74">
        <f t="shared" ref="O625:Q625" si="444">SUM(O626:O631)</f>
        <v>0</v>
      </c>
      <c r="P625" s="74">
        <f t="shared" si="444"/>
        <v>0</v>
      </c>
      <c r="Q625" s="74">
        <f t="shared" si="444"/>
        <v>0</v>
      </c>
      <c r="R625" s="74">
        <f t="shared" si="419"/>
        <v>0</v>
      </c>
      <c r="S625" s="74">
        <f t="shared" ref="S625:U625" si="445">SUM(S626:S631)</f>
        <v>0</v>
      </c>
      <c r="T625" s="74">
        <f t="shared" si="445"/>
        <v>0</v>
      </c>
      <c r="U625" s="74">
        <f t="shared" si="445"/>
        <v>0</v>
      </c>
      <c r="V625" s="74">
        <f t="shared" si="420"/>
        <v>0</v>
      </c>
    </row>
    <row r="626" spans="1:22" s="6" customFormat="1" ht="15" customHeight="1">
      <c r="A626" s="51">
        <v>578</v>
      </c>
      <c r="B626" s="11" t="s">
        <v>206</v>
      </c>
      <c r="C626" s="59" t="s">
        <v>229</v>
      </c>
      <c r="D626" s="59"/>
      <c r="E626" s="61">
        <f t="shared" si="441"/>
        <v>0</v>
      </c>
      <c r="F626" s="61"/>
      <c r="G626" s="55"/>
      <c r="H626" s="55"/>
      <c r="I626" s="55"/>
      <c r="J626" s="61">
        <f t="shared" si="417"/>
        <v>0</v>
      </c>
      <c r="K626" s="55"/>
      <c r="L626" s="55"/>
      <c r="M626" s="55"/>
      <c r="N626" s="61">
        <f t="shared" si="418"/>
        <v>0</v>
      </c>
      <c r="O626" s="55"/>
      <c r="P626" s="55"/>
      <c r="Q626" s="55"/>
      <c r="R626" s="61">
        <f t="shared" si="419"/>
        <v>0</v>
      </c>
      <c r="S626" s="55"/>
      <c r="T626" s="55"/>
      <c r="U626" s="55"/>
      <c r="V626" s="61">
        <f t="shared" si="420"/>
        <v>0</v>
      </c>
    </row>
    <row r="627" spans="1:22" s="6" customFormat="1" ht="15" customHeight="1">
      <c r="A627" s="51">
        <v>579</v>
      </c>
      <c r="B627" s="11" t="s">
        <v>206</v>
      </c>
      <c r="C627" s="59" t="s">
        <v>228</v>
      </c>
      <c r="D627" s="59"/>
      <c r="E627" s="61">
        <f t="shared" si="441"/>
        <v>0</v>
      </c>
      <c r="F627" s="61"/>
      <c r="G627" s="55"/>
      <c r="H627" s="55"/>
      <c r="I627" s="55"/>
      <c r="J627" s="61">
        <f t="shared" si="417"/>
        <v>0</v>
      </c>
      <c r="K627" s="55"/>
      <c r="L627" s="55"/>
      <c r="M627" s="55"/>
      <c r="N627" s="61">
        <f t="shared" si="418"/>
        <v>0</v>
      </c>
      <c r="O627" s="55"/>
      <c r="P627" s="55"/>
      <c r="Q627" s="55"/>
      <c r="R627" s="61">
        <f t="shared" si="419"/>
        <v>0</v>
      </c>
      <c r="S627" s="55"/>
      <c r="T627" s="55"/>
      <c r="U627" s="55"/>
      <c r="V627" s="61">
        <f t="shared" si="420"/>
        <v>0</v>
      </c>
    </row>
    <row r="628" spans="1:22" s="6" customFormat="1" ht="15" customHeight="1">
      <c r="A628" s="51">
        <v>580</v>
      </c>
      <c r="B628" s="11" t="s">
        <v>206</v>
      </c>
      <c r="C628" s="59" t="s">
        <v>227</v>
      </c>
      <c r="D628" s="59"/>
      <c r="E628" s="61">
        <f t="shared" si="441"/>
        <v>0</v>
      </c>
      <c r="F628" s="61"/>
      <c r="G628" s="55"/>
      <c r="H628" s="55"/>
      <c r="I628" s="55"/>
      <c r="J628" s="61">
        <f t="shared" si="417"/>
        <v>0</v>
      </c>
      <c r="K628" s="55"/>
      <c r="L628" s="55"/>
      <c r="M628" s="55"/>
      <c r="N628" s="61">
        <f t="shared" si="418"/>
        <v>0</v>
      </c>
      <c r="O628" s="55"/>
      <c r="P628" s="55"/>
      <c r="Q628" s="55"/>
      <c r="R628" s="61">
        <f t="shared" si="419"/>
        <v>0</v>
      </c>
      <c r="S628" s="55"/>
      <c r="T628" s="55"/>
      <c r="U628" s="55"/>
      <c r="V628" s="61">
        <f t="shared" si="420"/>
        <v>0</v>
      </c>
    </row>
    <row r="629" spans="1:22" s="6" customFormat="1" ht="15" customHeight="1">
      <c r="A629" s="51">
        <v>581</v>
      </c>
      <c r="B629" s="11" t="s">
        <v>206</v>
      </c>
      <c r="C629" s="59" t="s">
        <v>226</v>
      </c>
      <c r="D629" s="59"/>
      <c r="E629" s="61">
        <f t="shared" si="441"/>
        <v>0</v>
      </c>
      <c r="F629" s="61"/>
      <c r="G629" s="55"/>
      <c r="H629" s="55"/>
      <c r="I629" s="55"/>
      <c r="J629" s="61">
        <f t="shared" si="417"/>
        <v>0</v>
      </c>
      <c r="K629" s="55"/>
      <c r="L629" s="55"/>
      <c r="M629" s="55"/>
      <c r="N629" s="61">
        <f t="shared" si="418"/>
        <v>0</v>
      </c>
      <c r="O629" s="55"/>
      <c r="P629" s="55"/>
      <c r="Q629" s="55"/>
      <c r="R629" s="61">
        <f t="shared" si="419"/>
        <v>0</v>
      </c>
      <c r="S629" s="55"/>
      <c r="T629" s="55"/>
      <c r="U629" s="55"/>
      <c r="V629" s="61">
        <f t="shared" si="420"/>
        <v>0</v>
      </c>
    </row>
    <row r="630" spans="1:22" ht="15" customHeight="1">
      <c r="A630" s="51">
        <v>582</v>
      </c>
      <c r="B630" s="11" t="s">
        <v>206</v>
      </c>
      <c r="C630" s="59" t="s">
        <v>225</v>
      </c>
      <c r="D630" s="59"/>
      <c r="E630" s="61">
        <f t="shared" si="441"/>
        <v>0</v>
      </c>
      <c r="F630" s="61"/>
      <c r="G630" s="55"/>
      <c r="H630" s="55"/>
      <c r="I630" s="55"/>
      <c r="J630" s="61">
        <f t="shared" si="417"/>
        <v>0</v>
      </c>
      <c r="K630" s="55"/>
      <c r="L630" s="55"/>
      <c r="M630" s="55"/>
      <c r="N630" s="61">
        <f t="shared" si="418"/>
        <v>0</v>
      </c>
      <c r="O630" s="55"/>
      <c r="P630" s="55"/>
      <c r="Q630" s="55"/>
      <c r="R630" s="61">
        <f t="shared" si="419"/>
        <v>0</v>
      </c>
      <c r="S630" s="55"/>
      <c r="T630" s="55"/>
      <c r="U630" s="55"/>
      <c r="V630" s="61">
        <f t="shared" si="420"/>
        <v>0</v>
      </c>
    </row>
    <row r="631" spans="1:22" s="6" customFormat="1" ht="15" customHeight="1">
      <c r="A631" s="51">
        <v>583</v>
      </c>
      <c r="B631" s="11" t="s">
        <v>206</v>
      </c>
      <c r="C631" s="59" t="s">
        <v>224</v>
      </c>
      <c r="D631" s="59"/>
      <c r="E631" s="61">
        <f t="shared" si="441"/>
        <v>0</v>
      </c>
      <c r="F631" s="61"/>
      <c r="G631" s="55"/>
      <c r="H631" s="55"/>
      <c r="I631" s="55"/>
      <c r="J631" s="61">
        <f t="shared" si="417"/>
        <v>0</v>
      </c>
      <c r="K631" s="55"/>
      <c r="L631" s="55"/>
      <c r="M631" s="55"/>
      <c r="N631" s="61">
        <f t="shared" si="418"/>
        <v>0</v>
      </c>
      <c r="O631" s="55"/>
      <c r="P631" s="55"/>
      <c r="Q631" s="55"/>
      <c r="R631" s="61">
        <f t="shared" si="419"/>
        <v>0</v>
      </c>
      <c r="S631" s="55"/>
      <c r="T631" s="55"/>
      <c r="U631" s="55"/>
      <c r="V631" s="61">
        <f t="shared" si="420"/>
        <v>0</v>
      </c>
    </row>
    <row r="632" spans="1:22" ht="15" customHeight="1">
      <c r="A632" s="112">
        <v>584</v>
      </c>
      <c r="B632" s="113" t="s">
        <v>144</v>
      </c>
      <c r="C632" s="114" t="s">
        <v>223</v>
      </c>
      <c r="D632" s="114"/>
      <c r="E632" s="74">
        <f>SUM(E633:E638)</f>
        <v>0</v>
      </c>
      <c r="F632" s="74"/>
      <c r="G632" s="74">
        <f t="shared" ref="G632:I632" si="446">SUM(G633:G638)</f>
        <v>0</v>
      </c>
      <c r="H632" s="74">
        <f t="shared" si="446"/>
        <v>0</v>
      </c>
      <c r="I632" s="74">
        <f t="shared" si="446"/>
        <v>0</v>
      </c>
      <c r="J632" s="74">
        <f t="shared" si="417"/>
        <v>0</v>
      </c>
      <c r="K632" s="74">
        <f t="shared" ref="K632:M632" si="447">SUM(K633:K638)</f>
        <v>0</v>
      </c>
      <c r="L632" s="74">
        <f t="shared" si="447"/>
        <v>0</v>
      </c>
      <c r="M632" s="74">
        <f t="shared" si="447"/>
        <v>0</v>
      </c>
      <c r="N632" s="74">
        <f t="shared" si="418"/>
        <v>0</v>
      </c>
      <c r="O632" s="74">
        <f t="shared" ref="O632:Q632" si="448">SUM(O633:O638)</f>
        <v>0</v>
      </c>
      <c r="P632" s="74">
        <f t="shared" si="448"/>
        <v>0</v>
      </c>
      <c r="Q632" s="74">
        <f t="shared" si="448"/>
        <v>0</v>
      </c>
      <c r="R632" s="74">
        <f t="shared" si="419"/>
        <v>0</v>
      </c>
      <c r="S632" s="74">
        <f t="shared" ref="S632:U632" si="449">SUM(S633:S638)</f>
        <v>0</v>
      </c>
      <c r="T632" s="74">
        <f t="shared" si="449"/>
        <v>0</v>
      </c>
      <c r="U632" s="74">
        <f t="shared" si="449"/>
        <v>0</v>
      </c>
      <c r="V632" s="74">
        <f t="shared" si="420"/>
        <v>0</v>
      </c>
    </row>
    <row r="633" spans="1:22" ht="15" customHeight="1">
      <c r="A633" s="51">
        <v>585</v>
      </c>
      <c r="B633" s="11" t="s">
        <v>144</v>
      </c>
      <c r="C633" s="59" t="s">
        <v>229</v>
      </c>
      <c r="D633" s="59"/>
      <c r="E633" s="61">
        <f t="shared" si="441"/>
        <v>0</v>
      </c>
      <c r="F633" s="61"/>
      <c r="G633" s="55"/>
      <c r="H633" s="55"/>
      <c r="I633" s="55"/>
      <c r="J633" s="61">
        <f t="shared" si="417"/>
        <v>0</v>
      </c>
      <c r="K633" s="55"/>
      <c r="L633" s="55"/>
      <c r="M633" s="55"/>
      <c r="N633" s="61">
        <f t="shared" si="418"/>
        <v>0</v>
      </c>
      <c r="O633" s="55"/>
      <c r="P633" s="55"/>
      <c r="Q633" s="55"/>
      <c r="R633" s="61">
        <f t="shared" si="419"/>
        <v>0</v>
      </c>
      <c r="S633" s="55"/>
      <c r="T633" s="55"/>
      <c r="U633" s="55"/>
      <c r="V633" s="61">
        <f t="shared" si="420"/>
        <v>0</v>
      </c>
    </row>
    <row r="634" spans="1:22" s="6" customFormat="1" ht="15" customHeight="1">
      <c r="A634" s="51">
        <v>586</v>
      </c>
      <c r="B634" s="11" t="s">
        <v>144</v>
      </c>
      <c r="C634" s="59" t="s">
        <v>228</v>
      </c>
      <c r="D634" s="59"/>
      <c r="E634" s="61">
        <f t="shared" si="441"/>
        <v>0</v>
      </c>
      <c r="F634" s="61"/>
      <c r="G634" s="55"/>
      <c r="H634" s="55"/>
      <c r="I634" s="55"/>
      <c r="J634" s="61">
        <f t="shared" si="417"/>
        <v>0</v>
      </c>
      <c r="K634" s="55"/>
      <c r="L634" s="55"/>
      <c r="M634" s="55"/>
      <c r="N634" s="61">
        <f t="shared" si="418"/>
        <v>0</v>
      </c>
      <c r="O634" s="55"/>
      <c r="P634" s="55"/>
      <c r="Q634" s="55"/>
      <c r="R634" s="61">
        <f t="shared" si="419"/>
        <v>0</v>
      </c>
      <c r="S634" s="55"/>
      <c r="T634" s="55"/>
      <c r="U634" s="55"/>
      <c r="V634" s="61">
        <f t="shared" si="420"/>
        <v>0</v>
      </c>
    </row>
    <row r="635" spans="1:22" s="6" customFormat="1" ht="15" customHeight="1">
      <c r="A635" s="51">
        <v>587</v>
      </c>
      <c r="B635" s="11" t="s">
        <v>144</v>
      </c>
      <c r="C635" s="59" t="s">
        <v>227</v>
      </c>
      <c r="D635" s="59"/>
      <c r="E635" s="61">
        <f t="shared" si="441"/>
        <v>0</v>
      </c>
      <c r="F635" s="61"/>
      <c r="G635" s="55"/>
      <c r="H635" s="55"/>
      <c r="I635" s="55"/>
      <c r="J635" s="61">
        <f t="shared" si="417"/>
        <v>0</v>
      </c>
      <c r="K635" s="55"/>
      <c r="L635" s="55"/>
      <c r="M635" s="55"/>
      <c r="N635" s="61">
        <f t="shared" si="418"/>
        <v>0</v>
      </c>
      <c r="O635" s="55"/>
      <c r="P635" s="55"/>
      <c r="Q635" s="55"/>
      <c r="R635" s="61">
        <f t="shared" si="419"/>
        <v>0</v>
      </c>
      <c r="S635" s="55"/>
      <c r="T635" s="55"/>
      <c r="U635" s="55"/>
      <c r="V635" s="61">
        <f t="shared" si="420"/>
        <v>0</v>
      </c>
    </row>
    <row r="636" spans="1:22" s="6" customFormat="1" ht="15" customHeight="1">
      <c r="A636" s="51">
        <v>588</v>
      </c>
      <c r="B636" s="11" t="s">
        <v>144</v>
      </c>
      <c r="C636" s="59" t="s">
        <v>226</v>
      </c>
      <c r="D636" s="59"/>
      <c r="E636" s="61">
        <f t="shared" si="441"/>
        <v>0</v>
      </c>
      <c r="F636" s="61"/>
      <c r="G636" s="55"/>
      <c r="H636" s="55"/>
      <c r="I636" s="55"/>
      <c r="J636" s="61">
        <f t="shared" si="417"/>
        <v>0</v>
      </c>
      <c r="K636" s="55"/>
      <c r="L636" s="55"/>
      <c r="M636" s="55"/>
      <c r="N636" s="61">
        <f t="shared" si="418"/>
        <v>0</v>
      </c>
      <c r="O636" s="55"/>
      <c r="P636" s="55"/>
      <c r="Q636" s="55"/>
      <c r="R636" s="61">
        <f t="shared" si="419"/>
        <v>0</v>
      </c>
      <c r="S636" s="55"/>
      <c r="T636" s="55"/>
      <c r="U636" s="55"/>
      <c r="V636" s="61">
        <f t="shared" si="420"/>
        <v>0</v>
      </c>
    </row>
    <row r="637" spans="1:22" s="6" customFormat="1" ht="15" customHeight="1">
      <c r="A637" s="51">
        <v>589</v>
      </c>
      <c r="B637" s="11" t="s">
        <v>144</v>
      </c>
      <c r="C637" s="59" t="s">
        <v>225</v>
      </c>
      <c r="D637" s="59"/>
      <c r="E637" s="61">
        <f t="shared" si="441"/>
        <v>0</v>
      </c>
      <c r="F637" s="61"/>
      <c r="G637" s="55"/>
      <c r="H637" s="55"/>
      <c r="I637" s="55"/>
      <c r="J637" s="61">
        <f t="shared" si="417"/>
        <v>0</v>
      </c>
      <c r="K637" s="55"/>
      <c r="L637" s="55"/>
      <c r="M637" s="55"/>
      <c r="N637" s="61">
        <f t="shared" si="418"/>
        <v>0</v>
      </c>
      <c r="O637" s="55"/>
      <c r="P637" s="55"/>
      <c r="Q637" s="55"/>
      <c r="R637" s="61">
        <f t="shared" si="419"/>
        <v>0</v>
      </c>
      <c r="S637" s="55"/>
      <c r="T637" s="55"/>
      <c r="U637" s="55"/>
      <c r="V637" s="61">
        <f t="shared" si="420"/>
        <v>0</v>
      </c>
    </row>
    <row r="638" spans="1:22" s="6" customFormat="1" ht="15" customHeight="1">
      <c r="A638" s="51">
        <v>590</v>
      </c>
      <c r="B638" s="11" t="s">
        <v>144</v>
      </c>
      <c r="C638" s="59" t="s">
        <v>224</v>
      </c>
      <c r="D638" s="59"/>
      <c r="E638" s="61">
        <f t="shared" si="441"/>
        <v>0</v>
      </c>
      <c r="F638" s="61"/>
      <c r="G638" s="55"/>
      <c r="H638" s="55"/>
      <c r="I638" s="55"/>
      <c r="J638" s="61">
        <f t="shared" si="417"/>
        <v>0</v>
      </c>
      <c r="K638" s="55"/>
      <c r="L638" s="55"/>
      <c r="M638" s="55"/>
      <c r="N638" s="61">
        <f t="shared" si="418"/>
        <v>0</v>
      </c>
      <c r="O638" s="55"/>
      <c r="P638" s="55"/>
      <c r="Q638" s="55"/>
      <c r="R638" s="61">
        <f t="shared" si="419"/>
        <v>0</v>
      </c>
      <c r="S638" s="55"/>
      <c r="T638" s="55"/>
      <c r="U638" s="55"/>
      <c r="V638" s="61">
        <f t="shared" si="420"/>
        <v>0</v>
      </c>
    </row>
    <row r="639" spans="1:22" s="6" customFormat="1" ht="15" customHeight="1">
      <c r="A639" s="112">
        <v>591</v>
      </c>
      <c r="B639" s="113" t="s">
        <v>236</v>
      </c>
      <c r="C639" s="114" t="s">
        <v>230</v>
      </c>
      <c r="D639" s="114"/>
      <c r="E639" s="74">
        <f>SUM(E640:E645)</f>
        <v>0</v>
      </c>
      <c r="F639" s="74"/>
      <c r="G639" s="74">
        <f t="shared" ref="G639:I639" si="450">SUM(G640:G645)</f>
        <v>0</v>
      </c>
      <c r="H639" s="74">
        <f t="shared" si="450"/>
        <v>0</v>
      </c>
      <c r="I639" s="74">
        <f t="shared" si="450"/>
        <v>0</v>
      </c>
      <c r="J639" s="74">
        <f t="shared" si="417"/>
        <v>0</v>
      </c>
      <c r="K639" s="74">
        <f t="shared" ref="K639:M639" si="451">SUM(K640:K645)</f>
        <v>0</v>
      </c>
      <c r="L639" s="74">
        <f t="shared" si="451"/>
        <v>0</v>
      </c>
      <c r="M639" s="74">
        <f t="shared" si="451"/>
        <v>0</v>
      </c>
      <c r="N639" s="74">
        <f t="shared" si="418"/>
        <v>0</v>
      </c>
      <c r="O639" s="74">
        <f t="shared" ref="O639:Q639" si="452">SUM(O640:O645)</f>
        <v>0</v>
      </c>
      <c r="P639" s="74">
        <f t="shared" si="452"/>
        <v>0</v>
      </c>
      <c r="Q639" s="74">
        <f t="shared" si="452"/>
        <v>0</v>
      </c>
      <c r="R639" s="74">
        <f t="shared" si="419"/>
        <v>0</v>
      </c>
      <c r="S639" s="74">
        <f t="shared" ref="S639:U639" si="453">SUM(S640:S645)</f>
        <v>0</v>
      </c>
      <c r="T639" s="74">
        <f t="shared" si="453"/>
        <v>0</v>
      </c>
      <c r="U639" s="74">
        <f t="shared" si="453"/>
        <v>0</v>
      </c>
      <c r="V639" s="74">
        <f t="shared" si="420"/>
        <v>0</v>
      </c>
    </row>
    <row r="640" spans="1:22" s="6" customFormat="1" ht="15" customHeight="1">
      <c r="A640" s="51">
        <v>592</v>
      </c>
      <c r="B640" s="11" t="s">
        <v>236</v>
      </c>
      <c r="C640" s="59" t="s">
        <v>229</v>
      </c>
      <c r="D640" s="59"/>
      <c r="E640" s="61">
        <f t="shared" si="441"/>
        <v>0</v>
      </c>
      <c r="F640" s="61"/>
      <c r="G640" s="55"/>
      <c r="H640" s="55"/>
      <c r="I640" s="55"/>
      <c r="J640" s="61">
        <f t="shared" si="417"/>
        <v>0</v>
      </c>
      <c r="K640" s="55"/>
      <c r="L640" s="55"/>
      <c r="M640" s="55"/>
      <c r="N640" s="61">
        <f t="shared" si="418"/>
        <v>0</v>
      </c>
      <c r="O640" s="55"/>
      <c r="P640" s="55"/>
      <c r="Q640" s="55"/>
      <c r="R640" s="61">
        <f t="shared" si="419"/>
        <v>0</v>
      </c>
      <c r="S640" s="55"/>
      <c r="T640" s="55"/>
      <c r="U640" s="55"/>
      <c r="V640" s="61">
        <f t="shared" si="420"/>
        <v>0</v>
      </c>
    </row>
    <row r="641" spans="1:22" s="6" customFormat="1" ht="15" customHeight="1">
      <c r="A641" s="51">
        <v>593</v>
      </c>
      <c r="B641" s="11" t="s">
        <v>236</v>
      </c>
      <c r="C641" s="59" t="s">
        <v>228</v>
      </c>
      <c r="D641" s="59"/>
      <c r="E641" s="61">
        <f t="shared" si="441"/>
        <v>0</v>
      </c>
      <c r="F641" s="61"/>
      <c r="G641" s="55"/>
      <c r="H641" s="55"/>
      <c r="I641" s="55"/>
      <c r="J641" s="61">
        <f t="shared" si="417"/>
        <v>0</v>
      </c>
      <c r="K641" s="55"/>
      <c r="L641" s="55"/>
      <c r="M641" s="55"/>
      <c r="N641" s="61">
        <f t="shared" si="418"/>
        <v>0</v>
      </c>
      <c r="O641" s="55"/>
      <c r="P641" s="55"/>
      <c r="Q641" s="55"/>
      <c r="R641" s="61">
        <f t="shared" si="419"/>
        <v>0</v>
      </c>
      <c r="S641" s="55"/>
      <c r="T641" s="55"/>
      <c r="U641" s="55"/>
      <c r="V641" s="61">
        <f t="shared" si="420"/>
        <v>0</v>
      </c>
    </row>
    <row r="642" spans="1:22" s="6" customFormat="1" ht="15" customHeight="1">
      <c r="A642" s="51">
        <v>594</v>
      </c>
      <c r="B642" s="11" t="s">
        <v>236</v>
      </c>
      <c r="C642" s="59" t="s">
        <v>227</v>
      </c>
      <c r="D642" s="59"/>
      <c r="E642" s="61">
        <f t="shared" si="441"/>
        <v>0</v>
      </c>
      <c r="F642" s="61"/>
      <c r="G642" s="55"/>
      <c r="H642" s="55"/>
      <c r="I642" s="55"/>
      <c r="J642" s="61">
        <f t="shared" si="417"/>
        <v>0</v>
      </c>
      <c r="K642" s="55"/>
      <c r="L642" s="55"/>
      <c r="M642" s="55"/>
      <c r="N642" s="61">
        <f t="shared" si="418"/>
        <v>0</v>
      </c>
      <c r="O642" s="55"/>
      <c r="P642" s="55"/>
      <c r="Q642" s="55"/>
      <c r="R642" s="61">
        <f t="shared" si="419"/>
        <v>0</v>
      </c>
      <c r="S642" s="55"/>
      <c r="T642" s="55"/>
      <c r="U642" s="55"/>
      <c r="V642" s="61">
        <f t="shared" si="420"/>
        <v>0</v>
      </c>
    </row>
    <row r="643" spans="1:22" s="6" customFormat="1" ht="15" customHeight="1">
      <c r="A643" s="51">
        <v>595</v>
      </c>
      <c r="B643" s="11" t="s">
        <v>236</v>
      </c>
      <c r="C643" s="59" t="s">
        <v>226</v>
      </c>
      <c r="D643" s="59"/>
      <c r="E643" s="61">
        <f t="shared" si="441"/>
        <v>0</v>
      </c>
      <c r="F643" s="61"/>
      <c r="G643" s="55"/>
      <c r="H643" s="55"/>
      <c r="I643" s="55"/>
      <c r="J643" s="61">
        <f t="shared" si="417"/>
        <v>0</v>
      </c>
      <c r="K643" s="55"/>
      <c r="L643" s="55"/>
      <c r="M643" s="55"/>
      <c r="N643" s="61">
        <f t="shared" si="418"/>
        <v>0</v>
      </c>
      <c r="O643" s="55"/>
      <c r="P643" s="55"/>
      <c r="Q643" s="55"/>
      <c r="R643" s="61">
        <f t="shared" si="419"/>
        <v>0</v>
      </c>
      <c r="S643" s="55"/>
      <c r="T643" s="55"/>
      <c r="U643" s="55"/>
      <c r="V643" s="61">
        <f t="shared" si="420"/>
        <v>0</v>
      </c>
    </row>
    <row r="644" spans="1:22" s="6" customFormat="1" ht="15" customHeight="1">
      <c r="A644" s="51">
        <v>596</v>
      </c>
      <c r="B644" s="11" t="s">
        <v>236</v>
      </c>
      <c r="C644" s="59" t="s">
        <v>225</v>
      </c>
      <c r="D644" s="59"/>
      <c r="E644" s="61">
        <f t="shared" si="441"/>
        <v>0</v>
      </c>
      <c r="F644" s="61"/>
      <c r="G644" s="55"/>
      <c r="H644" s="55"/>
      <c r="I644" s="55"/>
      <c r="J644" s="61">
        <f t="shared" si="417"/>
        <v>0</v>
      </c>
      <c r="K644" s="55"/>
      <c r="L644" s="55"/>
      <c r="M644" s="55"/>
      <c r="N644" s="61">
        <f t="shared" si="418"/>
        <v>0</v>
      </c>
      <c r="O644" s="55"/>
      <c r="P644" s="55"/>
      <c r="Q644" s="55"/>
      <c r="R644" s="61">
        <f t="shared" si="419"/>
        <v>0</v>
      </c>
      <c r="S644" s="55"/>
      <c r="T644" s="55"/>
      <c r="U644" s="55"/>
      <c r="V644" s="61">
        <f t="shared" si="420"/>
        <v>0</v>
      </c>
    </row>
    <row r="645" spans="1:22" s="6" customFormat="1" ht="15" customHeight="1">
      <c r="A645" s="51">
        <v>597</v>
      </c>
      <c r="B645" s="11" t="s">
        <v>236</v>
      </c>
      <c r="C645" s="59" t="s">
        <v>224</v>
      </c>
      <c r="D645" s="59"/>
      <c r="E645" s="61">
        <f t="shared" si="441"/>
        <v>0</v>
      </c>
      <c r="F645" s="61"/>
      <c r="G645" s="55"/>
      <c r="H645" s="55"/>
      <c r="I645" s="55"/>
      <c r="J645" s="61">
        <f t="shared" si="417"/>
        <v>0</v>
      </c>
      <c r="K645" s="55"/>
      <c r="L645" s="55"/>
      <c r="M645" s="55"/>
      <c r="N645" s="61">
        <f t="shared" si="418"/>
        <v>0</v>
      </c>
      <c r="O645" s="55"/>
      <c r="P645" s="55"/>
      <c r="Q645" s="55"/>
      <c r="R645" s="61">
        <f t="shared" si="419"/>
        <v>0</v>
      </c>
      <c r="S645" s="55"/>
      <c r="T645" s="55"/>
      <c r="U645" s="55"/>
      <c r="V645" s="61">
        <f t="shared" si="420"/>
        <v>0</v>
      </c>
    </row>
    <row r="646" spans="1:22" s="6" customFormat="1" ht="15" customHeight="1">
      <c r="A646" s="112">
        <v>598</v>
      </c>
      <c r="B646" s="113" t="s">
        <v>179</v>
      </c>
      <c r="C646" s="114" t="s">
        <v>223</v>
      </c>
      <c r="D646" s="114"/>
      <c r="E646" s="74">
        <f>SUM(E647:E652)</f>
        <v>0</v>
      </c>
      <c r="F646" s="74"/>
      <c r="G646" s="74">
        <f t="shared" ref="G646:I646" si="454">SUM(G647:G652)</f>
        <v>0</v>
      </c>
      <c r="H646" s="74">
        <f t="shared" si="454"/>
        <v>0</v>
      </c>
      <c r="I646" s="74">
        <f t="shared" si="454"/>
        <v>0</v>
      </c>
      <c r="J646" s="74">
        <f t="shared" si="417"/>
        <v>0</v>
      </c>
      <c r="K646" s="74">
        <f t="shared" ref="K646:M646" si="455">SUM(K647:K652)</f>
        <v>0</v>
      </c>
      <c r="L646" s="74">
        <f t="shared" si="455"/>
        <v>0</v>
      </c>
      <c r="M646" s="74">
        <f t="shared" si="455"/>
        <v>0</v>
      </c>
      <c r="N646" s="74">
        <f t="shared" si="418"/>
        <v>0</v>
      </c>
      <c r="O646" s="74">
        <f t="shared" ref="O646:Q646" si="456">SUM(O647:O652)</f>
        <v>0</v>
      </c>
      <c r="P646" s="74">
        <f t="shared" si="456"/>
        <v>0</v>
      </c>
      <c r="Q646" s="74">
        <f t="shared" si="456"/>
        <v>0</v>
      </c>
      <c r="R646" s="74">
        <f t="shared" si="419"/>
        <v>0</v>
      </c>
      <c r="S646" s="74">
        <f t="shared" ref="S646:U646" si="457">SUM(S647:S652)</f>
        <v>0</v>
      </c>
      <c r="T646" s="74">
        <f t="shared" si="457"/>
        <v>0</v>
      </c>
      <c r="U646" s="74">
        <f t="shared" si="457"/>
        <v>0</v>
      </c>
      <c r="V646" s="74">
        <f t="shared" si="420"/>
        <v>0</v>
      </c>
    </row>
    <row r="647" spans="1:22" s="6" customFormat="1" ht="15" customHeight="1">
      <c r="A647" s="51">
        <v>599</v>
      </c>
      <c r="B647" s="11" t="s">
        <v>179</v>
      </c>
      <c r="C647" s="59" t="s">
        <v>229</v>
      </c>
      <c r="D647" s="59"/>
      <c r="E647" s="61">
        <f t="shared" si="441"/>
        <v>0</v>
      </c>
      <c r="F647" s="61"/>
      <c r="G647" s="55"/>
      <c r="H647" s="55"/>
      <c r="I647" s="55"/>
      <c r="J647" s="61">
        <f t="shared" si="417"/>
        <v>0</v>
      </c>
      <c r="K647" s="55"/>
      <c r="L647" s="55"/>
      <c r="M647" s="55"/>
      <c r="N647" s="61">
        <f t="shared" si="418"/>
        <v>0</v>
      </c>
      <c r="O647" s="55"/>
      <c r="P647" s="55"/>
      <c r="Q647" s="55"/>
      <c r="R647" s="61">
        <f t="shared" si="419"/>
        <v>0</v>
      </c>
      <c r="S647" s="55"/>
      <c r="T647" s="55"/>
      <c r="U647" s="55"/>
      <c r="V647" s="61">
        <f t="shared" si="420"/>
        <v>0</v>
      </c>
    </row>
    <row r="648" spans="1:22" s="6" customFormat="1" ht="15" customHeight="1">
      <c r="A648" s="51">
        <v>600</v>
      </c>
      <c r="B648" s="11" t="s">
        <v>179</v>
      </c>
      <c r="C648" s="92" t="s">
        <v>228</v>
      </c>
      <c r="D648" s="92"/>
      <c r="E648" s="73">
        <f t="shared" si="441"/>
        <v>0</v>
      </c>
      <c r="F648" s="61"/>
      <c r="G648" s="55"/>
      <c r="H648" s="55"/>
      <c r="I648" s="55"/>
      <c r="J648" s="61">
        <f t="shared" ref="J648:J711" si="458">SUM(G648:I648)</f>
        <v>0</v>
      </c>
      <c r="K648" s="55"/>
      <c r="L648" s="55"/>
      <c r="M648" s="55"/>
      <c r="N648" s="61">
        <f t="shared" ref="N648:N711" si="459">SUM(K648:M648)</f>
        <v>0</v>
      </c>
      <c r="O648" s="55"/>
      <c r="P648" s="55"/>
      <c r="Q648" s="55"/>
      <c r="R648" s="61">
        <f t="shared" ref="R648:R711" si="460">SUM(O648:Q648)</f>
        <v>0</v>
      </c>
      <c r="S648" s="55"/>
      <c r="T648" s="55"/>
      <c r="U648" s="55"/>
      <c r="V648" s="61">
        <f t="shared" ref="V648:V711" si="461">SUM(S648:U648)</f>
        <v>0</v>
      </c>
    </row>
    <row r="649" spans="1:22" s="6" customFormat="1" ht="15" customHeight="1">
      <c r="A649" s="51">
        <v>601</v>
      </c>
      <c r="B649" s="11" t="s">
        <v>179</v>
      </c>
      <c r="C649" s="59" t="s">
        <v>227</v>
      </c>
      <c r="D649" s="59"/>
      <c r="E649" s="61">
        <f t="shared" si="441"/>
        <v>0</v>
      </c>
      <c r="F649" s="61"/>
      <c r="G649" s="55"/>
      <c r="H649" s="55"/>
      <c r="I649" s="55"/>
      <c r="J649" s="61">
        <f t="shared" si="458"/>
        <v>0</v>
      </c>
      <c r="K649" s="55"/>
      <c r="L649" s="55"/>
      <c r="M649" s="55"/>
      <c r="N649" s="61">
        <f t="shared" si="459"/>
        <v>0</v>
      </c>
      <c r="O649" s="55"/>
      <c r="P649" s="55"/>
      <c r="Q649" s="55"/>
      <c r="R649" s="61">
        <f t="shared" si="460"/>
        <v>0</v>
      </c>
      <c r="S649" s="55"/>
      <c r="T649" s="55"/>
      <c r="U649" s="55"/>
      <c r="V649" s="61">
        <f t="shared" si="461"/>
        <v>0</v>
      </c>
    </row>
    <row r="650" spans="1:22" s="6" customFormat="1" ht="15" customHeight="1">
      <c r="A650" s="51">
        <v>602</v>
      </c>
      <c r="B650" s="11" t="s">
        <v>179</v>
      </c>
      <c r="C650" s="59" t="s">
        <v>226</v>
      </c>
      <c r="D650" s="59"/>
      <c r="E650" s="61">
        <f t="shared" si="441"/>
        <v>0</v>
      </c>
      <c r="F650" s="61"/>
      <c r="G650" s="55"/>
      <c r="H650" s="55"/>
      <c r="I650" s="55"/>
      <c r="J650" s="61">
        <f t="shared" si="458"/>
        <v>0</v>
      </c>
      <c r="K650" s="55"/>
      <c r="L650" s="55"/>
      <c r="M650" s="55"/>
      <c r="N650" s="61">
        <f t="shared" si="459"/>
        <v>0</v>
      </c>
      <c r="O650" s="55"/>
      <c r="P650" s="55"/>
      <c r="Q650" s="55"/>
      <c r="R650" s="61">
        <f t="shared" si="460"/>
        <v>0</v>
      </c>
      <c r="S650" s="55"/>
      <c r="T650" s="55"/>
      <c r="U650" s="55"/>
      <c r="V650" s="61">
        <f t="shared" si="461"/>
        <v>0</v>
      </c>
    </row>
    <row r="651" spans="1:22" s="6" customFormat="1" ht="15" customHeight="1">
      <c r="A651" s="51">
        <v>603</v>
      </c>
      <c r="B651" s="11" t="s">
        <v>179</v>
      </c>
      <c r="C651" s="92" t="s">
        <v>225</v>
      </c>
      <c r="D651" s="92"/>
      <c r="E651" s="73">
        <f t="shared" si="441"/>
        <v>0</v>
      </c>
      <c r="F651" s="61"/>
      <c r="G651" s="55"/>
      <c r="H651" s="55"/>
      <c r="I651" s="55"/>
      <c r="J651" s="61">
        <f t="shared" si="458"/>
        <v>0</v>
      </c>
      <c r="K651" s="55"/>
      <c r="L651" s="55"/>
      <c r="M651" s="55"/>
      <c r="N651" s="61">
        <f t="shared" si="459"/>
        <v>0</v>
      </c>
      <c r="O651" s="55"/>
      <c r="P651" s="55"/>
      <c r="Q651" s="55"/>
      <c r="R651" s="61">
        <f t="shared" si="460"/>
        <v>0</v>
      </c>
      <c r="S651" s="55"/>
      <c r="T651" s="55"/>
      <c r="U651" s="55"/>
      <c r="V651" s="61">
        <f t="shared" si="461"/>
        <v>0</v>
      </c>
    </row>
    <row r="652" spans="1:22" s="6" customFormat="1" ht="15" customHeight="1">
      <c r="A652" s="51">
        <v>604</v>
      </c>
      <c r="B652" s="11" t="s">
        <v>179</v>
      </c>
      <c r="C652" s="59" t="s">
        <v>224</v>
      </c>
      <c r="D652" s="59"/>
      <c r="E652" s="61">
        <f t="shared" si="441"/>
        <v>0</v>
      </c>
      <c r="F652" s="61"/>
      <c r="G652" s="55"/>
      <c r="H652" s="55"/>
      <c r="I652" s="55"/>
      <c r="J652" s="61">
        <f t="shared" si="458"/>
        <v>0</v>
      </c>
      <c r="K652" s="55"/>
      <c r="L652" s="55"/>
      <c r="M652" s="55"/>
      <c r="N652" s="61">
        <f t="shared" si="459"/>
        <v>0</v>
      </c>
      <c r="O652" s="55"/>
      <c r="P652" s="55"/>
      <c r="Q652" s="55"/>
      <c r="R652" s="61">
        <f t="shared" si="460"/>
        <v>0</v>
      </c>
      <c r="S652" s="55"/>
      <c r="T652" s="55"/>
      <c r="U652" s="55"/>
      <c r="V652" s="61">
        <f t="shared" si="461"/>
        <v>0</v>
      </c>
    </row>
    <row r="653" spans="1:22" s="6" customFormat="1" ht="15" customHeight="1">
      <c r="A653" s="112">
        <v>605</v>
      </c>
      <c r="B653" s="113" t="s">
        <v>181</v>
      </c>
      <c r="C653" s="114" t="s">
        <v>230</v>
      </c>
      <c r="D653" s="114"/>
      <c r="E653" s="74">
        <f>SUM(E654:E659)</f>
        <v>0</v>
      </c>
      <c r="F653" s="74"/>
      <c r="G653" s="74">
        <f t="shared" ref="G653:I653" si="462">SUM(G654:G659)</f>
        <v>0</v>
      </c>
      <c r="H653" s="74">
        <f t="shared" si="462"/>
        <v>0</v>
      </c>
      <c r="I653" s="74">
        <f t="shared" si="462"/>
        <v>0</v>
      </c>
      <c r="J653" s="74">
        <f t="shared" si="458"/>
        <v>0</v>
      </c>
      <c r="K653" s="74">
        <f t="shared" ref="K653:M653" si="463">SUM(K654:K659)</f>
        <v>0</v>
      </c>
      <c r="L653" s="74">
        <f t="shared" si="463"/>
        <v>0</v>
      </c>
      <c r="M653" s="74">
        <f t="shared" si="463"/>
        <v>0</v>
      </c>
      <c r="N653" s="74">
        <f t="shared" si="459"/>
        <v>0</v>
      </c>
      <c r="O653" s="74">
        <f t="shared" ref="O653:Q653" si="464">SUM(O654:O659)</f>
        <v>0</v>
      </c>
      <c r="P653" s="74">
        <f t="shared" si="464"/>
        <v>0</v>
      </c>
      <c r="Q653" s="74">
        <f t="shared" si="464"/>
        <v>0</v>
      </c>
      <c r="R653" s="74">
        <f t="shared" si="460"/>
        <v>0</v>
      </c>
      <c r="S653" s="74">
        <f t="shared" ref="S653:U653" si="465">SUM(S654:S659)</f>
        <v>0</v>
      </c>
      <c r="T653" s="74">
        <f t="shared" si="465"/>
        <v>0</v>
      </c>
      <c r="U653" s="74">
        <f t="shared" si="465"/>
        <v>0</v>
      </c>
      <c r="V653" s="74">
        <f t="shared" si="461"/>
        <v>0</v>
      </c>
    </row>
    <row r="654" spans="1:22" s="6" customFormat="1" ht="15" customHeight="1">
      <c r="A654" s="51">
        <v>606</v>
      </c>
      <c r="B654" s="11" t="s">
        <v>181</v>
      </c>
      <c r="C654" s="59" t="s">
        <v>229</v>
      </c>
      <c r="D654" s="59"/>
      <c r="E654" s="61">
        <f t="shared" si="441"/>
        <v>0</v>
      </c>
      <c r="F654" s="61"/>
      <c r="G654" s="55"/>
      <c r="H654" s="55"/>
      <c r="I654" s="55"/>
      <c r="J654" s="61">
        <f t="shared" si="458"/>
        <v>0</v>
      </c>
      <c r="K654" s="55"/>
      <c r="L654" s="55"/>
      <c r="M654" s="55"/>
      <c r="N654" s="61">
        <f t="shared" si="459"/>
        <v>0</v>
      </c>
      <c r="O654" s="55"/>
      <c r="P654" s="55"/>
      <c r="Q654" s="55"/>
      <c r="R654" s="61">
        <f t="shared" si="460"/>
        <v>0</v>
      </c>
      <c r="S654" s="55"/>
      <c r="T654" s="55"/>
      <c r="U654" s="55"/>
      <c r="V654" s="61">
        <f t="shared" si="461"/>
        <v>0</v>
      </c>
    </row>
    <row r="655" spans="1:22" s="6" customFormat="1" ht="15" customHeight="1">
      <c r="A655" s="51">
        <v>607</v>
      </c>
      <c r="B655" s="11" t="s">
        <v>181</v>
      </c>
      <c r="C655" s="59" t="s">
        <v>228</v>
      </c>
      <c r="D655" s="59"/>
      <c r="E655" s="61">
        <f t="shared" si="441"/>
        <v>0</v>
      </c>
      <c r="F655" s="61"/>
      <c r="G655" s="55"/>
      <c r="H655" s="55"/>
      <c r="I655" s="55"/>
      <c r="J655" s="61">
        <f t="shared" si="458"/>
        <v>0</v>
      </c>
      <c r="K655" s="55"/>
      <c r="L655" s="55"/>
      <c r="M655" s="55"/>
      <c r="N655" s="61">
        <f t="shared" si="459"/>
        <v>0</v>
      </c>
      <c r="O655" s="55"/>
      <c r="P655" s="55"/>
      <c r="Q655" s="55"/>
      <c r="R655" s="61">
        <f t="shared" si="460"/>
        <v>0</v>
      </c>
      <c r="S655" s="55"/>
      <c r="T655" s="55"/>
      <c r="U655" s="55"/>
      <c r="V655" s="61">
        <f t="shared" si="461"/>
        <v>0</v>
      </c>
    </row>
    <row r="656" spans="1:22" s="6" customFormat="1" ht="15" customHeight="1">
      <c r="A656" s="51">
        <v>608</v>
      </c>
      <c r="B656" s="11" t="s">
        <v>181</v>
      </c>
      <c r="C656" s="59" t="s">
        <v>227</v>
      </c>
      <c r="D656" s="59"/>
      <c r="E656" s="61">
        <f t="shared" si="441"/>
        <v>0</v>
      </c>
      <c r="F656" s="61"/>
      <c r="G656" s="55"/>
      <c r="H656" s="55"/>
      <c r="I656" s="55"/>
      <c r="J656" s="61">
        <f t="shared" si="458"/>
        <v>0</v>
      </c>
      <c r="K656" s="55"/>
      <c r="L656" s="55"/>
      <c r="M656" s="55"/>
      <c r="N656" s="61">
        <f t="shared" si="459"/>
        <v>0</v>
      </c>
      <c r="O656" s="55"/>
      <c r="P656" s="55"/>
      <c r="Q656" s="55"/>
      <c r="R656" s="61">
        <f t="shared" si="460"/>
        <v>0</v>
      </c>
      <c r="S656" s="55"/>
      <c r="T656" s="55"/>
      <c r="U656" s="55"/>
      <c r="V656" s="61">
        <f t="shared" si="461"/>
        <v>0</v>
      </c>
    </row>
    <row r="657" spans="1:22" s="6" customFormat="1" ht="15" customHeight="1">
      <c r="A657" s="51">
        <v>609</v>
      </c>
      <c r="B657" s="11" t="s">
        <v>181</v>
      </c>
      <c r="C657" s="59" t="s">
        <v>226</v>
      </c>
      <c r="D657" s="59"/>
      <c r="E657" s="61">
        <f t="shared" si="441"/>
        <v>0</v>
      </c>
      <c r="F657" s="61"/>
      <c r="G657" s="55"/>
      <c r="H657" s="55"/>
      <c r="I657" s="55"/>
      <c r="J657" s="61">
        <f t="shared" si="458"/>
        <v>0</v>
      </c>
      <c r="K657" s="55"/>
      <c r="L657" s="55"/>
      <c r="M657" s="55"/>
      <c r="N657" s="61">
        <f t="shared" si="459"/>
        <v>0</v>
      </c>
      <c r="O657" s="55"/>
      <c r="P657" s="55"/>
      <c r="Q657" s="55"/>
      <c r="R657" s="61">
        <f t="shared" si="460"/>
        <v>0</v>
      </c>
      <c r="S657" s="55"/>
      <c r="T657" s="55"/>
      <c r="U657" s="55"/>
      <c r="V657" s="61">
        <f t="shared" si="461"/>
        <v>0</v>
      </c>
    </row>
    <row r="658" spans="1:22" s="6" customFormat="1" ht="15" customHeight="1">
      <c r="A658" s="51">
        <v>610</v>
      </c>
      <c r="B658" s="11" t="s">
        <v>181</v>
      </c>
      <c r="C658" s="59" t="s">
        <v>225</v>
      </c>
      <c r="D658" s="59"/>
      <c r="E658" s="61">
        <f t="shared" si="441"/>
        <v>0</v>
      </c>
      <c r="F658" s="61"/>
      <c r="G658" s="55"/>
      <c r="H658" s="55"/>
      <c r="I658" s="55"/>
      <c r="J658" s="61">
        <f t="shared" si="458"/>
        <v>0</v>
      </c>
      <c r="K658" s="55"/>
      <c r="L658" s="55"/>
      <c r="M658" s="55"/>
      <c r="N658" s="61">
        <f t="shared" si="459"/>
        <v>0</v>
      </c>
      <c r="O658" s="55"/>
      <c r="P658" s="55"/>
      <c r="Q658" s="55"/>
      <c r="R658" s="61">
        <f t="shared" si="460"/>
        <v>0</v>
      </c>
      <c r="S658" s="55"/>
      <c r="T658" s="55"/>
      <c r="U658" s="55"/>
      <c r="V658" s="61">
        <f t="shared" si="461"/>
        <v>0</v>
      </c>
    </row>
    <row r="659" spans="1:22" s="6" customFormat="1" ht="15" customHeight="1">
      <c r="A659" s="51">
        <v>611</v>
      </c>
      <c r="B659" s="11" t="s">
        <v>181</v>
      </c>
      <c r="C659" s="59" t="s">
        <v>224</v>
      </c>
      <c r="D659" s="59"/>
      <c r="E659" s="61">
        <f t="shared" si="441"/>
        <v>0</v>
      </c>
      <c r="F659" s="61"/>
      <c r="G659" s="55"/>
      <c r="H659" s="55"/>
      <c r="I659" s="55"/>
      <c r="J659" s="61">
        <f t="shared" si="458"/>
        <v>0</v>
      </c>
      <c r="K659" s="55"/>
      <c r="L659" s="55"/>
      <c r="M659" s="55"/>
      <c r="N659" s="61">
        <f t="shared" si="459"/>
        <v>0</v>
      </c>
      <c r="O659" s="55"/>
      <c r="P659" s="55"/>
      <c r="Q659" s="55"/>
      <c r="R659" s="61">
        <f t="shared" si="460"/>
        <v>0</v>
      </c>
      <c r="S659" s="55"/>
      <c r="T659" s="55"/>
      <c r="U659" s="55"/>
      <c r="V659" s="61">
        <f t="shared" si="461"/>
        <v>0</v>
      </c>
    </row>
    <row r="660" spans="1:22" s="6" customFormat="1" ht="15" customHeight="1">
      <c r="A660" s="112">
        <v>612</v>
      </c>
      <c r="B660" s="113" t="s">
        <v>184</v>
      </c>
      <c r="C660" s="114" t="s">
        <v>223</v>
      </c>
      <c r="D660" s="114"/>
      <c r="E660" s="68">
        <f>SUM(E661:E666)</f>
        <v>0</v>
      </c>
      <c r="F660" s="68"/>
      <c r="G660" s="74">
        <f t="shared" ref="G660:I660" si="466">SUM(G661:G666)</f>
        <v>0</v>
      </c>
      <c r="H660" s="74">
        <f t="shared" si="466"/>
        <v>0</v>
      </c>
      <c r="I660" s="74">
        <f t="shared" si="466"/>
        <v>0</v>
      </c>
      <c r="J660" s="74">
        <f t="shared" si="458"/>
        <v>0</v>
      </c>
      <c r="K660" s="74">
        <f t="shared" ref="K660:M660" si="467">SUM(K661:K666)</f>
        <v>0</v>
      </c>
      <c r="L660" s="74">
        <f t="shared" si="467"/>
        <v>0</v>
      </c>
      <c r="M660" s="74">
        <f t="shared" si="467"/>
        <v>0</v>
      </c>
      <c r="N660" s="74">
        <f t="shared" si="459"/>
        <v>0</v>
      </c>
      <c r="O660" s="74">
        <f t="shared" ref="O660:Q660" si="468">SUM(O661:O666)</f>
        <v>0</v>
      </c>
      <c r="P660" s="74">
        <f t="shared" si="468"/>
        <v>0</v>
      </c>
      <c r="Q660" s="74">
        <f t="shared" si="468"/>
        <v>0</v>
      </c>
      <c r="R660" s="74">
        <f t="shared" si="460"/>
        <v>0</v>
      </c>
      <c r="S660" s="74">
        <f t="shared" ref="S660:U660" si="469">SUM(S661:S666)</f>
        <v>0</v>
      </c>
      <c r="T660" s="74">
        <f t="shared" si="469"/>
        <v>0</v>
      </c>
      <c r="U660" s="74">
        <f t="shared" si="469"/>
        <v>0</v>
      </c>
      <c r="V660" s="74">
        <f t="shared" si="461"/>
        <v>0</v>
      </c>
    </row>
    <row r="661" spans="1:22" s="6" customFormat="1" ht="15" customHeight="1">
      <c r="A661" s="51">
        <v>613</v>
      </c>
      <c r="B661" s="11" t="s">
        <v>184</v>
      </c>
      <c r="C661" s="59" t="s">
        <v>229</v>
      </c>
      <c r="D661" s="59"/>
      <c r="E661" s="61">
        <f t="shared" si="441"/>
        <v>0</v>
      </c>
      <c r="F661" s="61"/>
      <c r="G661" s="55"/>
      <c r="H661" s="55"/>
      <c r="I661" s="55"/>
      <c r="J661" s="61">
        <f t="shared" si="458"/>
        <v>0</v>
      </c>
      <c r="K661" s="55"/>
      <c r="L661" s="55"/>
      <c r="M661" s="55"/>
      <c r="N661" s="61">
        <f t="shared" si="459"/>
        <v>0</v>
      </c>
      <c r="O661" s="55"/>
      <c r="P661" s="55"/>
      <c r="Q661" s="55"/>
      <c r="R661" s="61">
        <f t="shared" si="460"/>
        <v>0</v>
      </c>
      <c r="S661" s="55"/>
      <c r="T661" s="55"/>
      <c r="U661" s="55"/>
      <c r="V661" s="61">
        <f t="shared" si="461"/>
        <v>0</v>
      </c>
    </row>
    <row r="662" spans="1:22" s="6" customFormat="1" ht="15" customHeight="1">
      <c r="A662" s="51">
        <v>614</v>
      </c>
      <c r="B662" s="11" t="s">
        <v>184</v>
      </c>
      <c r="C662" s="59" t="s">
        <v>228</v>
      </c>
      <c r="D662" s="59"/>
      <c r="E662" s="61">
        <f t="shared" si="441"/>
        <v>0</v>
      </c>
      <c r="F662" s="61"/>
      <c r="G662" s="55"/>
      <c r="H662" s="55"/>
      <c r="I662" s="55"/>
      <c r="J662" s="61">
        <f t="shared" si="458"/>
        <v>0</v>
      </c>
      <c r="K662" s="55"/>
      <c r="L662" s="55"/>
      <c r="M662" s="55"/>
      <c r="N662" s="61">
        <f t="shared" si="459"/>
        <v>0</v>
      </c>
      <c r="O662" s="55"/>
      <c r="P662" s="55"/>
      <c r="Q662" s="55"/>
      <c r="R662" s="61">
        <f t="shared" si="460"/>
        <v>0</v>
      </c>
      <c r="S662" s="55"/>
      <c r="T662" s="55"/>
      <c r="U662" s="55"/>
      <c r="V662" s="61">
        <f t="shared" si="461"/>
        <v>0</v>
      </c>
    </row>
    <row r="663" spans="1:22" s="6" customFormat="1" ht="15" customHeight="1">
      <c r="A663" s="51">
        <v>615</v>
      </c>
      <c r="B663" s="11" t="s">
        <v>184</v>
      </c>
      <c r="C663" s="59" t="s">
        <v>227</v>
      </c>
      <c r="D663" s="59"/>
      <c r="E663" s="55">
        <f t="shared" si="441"/>
        <v>0</v>
      </c>
      <c r="F663" s="55"/>
      <c r="G663" s="55"/>
      <c r="H663" s="55"/>
      <c r="I663" s="55"/>
      <c r="J663" s="61">
        <f t="shared" si="458"/>
        <v>0</v>
      </c>
      <c r="K663" s="55"/>
      <c r="L663" s="55"/>
      <c r="M663" s="55"/>
      <c r="N663" s="61">
        <f t="shared" si="459"/>
        <v>0</v>
      </c>
      <c r="O663" s="55"/>
      <c r="P663" s="55"/>
      <c r="Q663" s="55"/>
      <c r="R663" s="61">
        <f t="shared" si="460"/>
        <v>0</v>
      </c>
      <c r="S663" s="55"/>
      <c r="T663" s="55"/>
      <c r="U663" s="55"/>
      <c r="V663" s="61">
        <f t="shared" si="461"/>
        <v>0</v>
      </c>
    </row>
    <row r="664" spans="1:22" s="6" customFormat="1" ht="15" customHeight="1">
      <c r="A664" s="51">
        <v>616</v>
      </c>
      <c r="B664" s="11" t="s">
        <v>184</v>
      </c>
      <c r="C664" s="59" t="s">
        <v>226</v>
      </c>
      <c r="D664" s="59"/>
      <c r="E664" s="55">
        <f t="shared" si="441"/>
        <v>0</v>
      </c>
      <c r="F664" s="55"/>
      <c r="G664" s="55"/>
      <c r="H664" s="55"/>
      <c r="I664" s="55"/>
      <c r="J664" s="61">
        <f t="shared" si="458"/>
        <v>0</v>
      </c>
      <c r="K664" s="55"/>
      <c r="L664" s="55"/>
      <c r="M664" s="55"/>
      <c r="N664" s="61">
        <f t="shared" si="459"/>
        <v>0</v>
      </c>
      <c r="O664" s="55"/>
      <c r="P664" s="55"/>
      <c r="Q664" s="55"/>
      <c r="R664" s="61">
        <f t="shared" si="460"/>
        <v>0</v>
      </c>
      <c r="S664" s="55"/>
      <c r="T664" s="55"/>
      <c r="U664" s="55"/>
      <c r="V664" s="61">
        <f t="shared" si="461"/>
        <v>0</v>
      </c>
    </row>
    <row r="665" spans="1:22" s="6" customFormat="1" ht="15" customHeight="1">
      <c r="A665" s="51">
        <v>617</v>
      </c>
      <c r="B665" s="11" t="s">
        <v>184</v>
      </c>
      <c r="C665" s="59" t="s">
        <v>225</v>
      </c>
      <c r="D665" s="59"/>
      <c r="E665" s="55">
        <f t="shared" si="441"/>
        <v>0</v>
      </c>
      <c r="F665" s="55"/>
      <c r="G665" s="55"/>
      <c r="H665" s="55"/>
      <c r="I665" s="55"/>
      <c r="J665" s="61">
        <f t="shared" si="458"/>
        <v>0</v>
      </c>
      <c r="K665" s="55"/>
      <c r="L665" s="55"/>
      <c r="M665" s="55"/>
      <c r="N665" s="61">
        <f t="shared" si="459"/>
        <v>0</v>
      </c>
      <c r="O665" s="55"/>
      <c r="P665" s="55"/>
      <c r="Q665" s="55"/>
      <c r="R665" s="61">
        <f t="shared" si="460"/>
        <v>0</v>
      </c>
      <c r="S665" s="55"/>
      <c r="T665" s="55"/>
      <c r="U665" s="55"/>
      <c r="V665" s="61">
        <f t="shared" si="461"/>
        <v>0</v>
      </c>
    </row>
    <row r="666" spans="1:22" s="6" customFormat="1" ht="15" customHeight="1">
      <c r="A666" s="51">
        <v>618</v>
      </c>
      <c r="B666" s="11" t="s">
        <v>184</v>
      </c>
      <c r="C666" s="59" t="s">
        <v>224</v>
      </c>
      <c r="D666" s="59"/>
      <c r="E666" s="55">
        <f t="shared" si="441"/>
        <v>0</v>
      </c>
      <c r="F666" s="55"/>
      <c r="G666" s="55"/>
      <c r="H666" s="55"/>
      <c r="I666" s="55"/>
      <c r="J666" s="61">
        <f t="shared" si="458"/>
        <v>0</v>
      </c>
      <c r="K666" s="55"/>
      <c r="L666" s="55"/>
      <c r="M666" s="55"/>
      <c r="N666" s="61">
        <f t="shared" si="459"/>
        <v>0</v>
      </c>
      <c r="O666" s="55"/>
      <c r="P666" s="55"/>
      <c r="Q666" s="55"/>
      <c r="R666" s="61">
        <f t="shared" si="460"/>
        <v>0</v>
      </c>
      <c r="S666" s="55"/>
      <c r="T666" s="55"/>
      <c r="U666" s="55"/>
      <c r="V666" s="61">
        <f t="shared" si="461"/>
        <v>0</v>
      </c>
    </row>
    <row r="667" spans="1:22" s="6" customFormat="1" ht="15" customHeight="1">
      <c r="A667" s="112">
        <v>619</v>
      </c>
      <c r="B667" s="113" t="s">
        <v>188</v>
      </c>
      <c r="C667" s="114" t="s">
        <v>230</v>
      </c>
      <c r="D667" s="114"/>
      <c r="E667" s="68">
        <f>SUM(E668:E673)</f>
        <v>0</v>
      </c>
      <c r="F667" s="68"/>
      <c r="G667" s="74">
        <f t="shared" ref="G667:I667" si="470">SUM(G668:G673)</f>
        <v>0</v>
      </c>
      <c r="H667" s="74">
        <f t="shared" si="470"/>
        <v>0</v>
      </c>
      <c r="I667" s="74">
        <f t="shared" si="470"/>
        <v>0</v>
      </c>
      <c r="J667" s="74">
        <f t="shared" si="458"/>
        <v>0</v>
      </c>
      <c r="K667" s="74">
        <f t="shared" ref="K667:M667" si="471">SUM(K668:K673)</f>
        <v>0</v>
      </c>
      <c r="L667" s="74">
        <f t="shared" si="471"/>
        <v>0</v>
      </c>
      <c r="M667" s="74">
        <f t="shared" si="471"/>
        <v>0</v>
      </c>
      <c r="N667" s="74">
        <f t="shared" si="459"/>
        <v>0</v>
      </c>
      <c r="O667" s="74">
        <f t="shared" ref="O667:Q667" si="472">SUM(O668:O673)</f>
        <v>0</v>
      </c>
      <c r="P667" s="74">
        <f t="shared" si="472"/>
        <v>0</v>
      </c>
      <c r="Q667" s="74">
        <f t="shared" si="472"/>
        <v>0</v>
      </c>
      <c r="R667" s="74">
        <f t="shared" si="460"/>
        <v>0</v>
      </c>
      <c r="S667" s="74">
        <f t="shared" ref="S667:U667" si="473">SUM(S668:S673)</f>
        <v>0</v>
      </c>
      <c r="T667" s="74">
        <f t="shared" si="473"/>
        <v>0</v>
      </c>
      <c r="U667" s="74">
        <f t="shared" si="473"/>
        <v>0</v>
      </c>
      <c r="V667" s="74">
        <f t="shared" si="461"/>
        <v>0</v>
      </c>
    </row>
    <row r="668" spans="1:22" s="6" customFormat="1" ht="15" customHeight="1">
      <c r="A668" s="51">
        <v>620</v>
      </c>
      <c r="B668" s="11" t="s">
        <v>188</v>
      </c>
      <c r="C668" s="59" t="s">
        <v>229</v>
      </c>
      <c r="D668" s="59"/>
      <c r="E668" s="55">
        <f t="shared" si="441"/>
        <v>0</v>
      </c>
      <c r="F668" s="55"/>
      <c r="G668" s="55"/>
      <c r="H668" s="55"/>
      <c r="I668" s="55"/>
      <c r="J668" s="61">
        <f t="shared" si="458"/>
        <v>0</v>
      </c>
      <c r="K668" s="55"/>
      <c r="L668" s="55"/>
      <c r="M668" s="55"/>
      <c r="N668" s="61">
        <f t="shared" si="459"/>
        <v>0</v>
      </c>
      <c r="O668" s="55"/>
      <c r="P668" s="55"/>
      <c r="Q668" s="55"/>
      <c r="R668" s="61">
        <f t="shared" si="460"/>
        <v>0</v>
      </c>
      <c r="S668" s="55"/>
      <c r="T668" s="55"/>
      <c r="U668" s="55"/>
      <c r="V668" s="61">
        <f t="shared" si="461"/>
        <v>0</v>
      </c>
    </row>
    <row r="669" spans="1:22" s="6" customFormat="1" ht="15" customHeight="1">
      <c r="A669" s="51">
        <v>621</v>
      </c>
      <c r="B669" s="11" t="s">
        <v>188</v>
      </c>
      <c r="C669" s="59" t="s">
        <v>228</v>
      </c>
      <c r="D669" s="59"/>
      <c r="E669" s="55">
        <f t="shared" si="441"/>
        <v>0</v>
      </c>
      <c r="F669" s="55"/>
      <c r="G669" s="55"/>
      <c r="H669" s="55"/>
      <c r="I669" s="55"/>
      <c r="J669" s="61">
        <f t="shared" si="458"/>
        <v>0</v>
      </c>
      <c r="K669" s="55"/>
      <c r="L669" s="55"/>
      <c r="M669" s="55"/>
      <c r="N669" s="61">
        <f t="shared" si="459"/>
        <v>0</v>
      </c>
      <c r="O669" s="55"/>
      <c r="P669" s="55"/>
      <c r="Q669" s="55"/>
      <c r="R669" s="61">
        <f t="shared" si="460"/>
        <v>0</v>
      </c>
      <c r="S669" s="55"/>
      <c r="T669" s="55"/>
      <c r="U669" s="55"/>
      <c r="V669" s="61">
        <f t="shared" si="461"/>
        <v>0</v>
      </c>
    </row>
    <row r="670" spans="1:22" s="6" customFormat="1" ht="15" customHeight="1">
      <c r="A670" s="51">
        <v>622</v>
      </c>
      <c r="B670" s="11" t="s">
        <v>188</v>
      </c>
      <c r="C670" s="59" t="s">
        <v>227</v>
      </c>
      <c r="D670" s="59"/>
      <c r="E670" s="55">
        <f t="shared" si="441"/>
        <v>0</v>
      </c>
      <c r="F670" s="55"/>
      <c r="G670" s="55"/>
      <c r="H670" s="55"/>
      <c r="I670" s="55"/>
      <c r="J670" s="61">
        <f t="shared" si="458"/>
        <v>0</v>
      </c>
      <c r="K670" s="55"/>
      <c r="L670" s="55"/>
      <c r="M670" s="55"/>
      <c r="N670" s="61">
        <f t="shared" si="459"/>
        <v>0</v>
      </c>
      <c r="O670" s="55"/>
      <c r="P670" s="55"/>
      <c r="Q670" s="55"/>
      <c r="R670" s="61">
        <f t="shared" si="460"/>
        <v>0</v>
      </c>
      <c r="S670" s="55"/>
      <c r="T670" s="55"/>
      <c r="U670" s="55"/>
      <c r="V670" s="61">
        <f t="shared" si="461"/>
        <v>0</v>
      </c>
    </row>
    <row r="671" spans="1:22" s="6" customFormat="1" ht="15" customHeight="1">
      <c r="A671" s="51">
        <v>623</v>
      </c>
      <c r="B671" s="11" t="s">
        <v>188</v>
      </c>
      <c r="C671" s="59" t="s">
        <v>226</v>
      </c>
      <c r="D671" s="59"/>
      <c r="E671" s="55">
        <f t="shared" si="441"/>
        <v>0</v>
      </c>
      <c r="F671" s="55"/>
      <c r="G671" s="55"/>
      <c r="H671" s="55"/>
      <c r="I671" s="55"/>
      <c r="J671" s="61">
        <f t="shared" si="458"/>
        <v>0</v>
      </c>
      <c r="K671" s="55"/>
      <c r="L671" s="55"/>
      <c r="M671" s="55"/>
      <c r="N671" s="61">
        <f t="shared" si="459"/>
        <v>0</v>
      </c>
      <c r="O671" s="55"/>
      <c r="P671" s="55"/>
      <c r="Q671" s="55"/>
      <c r="R671" s="61">
        <f t="shared" si="460"/>
        <v>0</v>
      </c>
      <c r="S671" s="55"/>
      <c r="T671" s="55"/>
      <c r="U671" s="55"/>
      <c r="V671" s="61">
        <f t="shared" si="461"/>
        <v>0</v>
      </c>
    </row>
    <row r="672" spans="1:22" s="6" customFormat="1" ht="15" customHeight="1">
      <c r="A672" s="51">
        <v>624</v>
      </c>
      <c r="B672" s="11" t="s">
        <v>188</v>
      </c>
      <c r="C672" s="59" t="s">
        <v>225</v>
      </c>
      <c r="D672" s="59"/>
      <c r="E672" s="55">
        <f t="shared" si="441"/>
        <v>0</v>
      </c>
      <c r="F672" s="55"/>
      <c r="G672" s="55"/>
      <c r="H672" s="55"/>
      <c r="I672" s="55"/>
      <c r="J672" s="61">
        <f t="shared" si="458"/>
        <v>0</v>
      </c>
      <c r="K672" s="55"/>
      <c r="L672" s="55"/>
      <c r="M672" s="55"/>
      <c r="N672" s="61">
        <f t="shared" si="459"/>
        <v>0</v>
      </c>
      <c r="O672" s="55"/>
      <c r="P672" s="55"/>
      <c r="Q672" s="55"/>
      <c r="R672" s="61">
        <f t="shared" si="460"/>
        <v>0</v>
      </c>
      <c r="S672" s="55"/>
      <c r="T672" s="55"/>
      <c r="U672" s="55"/>
      <c r="V672" s="61">
        <f t="shared" si="461"/>
        <v>0</v>
      </c>
    </row>
    <row r="673" spans="1:22" s="6" customFormat="1" ht="15" customHeight="1">
      <c r="A673" s="51">
        <v>625</v>
      </c>
      <c r="B673" s="11" t="s">
        <v>188</v>
      </c>
      <c r="C673" s="59" t="s">
        <v>224</v>
      </c>
      <c r="D673" s="59"/>
      <c r="E673" s="55">
        <f t="shared" si="441"/>
        <v>0</v>
      </c>
      <c r="F673" s="55"/>
      <c r="G673" s="55"/>
      <c r="H673" s="55"/>
      <c r="I673" s="55"/>
      <c r="J673" s="61">
        <f t="shared" si="458"/>
        <v>0</v>
      </c>
      <c r="K673" s="55"/>
      <c r="L673" s="55"/>
      <c r="M673" s="55"/>
      <c r="N673" s="61">
        <f t="shared" si="459"/>
        <v>0</v>
      </c>
      <c r="O673" s="55"/>
      <c r="P673" s="55"/>
      <c r="Q673" s="55"/>
      <c r="R673" s="61">
        <f t="shared" si="460"/>
        <v>0</v>
      </c>
      <c r="S673" s="55"/>
      <c r="T673" s="55"/>
      <c r="U673" s="55"/>
      <c r="V673" s="61">
        <f t="shared" si="461"/>
        <v>0</v>
      </c>
    </row>
    <row r="674" spans="1:22" s="6" customFormat="1" ht="15" customHeight="1">
      <c r="A674" s="112">
        <v>626</v>
      </c>
      <c r="B674" s="113" t="s">
        <v>168</v>
      </c>
      <c r="C674" s="115" t="s">
        <v>223</v>
      </c>
      <c r="D674" s="115"/>
      <c r="E674" s="74">
        <f>SUM(E675:E680)</f>
        <v>0</v>
      </c>
      <c r="F674" s="74"/>
      <c r="G674" s="74">
        <f t="shared" ref="G674:I674" si="474">SUM(G675:G680)</f>
        <v>0</v>
      </c>
      <c r="H674" s="74">
        <f t="shared" si="474"/>
        <v>0</v>
      </c>
      <c r="I674" s="74">
        <f t="shared" si="474"/>
        <v>0</v>
      </c>
      <c r="J674" s="74">
        <f t="shared" si="458"/>
        <v>0</v>
      </c>
      <c r="K674" s="74">
        <f t="shared" ref="K674:M674" si="475">SUM(K675:K680)</f>
        <v>0</v>
      </c>
      <c r="L674" s="74">
        <f t="shared" si="475"/>
        <v>0</v>
      </c>
      <c r="M674" s="74">
        <f t="shared" si="475"/>
        <v>0</v>
      </c>
      <c r="N674" s="74">
        <f t="shared" si="459"/>
        <v>0</v>
      </c>
      <c r="O674" s="74">
        <f t="shared" ref="O674:Q674" si="476">SUM(O675:O680)</f>
        <v>0</v>
      </c>
      <c r="P674" s="74">
        <f t="shared" si="476"/>
        <v>0</v>
      </c>
      <c r="Q674" s="74">
        <f t="shared" si="476"/>
        <v>0</v>
      </c>
      <c r="R674" s="74">
        <f t="shared" si="460"/>
        <v>0</v>
      </c>
      <c r="S674" s="74">
        <f t="shared" ref="S674:U674" si="477">SUM(S675:S680)</f>
        <v>0</v>
      </c>
      <c r="T674" s="74">
        <f t="shared" si="477"/>
        <v>0</v>
      </c>
      <c r="U674" s="74">
        <f t="shared" si="477"/>
        <v>0</v>
      </c>
      <c r="V674" s="74">
        <f t="shared" si="461"/>
        <v>0</v>
      </c>
    </row>
    <row r="675" spans="1:22" s="6" customFormat="1" ht="15" customHeight="1">
      <c r="A675" s="51">
        <v>627</v>
      </c>
      <c r="B675" s="11" t="s">
        <v>168</v>
      </c>
      <c r="C675" s="59" t="s">
        <v>229</v>
      </c>
      <c r="D675" s="59"/>
      <c r="E675" s="55">
        <f t="shared" si="441"/>
        <v>0</v>
      </c>
      <c r="F675" s="55"/>
      <c r="G675" s="55"/>
      <c r="H675" s="55"/>
      <c r="I675" s="55"/>
      <c r="J675" s="61">
        <f t="shared" si="458"/>
        <v>0</v>
      </c>
      <c r="K675" s="55"/>
      <c r="L675" s="55"/>
      <c r="M675" s="55"/>
      <c r="N675" s="61">
        <f t="shared" si="459"/>
        <v>0</v>
      </c>
      <c r="O675" s="55"/>
      <c r="P675" s="55"/>
      <c r="Q675" s="55"/>
      <c r="R675" s="61">
        <f t="shared" si="460"/>
        <v>0</v>
      </c>
      <c r="S675" s="55"/>
      <c r="T675" s="55"/>
      <c r="U675" s="55"/>
      <c r="V675" s="61">
        <f t="shared" si="461"/>
        <v>0</v>
      </c>
    </row>
    <row r="676" spans="1:22" s="6" customFormat="1" ht="15" customHeight="1">
      <c r="A676" s="51">
        <v>628</v>
      </c>
      <c r="B676" s="11" t="s">
        <v>168</v>
      </c>
      <c r="C676" s="59" t="s">
        <v>228</v>
      </c>
      <c r="D676" s="59"/>
      <c r="E676" s="55">
        <f>SUM(G676:V676)/2</f>
        <v>0</v>
      </c>
      <c r="F676" s="55"/>
      <c r="G676" s="55"/>
      <c r="H676" s="55"/>
      <c r="I676" s="55"/>
      <c r="J676" s="61">
        <f t="shared" si="458"/>
        <v>0</v>
      </c>
      <c r="K676" s="55"/>
      <c r="L676" s="55"/>
      <c r="M676" s="55"/>
      <c r="N676" s="61">
        <f t="shared" si="459"/>
        <v>0</v>
      </c>
      <c r="O676" s="55"/>
      <c r="P676" s="55"/>
      <c r="Q676" s="55"/>
      <c r="R676" s="61">
        <f t="shared" si="460"/>
        <v>0</v>
      </c>
      <c r="S676" s="55"/>
      <c r="T676" s="55"/>
      <c r="U676" s="55"/>
      <c r="V676" s="61">
        <f t="shared" si="461"/>
        <v>0</v>
      </c>
    </row>
    <row r="677" spans="1:22" s="6" customFormat="1" ht="15" customHeight="1">
      <c r="A677" s="51">
        <v>629</v>
      </c>
      <c r="B677" s="11" t="s">
        <v>168</v>
      </c>
      <c r="C677" s="59" t="s">
        <v>227</v>
      </c>
      <c r="D677" s="59"/>
      <c r="E677" s="61">
        <f t="shared" si="441"/>
        <v>0</v>
      </c>
      <c r="F677" s="61"/>
      <c r="G677" s="55"/>
      <c r="H677" s="55"/>
      <c r="I677" s="55"/>
      <c r="J677" s="61">
        <f t="shared" si="458"/>
        <v>0</v>
      </c>
      <c r="K677" s="55"/>
      <c r="L677" s="55"/>
      <c r="M677" s="55"/>
      <c r="N677" s="61">
        <f t="shared" si="459"/>
        <v>0</v>
      </c>
      <c r="O677" s="55"/>
      <c r="P677" s="55"/>
      <c r="Q677" s="55"/>
      <c r="R677" s="61">
        <f t="shared" si="460"/>
        <v>0</v>
      </c>
      <c r="S677" s="55"/>
      <c r="T677" s="55"/>
      <c r="U677" s="55"/>
      <c r="V677" s="61">
        <f t="shared" si="461"/>
        <v>0</v>
      </c>
    </row>
    <row r="678" spans="1:22" s="6" customFormat="1" ht="15" customHeight="1">
      <c r="A678" s="51">
        <v>630</v>
      </c>
      <c r="B678" s="11" t="s">
        <v>168</v>
      </c>
      <c r="C678" s="59" t="s">
        <v>226</v>
      </c>
      <c r="D678" s="59"/>
      <c r="E678" s="61">
        <f t="shared" si="441"/>
        <v>0</v>
      </c>
      <c r="F678" s="61"/>
      <c r="G678" s="55"/>
      <c r="H678" s="55"/>
      <c r="I678" s="55"/>
      <c r="J678" s="61">
        <f t="shared" si="458"/>
        <v>0</v>
      </c>
      <c r="K678" s="55"/>
      <c r="L678" s="55"/>
      <c r="M678" s="55"/>
      <c r="N678" s="61">
        <f t="shared" si="459"/>
        <v>0</v>
      </c>
      <c r="O678" s="55"/>
      <c r="P678" s="55"/>
      <c r="Q678" s="55"/>
      <c r="R678" s="61">
        <f t="shared" si="460"/>
        <v>0</v>
      </c>
      <c r="S678" s="55"/>
      <c r="T678" s="55"/>
      <c r="U678" s="55"/>
      <c r="V678" s="61">
        <f t="shared" si="461"/>
        <v>0</v>
      </c>
    </row>
    <row r="679" spans="1:22" s="6" customFormat="1" ht="15" customHeight="1">
      <c r="A679" s="51">
        <v>631</v>
      </c>
      <c r="B679" s="11" t="s">
        <v>168</v>
      </c>
      <c r="C679" s="59" t="s">
        <v>225</v>
      </c>
      <c r="D679" s="59"/>
      <c r="E679" s="61">
        <f t="shared" si="441"/>
        <v>0</v>
      </c>
      <c r="F679" s="61"/>
      <c r="G679" s="55"/>
      <c r="H679" s="55"/>
      <c r="I679" s="55"/>
      <c r="J679" s="61">
        <f t="shared" si="458"/>
        <v>0</v>
      </c>
      <c r="K679" s="55"/>
      <c r="L679" s="55"/>
      <c r="M679" s="55"/>
      <c r="N679" s="61">
        <f t="shared" si="459"/>
        <v>0</v>
      </c>
      <c r="O679" s="55"/>
      <c r="P679" s="55"/>
      <c r="Q679" s="55"/>
      <c r="R679" s="61">
        <f t="shared" si="460"/>
        <v>0</v>
      </c>
      <c r="S679" s="55"/>
      <c r="T679" s="55"/>
      <c r="U679" s="55"/>
      <c r="V679" s="61">
        <f t="shared" si="461"/>
        <v>0</v>
      </c>
    </row>
    <row r="680" spans="1:22" ht="15" customHeight="1">
      <c r="A680" s="51">
        <v>632</v>
      </c>
      <c r="B680" s="11" t="s">
        <v>168</v>
      </c>
      <c r="C680" s="59" t="s">
        <v>224</v>
      </c>
      <c r="D680" s="59"/>
      <c r="E680" s="61">
        <f t="shared" si="441"/>
        <v>0</v>
      </c>
      <c r="F680" s="61"/>
      <c r="G680" s="55"/>
      <c r="H680" s="55"/>
      <c r="I680" s="55"/>
      <c r="J680" s="61">
        <f t="shared" si="458"/>
        <v>0</v>
      </c>
      <c r="K680" s="55"/>
      <c r="L680" s="55"/>
      <c r="M680" s="55"/>
      <c r="N680" s="61">
        <f t="shared" si="459"/>
        <v>0</v>
      </c>
      <c r="O680" s="55"/>
      <c r="P680" s="55"/>
      <c r="Q680" s="55"/>
      <c r="R680" s="61">
        <f t="shared" si="460"/>
        <v>0</v>
      </c>
      <c r="S680" s="55"/>
      <c r="T680" s="55"/>
      <c r="U680" s="55"/>
      <c r="V680" s="61">
        <f t="shared" si="461"/>
        <v>0</v>
      </c>
    </row>
    <row r="681" spans="1:22" s="6" customFormat="1" ht="15" customHeight="1">
      <c r="A681" s="112">
        <v>633</v>
      </c>
      <c r="B681" s="113" t="s">
        <v>170</v>
      </c>
      <c r="C681" s="114" t="s">
        <v>230</v>
      </c>
      <c r="D681" s="114"/>
      <c r="E681" s="74">
        <f>SUM(E682:E687)</f>
        <v>0</v>
      </c>
      <c r="F681" s="74"/>
      <c r="G681" s="74">
        <f t="shared" ref="G681:I681" si="478">SUM(G682:G687)</f>
        <v>0</v>
      </c>
      <c r="H681" s="74">
        <f t="shared" si="478"/>
        <v>0</v>
      </c>
      <c r="I681" s="74">
        <f t="shared" si="478"/>
        <v>0</v>
      </c>
      <c r="J681" s="74">
        <f t="shared" si="458"/>
        <v>0</v>
      </c>
      <c r="K681" s="74">
        <f t="shared" ref="K681:M681" si="479">SUM(K682:K687)</f>
        <v>0</v>
      </c>
      <c r="L681" s="74">
        <f t="shared" si="479"/>
        <v>0</v>
      </c>
      <c r="M681" s="74">
        <f t="shared" si="479"/>
        <v>0</v>
      </c>
      <c r="N681" s="74">
        <f t="shared" si="459"/>
        <v>0</v>
      </c>
      <c r="O681" s="74">
        <f t="shared" ref="O681:Q681" si="480">SUM(O682:O687)</f>
        <v>0</v>
      </c>
      <c r="P681" s="74">
        <f t="shared" si="480"/>
        <v>0</v>
      </c>
      <c r="Q681" s="74">
        <f t="shared" si="480"/>
        <v>0</v>
      </c>
      <c r="R681" s="74">
        <f t="shared" si="460"/>
        <v>0</v>
      </c>
      <c r="S681" s="74">
        <f t="shared" ref="S681:U681" si="481">SUM(S682:S687)</f>
        <v>0</v>
      </c>
      <c r="T681" s="74">
        <f t="shared" si="481"/>
        <v>0</v>
      </c>
      <c r="U681" s="74">
        <f t="shared" si="481"/>
        <v>0</v>
      </c>
      <c r="V681" s="74">
        <f t="shared" si="461"/>
        <v>0</v>
      </c>
    </row>
    <row r="682" spans="1:22" s="6" customFormat="1" ht="15" customHeight="1">
      <c r="A682" s="51">
        <v>634</v>
      </c>
      <c r="B682" s="11" t="s">
        <v>170</v>
      </c>
      <c r="C682" s="59" t="s">
        <v>229</v>
      </c>
      <c r="D682" s="59"/>
      <c r="E682" s="61">
        <f t="shared" si="441"/>
        <v>0</v>
      </c>
      <c r="F682" s="61"/>
      <c r="G682" s="55"/>
      <c r="H682" s="55"/>
      <c r="I682" s="55"/>
      <c r="J682" s="61">
        <f t="shared" si="458"/>
        <v>0</v>
      </c>
      <c r="K682" s="55"/>
      <c r="L682" s="55"/>
      <c r="M682" s="55"/>
      <c r="N682" s="61">
        <f t="shared" si="459"/>
        <v>0</v>
      </c>
      <c r="O682" s="55"/>
      <c r="P682" s="55"/>
      <c r="Q682" s="55"/>
      <c r="R682" s="61">
        <f t="shared" si="460"/>
        <v>0</v>
      </c>
      <c r="S682" s="55"/>
      <c r="T682" s="55"/>
      <c r="U682" s="55"/>
      <c r="V682" s="61">
        <f t="shared" si="461"/>
        <v>0</v>
      </c>
    </row>
    <row r="683" spans="1:22" s="6" customFormat="1" ht="15" customHeight="1">
      <c r="A683" s="51">
        <v>635</v>
      </c>
      <c r="B683" s="11" t="s">
        <v>170</v>
      </c>
      <c r="C683" s="59" t="s">
        <v>228</v>
      </c>
      <c r="D683" s="59"/>
      <c r="E683" s="61">
        <f t="shared" si="441"/>
        <v>0</v>
      </c>
      <c r="F683" s="61"/>
      <c r="G683" s="55"/>
      <c r="H683" s="55"/>
      <c r="I683" s="55"/>
      <c r="J683" s="61">
        <f t="shared" si="458"/>
        <v>0</v>
      </c>
      <c r="K683" s="55"/>
      <c r="L683" s="55"/>
      <c r="M683" s="55"/>
      <c r="N683" s="61">
        <f t="shared" si="459"/>
        <v>0</v>
      </c>
      <c r="O683" s="55"/>
      <c r="P683" s="55"/>
      <c r="Q683" s="55"/>
      <c r="R683" s="61">
        <f t="shared" si="460"/>
        <v>0</v>
      </c>
      <c r="S683" s="55"/>
      <c r="T683" s="55"/>
      <c r="U683" s="55"/>
      <c r="V683" s="61">
        <f t="shared" si="461"/>
        <v>0</v>
      </c>
    </row>
    <row r="684" spans="1:22" s="6" customFormat="1" ht="15" customHeight="1">
      <c r="A684" s="51">
        <v>636</v>
      </c>
      <c r="B684" s="11" t="s">
        <v>170</v>
      </c>
      <c r="C684" s="59" t="s">
        <v>227</v>
      </c>
      <c r="D684" s="59"/>
      <c r="E684" s="61">
        <f t="shared" si="441"/>
        <v>0</v>
      </c>
      <c r="F684" s="61"/>
      <c r="G684" s="55"/>
      <c r="H684" s="55"/>
      <c r="I684" s="55"/>
      <c r="J684" s="61">
        <f t="shared" si="458"/>
        <v>0</v>
      </c>
      <c r="K684" s="55"/>
      <c r="L684" s="55"/>
      <c r="M684" s="55"/>
      <c r="N684" s="61">
        <f t="shared" si="459"/>
        <v>0</v>
      </c>
      <c r="O684" s="55"/>
      <c r="P684" s="55"/>
      <c r="Q684" s="55"/>
      <c r="R684" s="61">
        <f t="shared" si="460"/>
        <v>0</v>
      </c>
      <c r="S684" s="55"/>
      <c r="T684" s="55"/>
      <c r="U684" s="55"/>
      <c r="V684" s="61">
        <f t="shared" si="461"/>
        <v>0</v>
      </c>
    </row>
    <row r="685" spans="1:22" s="6" customFormat="1" ht="15" customHeight="1">
      <c r="A685" s="51">
        <v>637</v>
      </c>
      <c r="B685" s="11" t="s">
        <v>170</v>
      </c>
      <c r="C685" s="59" t="s">
        <v>226</v>
      </c>
      <c r="D685" s="59"/>
      <c r="E685" s="61">
        <f t="shared" si="441"/>
        <v>0</v>
      </c>
      <c r="F685" s="61"/>
      <c r="G685" s="55"/>
      <c r="H685" s="55"/>
      <c r="I685" s="55"/>
      <c r="J685" s="61">
        <f t="shared" si="458"/>
        <v>0</v>
      </c>
      <c r="K685" s="55"/>
      <c r="L685" s="55"/>
      <c r="M685" s="55"/>
      <c r="N685" s="61">
        <f t="shared" si="459"/>
        <v>0</v>
      </c>
      <c r="O685" s="55"/>
      <c r="P685" s="55"/>
      <c r="Q685" s="55"/>
      <c r="R685" s="61">
        <f t="shared" si="460"/>
        <v>0</v>
      </c>
      <c r="S685" s="55"/>
      <c r="T685" s="55"/>
      <c r="U685" s="55"/>
      <c r="V685" s="61">
        <f t="shared" si="461"/>
        <v>0</v>
      </c>
    </row>
    <row r="686" spans="1:22" s="6" customFormat="1" ht="15" customHeight="1">
      <c r="A686" s="51">
        <v>638</v>
      </c>
      <c r="B686" s="11" t="s">
        <v>170</v>
      </c>
      <c r="C686" s="59" t="s">
        <v>225</v>
      </c>
      <c r="D686" s="59"/>
      <c r="E686" s="61">
        <f t="shared" si="441"/>
        <v>0</v>
      </c>
      <c r="F686" s="61"/>
      <c r="G686" s="55"/>
      <c r="H686" s="55"/>
      <c r="I686" s="55"/>
      <c r="J686" s="61">
        <f t="shared" si="458"/>
        <v>0</v>
      </c>
      <c r="K686" s="55"/>
      <c r="L686" s="55"/>
      <c r="M686" s="55"/>
      <c r="N686" s="61">
        <f t="shared" si="459"/>
        <v>0</v>
      </c>
      <c r="O686" s="55"/>
      <c r="P686" s="55"/>
      <c r="Q686" s="55"/>
      <c r="R686" s="61">
        <f t="shared" si="460"/>
        <v>0</v>
      </c>
      <c r="S686" s="55"/>
      <c r="T686" s="55"/>
      <c r="U686" s="55"/>
      <c r="V686" s="61">
        <f t="shared" si="461"/>
        <v>0</v>
      </c>
    </row>
    <row r="687" spans="1:22" s="6" customFormat="1" ht="15" customHeight="1">
      <c r="A687" s="51">
        <v>639</v>
      </c>
      <c r="B687" s="11" t="s">
        <v>170</v>
      </c>
      <c r="C687" s="59" t="s">
        <v>224</v>
      </c>
      <c r="D687" s="59"/>
      <c r="E687" s="61">
        <f t="shared" ref="E687:E743" si="482">SUM(G687:V687)/2</f>
        <v>0</v>
      </c>
      <c r="F687" s="61"/>
      <c r="G687" s="55"/>
      <c r="H687" s="55"/>
      <c r="I687" s="55"/>
      <c r="J687" s="61">
        <f t="shared" si="458"/>
        <v>0</v>
      </c>
      <c r="K687" s="55"/>
      <c r="L687" s="55"/>
      <c r="M687" s="55"/>
      <c r="N687" s="61">
        <f t="shared" si="459"/>
        <v>0</v>
      </c>
      <c r="O687" s="55"/>
      <c r="P687" s="55"/>
      <c r="Q687" s="55"/>
      <c r="R687" s="61">
        <f t="shared" si="460"/>
        <v>0</v>
      </c>
      <c r="S687" s="55"/>
      <c r="T687" s="55"/>
      <c r="U687" s="55"/>
      <c r="V687" s="61">
        <f t="shared" si="461"/>
        <v>0</v>
      </c>
    </row>
    <row r="688" spans="1:22" s="6" customFormat="1" ht="15" customHeight="1">
      <c r="A688" s="112">
        <v>640</v>
      </c>
      <c r="B688" s="113" t="s">
        <v>156</v>
      </c>
      <c r="C688" s="114" t="s">
        <v>223</v>
      </c>
      <c r="D688" s="114"/>
      <c r="E688" s="74">
        <f>SUM(E689:E694)</f>
        <v>0</v>
      </c>
      <c r="F688" s="74"/>
      <c r="G688" s="74">
        <f t="shared" ref="G688:I688" si="483">SUM(G689:G694)</f>
        <v>0</v>
      </c>
      <c r="H688" s="74">
        <f t="shared" si="483"/>
        <v>0</v>
      </c>
      <c r="I688" s="74">
        <f t="shared" si="483"/>
        <v>0</v>
      </c>
      <c r="J688" s="74">
        <f t="shared" si="458"/>
        <v>0</v>
      </c>
      <c r="K688" s="74">
        <f t="shared" ref="K688:M688" si="484">SUM(K689:K694)</f>
        <v>0</v>
      </c>
      <c r="L688" s="74">
        <f t="shared" si="484"/>
        <v>0</v>
      </c>
      <c r="M688" s="74">
        <f t="shared" si="484"/>
        <v>0</v>
      </c>
      <c r="N688" s="74">
        <f t="shared" si="459"/>
        <v>0</v>
      </c>
      <c r="O688" s="74">
        <f t="shared" ref="O688:Q688" si="485">SUM(O689:O694)</f>
        <v>0</v>
      </c>
      <c r="P688" s="74">
        <f t="shared" si="485"/>
        <v>0</v>
      </c>
      <c r="Q688" s="74">
        <f t="shared" si="485"/>
        <v>0</v>
      </c>
      <c r="R688" s="74">
        <f t="shared" si="460"/>
        <v>0</v>
      </c>
      <c r="S688" s="74">
        <f t="shared" ref="S688:U688" si="486">SUM(S689:S694)</f>
        <v>0</v>
      </c>
      <c r="T688" s="74">
        <f t="shared" si="486"/>
        <v>0</v>
      </c>
      <c r="U688" s="74">
        <f t="shared" si="486"/>
        <v>0</v>
      </c>
      <c r="V688" s="74">
        <f t="shared" si="461"/>
        <v>0</v>
      </c>
    </row>
    <row r="689" spans="1:22" s="6" customFormat="1" ht="15" customHeight="1">
      <c r="A689" s="51">
        <v>641</v>
      </c>
      <c r="B689" s="11" t="s">
        <v>156</v>
      </c>
      <c r="C689" s="59" t="s">
        <v>229</v>
      </c>
      <c r="D689" s="59"/>
      <c r="E689" s="61">
        <f t="shared" si="482"/>
        <v>0</v>
      </c>
      <c r="F689" s="61"/>
      <c r="G689" s="55"/>
      <c r="H689" s="55"/>
      <c r="I689" s="55"/>
      <c r="J689" s="61">
        <f t="shared" si="458"/>
        <v>0</v>
      </c>
      <c r="K689" s="55"/>
      <c r="L689" s="55"/>
      <c r="M689" s="55"/>
      <c r="N689" s="61">
        <f t="shared" si="459"/>
        <v>0</v>
      </c>
      <c r="O689" s="55"/>
      <c r="P689" s="55"/>
      <c r="Q689" s="55"/>
      <c r="R689" s="61">
        <f t="shared" si="460"/>
        <v>0</v>
      </c>
      <c r="S689" s="55"/>
      <c r="T689" s="55"/>
      <c r="U689" s="55"/>
      <c r="V689" s="61">
        <f t="shared" si="461"/>
        <v>0</v>
      </c>
    </row>
    <row r="690" spans="1:22" s="6" customFormat="1" ht="15" customHeight="1">
      <c r="A690" s="51">
        <v>642</v>
      </c>
      <c r="B690" s="11" t="s">
        <v>156</v>
      </c>
      <c r="C690" s="59" t="s">
        <v>228</v>
      </c>
      <c r="D690" s="59"/>
      <c r="E690" s="61">
        <f t="shared" si="482"/>
        <v>0</v>
      </c>
      <c r="F690" s="61"/>
      <c r="G690" s="55"/>
      <c r="H690" s="55"/>
      <c r="I690" s="55"/>
      <c r="J690" s="61">
        <f t="shared" si="458"/>
        <v>0</v>
      </c>
      <c r="K690" s="55"/>
      <c r="L690" s="55"/>
      <c r="M690" s="55"/>
      <c r="N690" s="61">
        <f t="shared" si="459"/>
        <v>0</v>
      </c>
      <c r="O690" s="55"/>
      <c r="P690" s="55"/>
      <c r="Q690" s="55"/>
      <c r="R690" s="61">
        <f t="shared" si="460"/>
        <v>0</v>
      </c>
      <c r="S690" s="55"/>
      <c r="T690" s="55"/>
      <c r="U690" s="55"/>
      <c r="V690" s="61">
        <f t="shared" si="461"/>
        <v>0</v>
      </c>
    </row>
    <row r="691" spans="1:22" ht="15" customHeight="1">
      <c r="A691" s="51">
        <v>643</v>
      </c>
      <c r="B691" s="11" t="s">
        <v>156</v>
      </c>
      <c r="C691" s="59" t="s">
        <v>227</v>
      </c>
      <c r="D691" s="59"/>
      <c r="E691" s="61">
        <f t="shared" si="482"/>
        <v>0</v>
      </c>
      <c r="F691" s="61"/>
      <c r="G691" s="55"/>
      <c r="H691" s="55"/>
      <c r="I691" s="55"/>
      <c r="J691" s="61">
        <f t="shared" si="458"/>
        <v>0</v>
      </c>
      <c r="K691" s="55"/>
      <c r="L691" s="55"/>
      <c r="M691" s="55"/>
      <c r="N691" s="61">
        <f t="shared" si="459"/>
        <v>0</v>
      </c>
      <c r="O691" s="55"/>
      <c r="P691" s="55"/>
      <c r="Q691" s="55"/>
      <c r="R691" s="61">
        <f t="shared" si="460"/>
        <v>0</v>
      </c>
      <c r="S691" s="55"/>
      <c r="T691" s="55"/>
      <c r="U691" s="55"/>
      <c r="V691" s="61">
        <f t="shared" si="461"/>
        <v>0</v>
      </c>
    </row>
    <row r="692" spans="1:22" s="6" customFormat="1" ht="15" customHeight="1">
      <c r="A692" s="51">
        <v>644</v>
      </c>
      <c r="B692" s="11" t="s">
        <v>156</v>
      </c>
      <c r="C692" s="59" t="s">
        <v>226</v>
      </c>
      <c r="D692" s="59"/>
      <c r="E692" s="61">
        <f t="shared" si="482"/>
        <v>0</v>
      </c>
      <c r="F692" s="61"/>
      <c r="G692" s="55"/>
      <c r="H692" s="55"/>
      <c r="I692" s="55"/>
      <c r="J692" s="61">
        <f t="shared" si="458"/>
        <v>0</v>
      </c>
      <c r="K692" s="55"/>
      <c r="L692" s="55"/>
      <c r="M692" s="55"/>
      <c r="N692" s="61">
        <f t="shared" si="459"/>
        <v>0</v>
      </c>
      <c r="O692" s="55"/>
      <c r="P692" s="55"/>
      <c r="Q692" s="55"/>
      <c r="R692" s="61">
        <f t="shared" si="460"/>
        <v>0</v>
      </c>
      <c r="S692" s="55"/>
      <c r="T692" s="55"/>
      <c r="U692" s="55"/>
      <c r="V692" s="61">
        <f t="shared" si="461"/>
        <v>0</v>
      </c>
    </row>
    <row r="693" spans="1:22" s="6" customFormat="1" ht="15" customHeight="1">
      <c r="A693" s="51">
        <v>645</v>
      </c>
      <c r="B693" s="11" t="s">
        <v>156</v>
      </c>
      <c r="C693" s="59" t="s">
        <v>225</v>
      </c>
      <c r="D693" s="59"/>
      <c r="E693" s="61">
        <f t="shared" si="482"/>
        <v>0</v>
      </c>
      <c r="F693" s="61"/>
      <c r="G693" s="55"/>
      <c r="H693" s="55"/>
      <c r="I693" s="55"/>
      <c r="J693" s="61">
        <f t="shared" si="458"/>
        <v>0</v>
      </c>
      <c r="K693" s="55"/>
      <c r="L693" s="55"/>
      <c r="M693" s="55"/>
      <c r="N693" s="61">
        <f t="shared" si="459"/>
        <v>0</v>
      </c>
      <c r="O693" s="55"/>
      <c r="P693" s="55"/>
      <c r="Q693" s="55"/>
      <c r="R693" s="61">
        <f t="shared" si="460"/>
        <v>0</v>
      </c>
      <c r="S693" s="55"/>
      <c r="T693" s="55"/>
      <c r="U693" s="55"/>
      <c r="V693" s="61">
        <f t="shared" si="461"/>
        <v>0</v>
      </c>
    </row>
    <row r="694" spans="1:22" s="6" customFormat="1" ht="15" customHeight="1">
      <c r="A694" s="51">
        <v>646</v>
      </c>
      <c r="B694" s="11" t="s">
        <v>156</v>
      </c>
      <c r="C694" s="59" t="s">
        <v>224</v>
      </c>
      <c r="D694" s="59"/>
      <c r="E694" s="61">
        <f t="shared" si="482"/>
        <v>0</v>
      </c>
      <c r="F694" s="61"/>
      <c r="G694" s="55"/>
      <c r="H694" s="55"/>
      <c r="I694" s="55"/>
      <c r="J694" s="61">
        <f t="shared" si="458"/>
        <v>0</v>
      </c>
      <c r="K694" s="55"/>
      <c r="L694" s="55"/>
      <c r="M694" s="55"/>
      <c r="N694" s="61">
        <f t="shared" si="459"/>
        <v>0</v>
      </c>
      <c r="O694" s="55"/>
      <c r="P694" s="55"/>
      <c r="Q694" s="55"/>
      <c r="R694" s="61">
        <f t="shared" si="460"/>
        <v>0</v>
      </c>
      <c r="S694" s="55"/>
      <c r="T694" s="55"/>
      <c r="U694" s="55"/>
      <c r="V694" s="61">
        <f t="shared" si="461"/>
        <v>0</v>
      </c>
    </row>
    <row r="695" spans="1:22" ht="15" customHeight="1">
      <c r="A695" s="112">
        <v>647</v>
      </c>
      <c r="B695" s="113" t="s">
        <v>160</v>
      </c>
      <c r="C695" s="114" t="s">
        <v>230</v>
      </c>
      <c r="D695" s="114"/>
      <c r="E695" s="74">
        <f>SUM(E696:E701)</f>
        <v>0</v>
      </c>
      <c r="F695" s="74"/>
      <c r="G695" s="74">
        <f t="shared" ref="G695:I695" si="487">SUM(G696:G701)</f>
        <v>0</v>
      </c>
      <c r="H695" s="74">
        <f t="shared" si="487"/>
        <v>0</v>
      </c>
      <c r="I695" s="74">
        <f t="shared" si="487"/>
        <v>0</v>
      </c>
      <c r="J695" s="74">
        <f t="shared" si="458"/>
        <v>0</v>
      </c>
      <c r="K695" s="74">
        <f t="shared" ref="K695:M695" si="488">SUM(K696:K701)</f>
        <v>0</v>
      </c>
      <c r="L695" s="74">
        <f t="shared" si="488"/>
        <v>0</v>
      </c>
      <c r="M695" s="74">
        <f t="shared" si="488"/>
        <v>0</v>
      </c>
      <c r="N695" s="74">
        <f t="shared" si="459"/>
        <v>0</v>
      </c>
      <c r="O695" s="74">
        <f t="shared" ref="O695:Q695" si="489">SUM(O696:O701)</f>
        <v>0</v>
      </c>
      <c r="P695" s="74">
        <f t="shared" si="489"/>
        <v>0</v>
      </c>
      <c r="Q695" s="74">
        <f t="shared" si="489"/>
        <v>0</v>
      </c>
      <c r="R695" s="74">
        <f t="shared" si="460"/>
        <v>0</v>
      </c>
      <c r="S695" s="74">
        <f t="shared" ref="S695:U695" si="490">SUM(S696:S701)</f>
        <v>0</v>
      </c>
      <c r="T695" s="74">
        <f t="shared" si="490"/>
        <v>0</v>
      </c>
      <c r="U695" s="74">
        <f t="shared" si="490"/>
        <v>0</v>
      </c>
      <c r="V695" s="74">
        <f t="shared" si="461"/>
        <v>0</v>
      </c>
    </row>
    <row r="696" spans="1:22" s="6" customFormat="1" ht="15" customHeight="1">
      <c r="A696" s="51">
        <v>648</v>
      </c>
      <c r="B696" s="11" t="s">
        <v>160</v>
      </c>
      <c r="C696" s="59" t="s">
        <v>229</v>
      </c>
      <c r="D696" s="59"/>
      <c r="E696" s="61">
        <f t="shared" si="482"/>
        <v>0</v>
      </c>
      <c r="F696" s="61"/>
      <c r="G696" s="55"/>
      <c r="H696" s="55"/>
      <c r="I696" s="55"/>
      <c r="J696" s="61">
        <f t="shared" si="458"/>
        <v>0</v>
      </c>
      <c r="K696" s="55"/>
      <c r="L696" s="55"/>
      <c r="M696" s="55"/>
      <c r="N696" s="61">
        <f t="shared" si="459"/>
        <v>0</v>
      </c>
      <c r="O696" s="55"/>
      <c r="P696" s="55"/>
      <c r="Q696" s="55"/>
      <c r="R696" s="61">
        <f t="shared" si="460"/>
        <v>0</v>
      </c>
      <c r="S696" s="55"/>
      <c r="T696" s="55"/>
      <c r="U696" s="55"/>
      <c r="V696" s="61">
        <f t="shared" si="461"/>
        <v>0</v>
      </c>
    </row>
    <row r="697" spans="1:22" s="6" customFormat="1" ht="15" customHeight="1">
      <c r="A697" s="51">
        <v>649</v>
      </c>
      <c r="B697" s="11" t="s">
        <v>160</v>
      </c>
      <c r="C697" s="59" t="s">
        <v>228</v>
      </c>
      <c r="D697" s="59"/>
      <c r="E697" s="61">
        <f t="shared" si="482"/>
        <v>0</v>
      </c>
      <c r="F697" s="61"/>
      <c r="G697" s="55"/>
      <c r="H697" s="55"/>
      <c r="I697" s="55"/>
      <c r="J697" s="61">
        <f t="shared" si="458"/>
        <v>0</v>
      </c>
      <c r="K697" s="55"/>
      <c r="L697" s="55"/>
      <c r="M697" s="55"/>
      <c r="N697" s="61">
        <f t="shared" si="459"/>
        <v>0</v>
      </c>
      <c r="O697" s="55"/>
      <c r="P697" s="55"/>
      <c r="Q697" s="55"/>
      <c r="R697" s="61">
        <f t="shared" si="460"/>
        <v>0</v>
      </c>
      <c r="S697" s="55"/>
      <c r="T697" s="55"/>
      <c r="U697" s="55"/>
      <c r="V697" s="61">
        <f t="shared" si="461"/>
        <v>0</v>
      </c>
    </row>
    <row r="698" spans="1:22" s="6" customFormat="1" ht="15" customHeight="1">
      <c r="A698" s="51">
        <v>650</v>
      </c>
      <c r="B698" s="11" t="s">
        <v>160</v>
      </c>
      <c r="C698" s="59" t="s">
        <v>227</v>
      </c>
      <c r="D698" s="59"/>
      <c r="E698" s="61">
        <f t="shared" si="482"/>
        <v>0</v>
      </c>
      <c r="F698" s="61"/>
      <c r="G698" s="55"/>
      <c r="H698" s="55"/>
      <c r="I698" s="55"/>
      <c r="J698" s="61">
        <f t="shared" si="458"/>
        <v>0</v>
      </c>
      <c r="K698" s="55"/>
      <c r="L698" s="55"/>
      <c r="M698" s="55"/>
      <c r="N698" s="61">
        <f t="shared" si="459"/>
        <v>0</v>
      </c>
      <c r="O698" s="55"/>
      <c r="P698" s="55"/>
      <c r="Q698" s="55"/>
      <c r="R698" s="61">
        <f t="shared" si="460"/>
        <v>0</v>
      </c>
      <c r="S698" s="55"/>
      <c r="T698" s="55"/>
      <c r="U698" s="55"/>
      <c r="V698" s="61">
        <f t="shared" si="461"/>
        <v>0</v>
      </c>
    </row>
    <row r="699" spans="1:22" s="6" customFormat="1" ht="15" customHeight="1">
      <c r="A699" s="51">
        <v>651</v>
      </c>
      <c r="B699" s="11" t="s">
        <v>160</v>
      </c>
      <c r="C699" s="59" t="s">
        <v>226</v>
      </c>
      <c r="D699" s="59"/>
      <c r="E699" s="61">
        <f t="shared" si="482"/>
        <v>0</v>
      </c>
      <c r="F699" s="61"/>
      <c r="G699" s="55"/>
      <c r="H699" s="55"/>
      <c r="I699" s="55"/>
      <c r="J699" s="61">
        <f t="shared" si="458"/>
        <v>0</v>
      </c>
      <c r="K699" s="55"/>
      <c r="L699" s="55"/>
      <c r="M699" s="55"/>
      <c r="N699" s="61">
        <f t="shared" si="459"/>
        <v>0</v>
      </c>
      <c r="O699" s="55"/>
      <c r="P699" s="55"/>
      <c r="Q699" s="55"/>
      <c r="R699" s="61">
        <f t="shared" si="460"/>
        <v>0</v>
      </c>
      <c r="S699" s="55"/>
      <c r="T699" s="55"/>
      <c r="U699" s="55"/>
      <c r="V699" s="61">
        <f t="shared" si="461"/>
        <v>0</v>
      </c>
    </row>
    <row r="700" spans="1:22" s="6" customFormat="1" ht="15" customHeight="1">
      <c r="A700" s="51">
        <v>652</v>
      </c>
      <c r="B700" s="11" t="s">
        <v>160</v>
      </c>
      <c r="C700" s="59" t="s">
        <v>225</v>
      </c>
      <c r="D700" s="59"/>
      <c r="E700" s="61">
        <f t="shared" si="482"/>
        <v>0</v>
      </c>
      <c r="F700" s="61"/>
      <c r="G700" s="55"/>
      <c r="H700" s="55"/>
      <c r="I700" s="55"/>
      <c r="J700" s="61">
        <f t="shared" si="458"/>
        <v>0</v>
      </c>
      <c r="K700" s="55"/>
      <c r="L700" s="55"/>
      <c r="M700" s="55"/>
      <c r="N700" s="61">
        <f t="shared" si="459"/>
        <v>0</v>
      </c>
      <c r="O700" s="55"/>
      <c r="P700" s="55"/>
      <c r="Q700" s="55"/>
      <c r="R700" s="61">
        <f t="shared" si="460"/>
        <v>0</v>
      </c>
      <c r="S700" s="55"/>
      <c r="T700" s="55"/>
      <c r="U700" s="55"/>
      <c r="V700" s="61">
        <f t="shared" si="461"/>
        <v>0</v>
      </c>
    </row>
    <row r="701" spans="1:22" s="6" customFormat="1" ht="15" customHeight="1">
      <c r="A701" s="51">
        <v>653</v>
      </c>
      <c r="B701" s="11" t="s">
        <v>160</v>
      </c>
      <c r="C701" s="59" t="s">
        <v>224</v>
      </c>
      <c r="D701" s="59"/>
      <c r="E701" s="61">
        <f t="shared" si="482"/>
        <v>0</v>
      </c>
      <c r="F701" s="61"/>
      <c r="G701" s="55"/>
      <c r="H701" s="55"/>
      <c r="I701" s="55"/>
      <c r="J701" s="61">
        <f t="shared" si="458"/>
        <v>0</v>
      </c>
      <c r="K701" s="55"/>
      <c r="L701" s="55"/>
      <c r="M701" s="55"/>
      <c r="N701" s="61">
        <f t="shared" si="459"/>
        <v>0</v>
      </c>
      <c r="O701" s="55"/>
      <c r="P701" s="55"/>
      <c r="Q701" s="55"/>
      <c r="R701" s="61">
        <f t="shared" si="460"/>
        <v>0</v>
      </c>
      <c r="S701" s="55"/>
      <c r="T701" s="55"/>
      <c r="U701" s="55"/>
      <c r="V701" s="61">
        <f t="shared" si="461"/>
        <v>0</v>
      </c>
    </row>
    <row r="702" spans="1:22" s="6" customFormat="1" ht="15" customHeight="1">
      <c r="A702" s="112">
        <v>654</v>
      </c>
      <c r="B702" s="113" t="s">
        <v>173</v>
      </c>
      <c r="C702" s="114" t="s">
        <v>223</v>
      </c>
      <c r="D702" s="114"/>
      <c r="E702" s="74">
        <f>SUM(E703:E708)</f>
        <v>0</v>
      </c>
      <c r="F702" s="74"/>
      <c r="G702" s="74">
        <f t="shared" ref="G702:I702" si="491">SUM(G703:G708)</f>
        <v>0</v>
      </c>
      <c r="H702" s="74">
        <f t="shared" si="491"/>
        <v>0</v>
      </c>
      <c r="I702" s="74">
        <f t="shared" si="491"/>
        <v>0</v>
      </c>
      <c r="J702" s="74">
        <f t="shared" si="458"/>
        <v>0</v>
      </c>
      <c r="K702" s="74">
        <f t="shared" ref="K702:M702" si="492">SUM(K703:K708)</f>
        <v>0</v>
      </c>
      <c r="L702" s="74">
        <f t="shared" si="492"/>
        <v>0</v>
      </c>
      <c r="M702" s="74">
        <f t="shared" si="492"/>
        <v>0</v>
      </c>
      <c r="N702" s="74">
        <f t="shared" si="459"/>
        <v>0</v>
      </c>
      <c r="O702" s="74">
        <f t="shared" ref="O702:Q702" si="493">SUM(O703:O708)</f>
        <v>0</v>
      </c>
      <c r="P702" s="74">
        <f t="shared" si="493"/>
        <v>0</v>
      </c>
      <c r="Q702" s="74">
        <f t="shared" si="493"/>
        <v>0</v>
      </c>
      <c r="R702" s="74">
        <f t="shared" si="460"/>
        <v>0</v>
      </c>
      <c r="S702" s="74">
        <f t="shared" ref="S702:U702" si="494">SUM(S703:S708)</f>
        <v>0</v>
      </c>
      <c r="T702" s="74">
        <f t="shared" si="494"/>
        <v>0</v>
      </c>
      <c r="U702" s="74">
        <f t="shared" si="494"/>
        <v>0</v>
      </c>
      <c r="V702" s="74">
        <f t="shared" si="461"/>
        <v>0</v>
      </c>
    </row>
    <row r="703" spans="1:22" s="6" customFormat="1" ht="15" customHeight="1">
      <c r="A703" s="51">
        <v>655</v>
      </c>
      <c r="B703" s="11" t="s">
        <v>173</v>
      </c>
      <c r="C703" s="59" t="s">
        <v>229</v>
      </c>
      <c r="D703" s="59"/>
      <c r="E703" s="61">
        <f t="shared" si="482"/>
        <v>0</v>
      </c>
      <c r="F703" s="61"/>
      <c r="G703" s="55"/>
      <c r="H703" s="55"/>
      <c r="I703" s="55"/>
      <c r="J703" s="61">
        <f t="shared" si="458"/>
        <v>0</v>
      </c>
      <c r="K703" s="55"/>
      <c r="L703" s="55"/>
      <c r="M703" s="55"/>
      <c r="N703" s="61">
        <f t="shared" si="459"/>
        <v>0</v>
      </c>
      <c r="O703" s="55"/>
      <c r="P703" s="55"/>
      <c r="Q703" s="55"/>
      <c r="R703" s="61">
        <f t="shared" si="460"/>
        <v>0</v>
      </c>
      <c r="S703" s="55"/>
      <c r="T703" s="55"/>
      <c r="U703" s="55"/>
      <c r="V703" s="61">
        <f t="shared" si="461"/>
        <v>0</v>
      </c>
    </row>
    <row r="704" spans="1:22" s="6" customFormat="1" ht="15" customHeight="1">
      <c r="A704" s="51">
        <v>656</v>
      </c>
      <c r="B704" s="11" t="s">
        <v>173</v>
      </c>
      <c r="C704" s="59" t="s">
        <v>228</v>
      </c>
      <c r="D704" s="59"/>
      <c r="E704" s="61">
        <f t="shared" si="482"/>
        <v>0</v>
      </c>
      <c r="F704" s="61"/>
      <c r="G704" s="55"/>
      <c r="H704" s="55"/>
      <c r="I704" s="55"/>
      <c r="J704" s="61">
        <f t="shared" si="458"/>
        <v>0</v>
      </c>
      <c r="K704" s="55"/>
      <c r="L704" s="55"/>
      <c r="M704" s="55"/>
      <c r="N704" s="61">
        <f t="shared" si="459"/>
        <v>0</v>
      </c>
      <c r="O704" s="55"/>
      <c r="P704" s="55"/>
      <c r="Q704" s="55"/>
      <c r="R704" s="61">
        <f t="shared" si="460"/>
        <v>0</v>
      </c>
      <c r="S704" s="55"/>
      <c r="T704" s="55"/>
      <c r="U704" s="55"/>
      <c r="V704" s="61">
        <f t="shared" si="461"/>
        <v>0</v>
      </c>
    </row>
    <row r="705" spans="1:22" s="6" customFormat="1" ht="15" customHeight="1">
      <c r="A705" s="51">
        <v>657</v>
      </c>
      <c r="B705" s="11" t="s">
        <v>173</v>
      </c>
      <c r="C705" s="59" t="s">
        <v>227</v>
      </c>
      <c r="D705" s="59"/>
      <c r="E705" s="61">
        <f t="shared" si="482"/>
        <v>0</v>
      </c>
      <c r="F705" s="61"/>
      <c r="G705" s="55"/>
      <c r="H705" s="55"/>
      <c r="I705" s="55"/>
      <c r="J705" s="61">
        <f t="shared" si="458"/>
        <v>0</v>
      </c>
      <c r="K705" s="55"/>
      <c r="L705" s="55"/>
      <c r="M705" s="55"/>
      <c r="N705" s="61">
        <f t="shared" si="459"/>
        <v>0</v>
      </c>
      <c r="O705" s="55"/>
      <c r="P705" s="55"/>
      <c r="Q705" s="55"/>
      <c r="R705" s="61">
        <f t="shared" si="460"/>
        <v>0</v>
      </c>
      <c r="S705" s="55"/>
      <c r="T705" s="55"/>
      <c r="U705" s="55"/>
      <c r="V705" s="61">
        <f t="shared" si="461"/>
        <v>0</v>
      </c>
    </row>
    <row r="706" spans="1:22" s="6" customFormat="1" ht="15" customHeight="1">
      <c r="A706" s="51">
        <v>658</v>
      </c>
      <c r="B706" s="11" t="s">
        <v>173</v>
      </c>
      <c r="C706" s="59" t="s">
        <v>226</v>
      </c>
      <c r="D706" s="59"/>
      <c r="E706" s="61">
        <f t="shared" si="482"/>
        <v>0</v>
      </c>
      <c r="F706" s="61"/>
      <c r="G706" s="55"/>
      <c r="H706" s="55"/>
      <c r="I706" s="55"/>
      <c r="J706" s="61">
        <f t="shared" si="458"/>
        <v>0</v>
      </c>
      <c r="K706" s="55"/>
      <c r="L706" s="55"/>
      <c r="M706" s="55"/>
      <c r="N706" s="61">
        <f t="shared" si="459"/>
        <v>0</v>
      </c>
      <c r="O706" s="55"/>
      <c r="P706" s="55"/>
      <c r="Q706" s="55"/>
      <c r="R706" s="61">
        <f t="shared" si="460"/>
        <v>0</v>
      </c>
      <c r="S706" s="55"/>
      <c r="T706" s="55"/>
      <c r="U706" s="55"/>
      <c r="V706" s="61">
        <f t="shared" si="461"/>
        <v>0</v>
      </c>
    </row>
    <row r="707" spans="1:22" s="6" customFormat="1" ht="15" customHeight="1">
      <c r="A707" s="51">
        <v>659</v>
      </c>
      <c r="B707" s="11" t="s">
        <v>173</v>
      </c>
      <c r="C707" s="59" t="s">
        <v>225</v>
      </c>
      <c r="D707" s="59"/>
      <c r="E707" s="61">
        <f t="shared" si="482"/>
        <v>0</v>
      </c>
      <c r="F707" s="61"/>
      <c r="G707" s="55"/>
      <c r="H707" s="55"/>
      <c r="I707" s="55"/>
      <c r="J707" s="61">
        <f t="shared" si="458"/>
        <v>0</v>
      </c>
      <c r="K707" s="55"/>
      <c r="L707" s="55"/>
      <c r="M707" s="55"/>
      <c r="N707" s="61">
        <f t="shared" si="459"/>
        <v>0</v>
      </c>
      <c r="O707" s="55"/>
      <c r="P707" s="55"/>
      <c r="Q707" s="55"/>
      <c r="R707" s="61">
        <f t="shared" si="460"/>
        <v>0</v>
      </c>
      <c r="S707" s="55"/>
      <c r="T707" s="55"/>
      <c r="U707" s="55"/>
      <c r="V707" s="61">
        <f t="shared" si="461"/>
        <v>0</v>
      </c>
    </row>
    <row r="708" spans="1:22" s="6" customFormat="1" ht="15" customHeight="1">
      <c r="A708" s="51">
        <v>660</v>
      </c>
      <c r="B708" s="11" t="s">
        <v>173</v>
      </c>
      <c r="C708" s="59" t="s">
        <v>224</v>
      </c>
      <c r="D708" s="59"/>
      <c r="E708" s="61">
        <f t="shared" si="482"/>
        <v>0</v>
      </c>
      <c r="F708" s="61"/>
      <c r="G708" s="55"/>
      <c r="H708" s="55"/>
      <c r="I708" s="55"/>
      <c r="J708" s="61">
        <f t="shared" si="458"/>
        <v>0</v>
      </c>
      <c r="K708" s="55"/>
      <c r="L708" s="55"/>
      <c r="M708" s="55"/>
      <c r="N708" s="61">
        <f t="shared" si="459"/>
        <v>0</v>
      </c>
      <c r="O708" s="55"/>
      <c r="P708" s="55"/>
      <c r="Q708" s="55"/>
      <c r="R708" s="61">
        <f t="shared" si="460"/>
        <v>0</v>
      </c>
      <c r="S708" s="55"/>
      <c r="T708" s="55"/>
      <c r="U708" s="55"/>
      <c r="V708" s="61">
        <f t="shared" si="461"/>
        <v>0</v>
      </c>
    </row>
    <row r="709" spans="1:22" s="6" customFormat="1" ht="15" customHeight="1">
      <c r="A709" s="112">
        <v>661</v>
      </c>
      <c r="B709" s="113" t="s">
        <v>175</v>
      </c>
      <c r="C709" s="114" t="s">
        <v>230</v>
      </c>
      <c r="D709" s="114"/>
      <c r="E709" s="74">
        <f>SUM(E710:E715)</f>
        <v>0</v>
      </c>
      <c r="F709" s="74"/>
      <c r="G709" s="74">
        <f t="shared" ref="G709:I709" si="495">SUM(G710:G715)</f>
        <v>0</v>
      </c>
      <c r="H709" s="74">
        <f t="shared" si="495"/>
        <v>0</v>
      </c>
      <c r="I709" s="74">
        <f t="shared" si="495"/>
        <v>0</v>
      </c>
      <c r="J709" s="74">
        <f t="shared" si="458"/>
        <v>0</v>
      </c>
      <c r="K709" s="74">
        <f t="shared" ref="K709:M709" si="496">SUM(K710:K715)</f>
        <v>0</v>
      </c>
      <c r="L709" s="74">
        <f t="shared" si="496"/>
        <v>0</v>
      </c>
      <c r="M709" s="74">
        <f t="shared" si="496"/>
        <v>0</v>
      </c>
      <c r="N709" s="74">
        <f t="shared" si="459"/>
        <v>0</v>
      </c>
      <c r="O709" s="74">
        <f t="shared" ref="O709:Q709" si="497">SUM(O710:O715)</f>
        <v>0</v>
      </c>
      <c r="P709" s="74">
        <f t="shared" si="497"/>
        <v>0</v>
      </c>
      <c r="Q709" s="74">
        <f t="shared" si="497"/>
        <v>0</v>
      </c>
      <c r="R709" s="74">
        <f t="shared" si="460"/>
        <v>0</v>
      </c>
      <c r="S709" s="74">
        <f t="shared" ref="S709:U709" si="498">SUM(S710:S715)</f>
        <v>0</v>
      </c>
      <c r="T709" s="74">
        <f t="shared" si="498"/>
        <v>0</v>
      </c>
      <c r="U709" s="74">
        <f t="shared" si="498"/>
        <v>0</v>
      </c>
      <c r="V709" s="74">
        <f t="shared" si="461"/>
        <v>0</v>
      </c>
    </row>
    <row r="710" spans="1:22" ht="15" customHeight="1">
      <c r="A710" s="51">
        <v>662</v>
      </c>
      <c r="B710" s="11" t="s">
        <v>175</v>
      </c>
      <c r="C710" s="59" t="s">
        <v>229</v>
      </c>
      <c r="D710" s="59"/>
      <c r="E710" s="61">
        <f t="shared" si="482"/>
        <v>0</v>
      </c>
      <c r="F710" s="61"/>
      <c r="G710" s="55"/>
      <c r="H710" s="55"/>
      <c r="I710" s="55"/>
      <c r="J710" s="61">
        <f t="shared" si="458"/>
        <v>0</v>
      </c>
      <c r="K710" s="55"/>
      <c r="L710" s="55"/>
      <c r="M710" s="55"/>
      <c r="N710" s="61">
        <f t="shared" si="459"/>
        <v>0</v>
      </c>
      <c r="O710" s="55"/>
      <c r="P710" s="55"/>
      <c r="Q710" s="55"/>
      <c r="R710" s="61">
        <f t="shared" si="460"/>
        <v>0</v>
      </c>
      <c r="S710" s="55"/>
      <c r="T710" s="55"/>
      <c r="U710" s="55"/>
      <c r="V710" s="61">
        <f t="shared" si="461"/>
        <v>0</v>
      </c>
    </row>
    <row r="711" spans="1:22" s="6" customFormat="1" ht="15" customHeight="1">
      <c r="A711" s="51">
        <v>663</v>
      </c>
      <c r="B711" s="11" t="s">
        <v>175</v>
      </c>
      <c r="C711" s="59" t="s">
        <v>228</v>
      </c>
      <c r="D711" s="59"/>
      <c r="E711" s="61">
        <f t="shared" si="482"/>
        <v>0</v>
      </c>
      <c r="F711" s="61"/>
      <c r="G711" s="55"/>
      <c r="H711" s="55"/>
      <c r="I711" s="55"/>
      <c r="J711" s="61">
        <f t="shared" si="458"/>
        <v>0</v>
      </c>
      <c r="K711" s="55"/>
      <c r="L711" s="55"/>
      <c r="M711" s="55"/>
      <c r="N711" s="61">
        <f t="shared" si="459"/>
        <v>0</v>
      </c>
      <c r="O711" s="55"/>
      <c r="P711" s="55"/>
      <c r="Q711" s="55"/>
      <c r="R711" s="61">
        <f t="shared" si="460"/>
        <v>0</v>
      </c>
      <c r="S711" s="55"/>
      <c r="T711" s="55"/>
      <c r="U711" s="55"/>
      <c r="V711" s="61">
        <f t="shared" si="461"/>
        <v>0</v>
      </c>
    </row>
    <row r="712" spans="1:22" s="6" customFormat="1" ht="15" customHeight="1">
      <c r="A712" s="51">
        <v>664</v>
      </c>
      <c r="B712" s="11" t="s">
        <v>175</v>
      </c>
      <c r="C712" s="59" t="s">
        <v>227</v>
      </c>
      <c r="D712" s="59"/>
      <c r="E712" s="61">
        <f t="shared" si="482"/>
        <v>0</v>
      </c>
      <c r="F712" s="61"/>
      <c r="G712" s="55"/>
      <c r="H712" s="55"/>
      <c r="I712" s="55"/>
      <c r="J712" s="61">
        <f t="shared" ref="J712:J757" si="499">SUM(G712:I712)</f>
        <v>0</v>
      </c>
      <c r="K712" s="55"/>
      <c r="L712" s="55"/>
      <c r="M712" s="55"/>
      <c r="N712" s="61">
        <f t="shared" ref="N712:N757" si="500">SUM(K712:M712)</f>
        <v>0</v>
      </c>
      <c r="O712" s="55"/>
      <c r="P712" s="55"/>
      <c r="Q712" s="55"/>
      <c r="R712" s="61">
        <f t="shared" ref="R712:R757" si="501">SUM(O712:Q712)</f>
        <v>0</v>
      </c>
      <c r="S712" s="55"/>
      <c r="T712" s="55"/>
      <c r="U712" s="55"/>
      <c r="V712" s="61">
        <f t="shared" ref="V712:V757" si="502">SUM(S712:U712)</f>
        <v>0</v>
      </c>
    </row>
    <row r="713" spans="1:22" s="6" customFormat="1" ht="15" customHeight="1">
      <c r="A713" s="51">
        <v>665</v>
      </c>
      <c r="B713" s="11" t="s">
        <v>175</v>
      </c>
      <c r="C713" s="59" t="s">
        <v>226</v>
      </c>
      <c r="D713" s="59"/>
      <c r="E713" s="61">
        <f t="shared" si="482"/>
        <v>0</v>
      </c>
      <c r="F713" s="61"/>
      <c r="G713" s="55"/>
      <c r="H713" s="55"/>
      <c r="I713" s="55"/>
      <c r="J713" s="61">
        <f t="shared" si="499"/>
        <v>0</v>
      </c>
      <c r="K713" s="55"/>
      <c r="L713" s="55"/>
      <c r="M713" s="55"/>
      <c r="N713" s="61">
        <f t="shared" si="500"/>
        <v>0</v>
      </c>
      <c r="O713" s="55"/>
      <c r="P713" s="55"/>
      <c r="Q713" s="55"/>
      <c r="R713" s="61">
        <f t="shared" si="501"/>
        <v>0</v>
      </c>
      <c r="S713" s="55"/>
      <c r="T713" s="55"/>
      <c r="U713" s="55"/>
      <c r="V713" s="61">
        <f t="shared" si="502"/>
        <v>0</v>
      </c>
    </row>
    <row r="714" spans="1:22" s="6" customFormat="1" ht="15" customHeight="1">
      <c r="A714" s="51">
        <v>666</v>
      </c>
      <c r="B714" s="11" t="s">
        <v>175</v>
      </c>
      <c r="C714" s="59" t="s">
        <v>225</v>
      </c>
      <c r="D714" s="59"/>
      <c r="E714" s="61">
        <f t="shared" si="482"/>
        <v>0</v>
      </c>
      <c r="F714" s="61"/>
      <c r="G714" s="55"/>
      <c r="H714" s="55"/>
      <c r="I714" s="55"/>
      <c r="J714" s="61">
        <f t="shared" si="499"/>
        <v>0</v>
      </c>
      <c r="K714" s="55"/>
      <c r="L714" s="55"/>
      <c r="M714" s="55"/>
      <c r="N714" s="61">
        <f t="shared" si="500"/>
        <v>0</v>
      </c>
      <c r="O714" s="55"/>
      <c r="P714" s="55"/>
      <c r="Q714" s="55"/>
      <c r="R714" s="61">
        <f t="shared" si="501"/>
        <v>0</v>
      </c>
      <c r="S714" s="55"/>
      <c r="T714" s="55"/>
      <c r="U714" s="55"/>
      <c r="V714" s="61">
        <f t="shared" si="502"/>
        <v>0</v>
      </c>
    </row>
    <row r="715" spans="1:22" s="6" customFormat="1" ht="15" customHeight="1">
      <c r="A715" s="51">
        <v>667</v>
      </c>
      <c r="B715" s="11" t="s">
        <v>175</v>
      </c>
      <c r="C715" s="59" t="s">
        <v>224</v>
      </c>
      <c r="D715" s="59"/>
      <c r="E715" s="61">
        <f t="shared" si="482"/>
        <v>0</v>
      </c>
      <c r="F715" s="61"/>
      <c r="G715" s="55"/>
      <c r="H715" s="55"/>
      <c r="I715" s="55"/>
      <c r="J715" s="61">
        <f t="shared" si="499"/>
        <v>0</v>
      </c>
      <c r="K715" s="55"/>
      <c r="L715" s="55"/>
      <c r="M715" s="55"/>
      <c r="N715" s="61">
        <f t="shared" si="500"/>
        <v>0</v>
      </c>
      <c r="O715" s="55"/>
      <c r="P715" s="55"/>
      <c r="Q715" s="55"/>
      <c r="R715" s="61">
        <f t="shared" si="501"/>
        <v>0</v>
      </c>
      <c r="S715" s="55"/>
      <c r="T715" s="55"/>
      <c r="U715" s="55"/>
      <c r="V715" s="61">
        <f t="shared" si="502"/>
        <v>0</v>
      </c>
    </row>
    <row r="716" spans="1:22" s="6" customFormat="1" ht="15" customHeight="1">
      <c r="A716" s="112">
        <v>668</v>
      </c>
      <c r="B716" s="113" t="s">
        <v>163</v>
      </c>
      <c r="C716" s="114" t="s">
        <v>223</v>
      </c>
      <c r="D716" s="114"/>
      <c r="E716" s="74">
        <f>SUM(E717:E722)</f>
        <v>0</v>
      </c>
      <c r="F716" s="74"/>
      <c r="G716" s="74">
        <f t="shared" ref="G716:I716" si="503">SUM(G717:G722)</f>
        <v>0</v>
      </c>
      <c r="H716" s="74">
        <f t="shared" si="503"/>
        <v>0</v>
      </c>
      <c r="I716" s="74">
        <f t="shared" si="503"/>
        <v>0</v>
      </c>
      <c r="J716" s="74">
        <f t="shared" si="499"/>
        <v>0</v>
      </c>
      <c r="K716" s="74">
        <f t="shared" ref="K716:M716" si="504">SUM(K717:K722)</f>
        <v>0</v>
      </c>
      <c r="L716" s="74">
        <f t="shared" si="504"/>
        <v>0</v>
      </c>
      <c r="M716" s="74">
        <f t="shared" si="504"/>
        <v>0</v>
      </c>
      <c r="N716" s="74">
        <f t="shared" si="500"/>
        <v>0</v>
      </c>
      <c r="O716" s="74">
        <f t="shared" ref="O716:Q716" si="505">SUM(O717:O722)</f>
        <v>0</v>
      </c>
      <c r="P716" s="74">
        <f t="shared" si="505"/>
        <v>0</v>
      </c>
      <c r="Q716" s="74">
        <f t="shared" si="505"/>
        <v>0</v>
      </c>
      <c r="R716" s="74">
        <f t="shared" si="501"/>
        <v>0</v>
      </c>
      <c r="S716" s="74">
        <f t="shared" ref="S716:U716" si="506">SUM(S717:S722)</f>
        <v>0</v>
      </c>
      <c r="T716" s="74">
        <f t="shared" si="506"/>
        <v>0</v>
      </c>
      <c r="U716" s="74">
        <f t="shared" si="506"/>
        <v>0</v>
      </c>
      <c r="V716" s="74">
        <f t="shared" si="502"/>
        <v>0</v>
      </c>
    </row>
    <row r="717" spans="1:22" s="6" customFormat="1" ht="15" customHeight="1">
      <c r="A717" s="51">
        <v>669</v>
      </c>
      <c r="B717" s="11" t="s">
        <v>163</v>
      </c>
      <c r="C717" s="59" t="s">
        <v>229</v>
      </c>
      <c r="D717" s="59"/>
      <c r="E717" s="61">
        <f t="shared" si="482"/>
        <v>0</v>
      </c>
      <c r="F717" s="61"/>
      <c r="G717" s="55"/>
      <c r="H717" s="55"/>
      <c r="I717" s="55"/>
      <c r="J717" s="61">
        <f t="shared" si="499"/>
        <v>0</v>
      </c>
      <c r="K717" s="55"/>
      <c r="L717" s="55"/>
      <c r="M717" s="55"/>
      <c r="N717" s="61">
        <f t="shared" si="500"/>
        <v>0</v>
      </c>
      <c r="O717" s="55"/>
      <c r="P717" s="55"/>
      <c r="Q717" s="55"/>
      <c r="R717" s="61">
        <f t="shared" si="501"/>
        <v>0</v>
      </c>
      <c r="S717" s="55"/>
      <c r="T717" s="55"/>
      <c r="U717" s="55"/>
      <c r="V717" s="61">
        <f t="shared" si="502"/>
        <v>0</v>
      </c>
    </row>
    <row r="718" spans="1:22" s="6" customFormat="1" ht="15" customHeight="1">
      <c r="A718" s="51">
        <v>670</v>
      </c>
      <c r="B718" s="11" t="s">
        <v>163</v>
      </c>
      <c r="C718" s="59" t="s">
        <v>228</v>
      </c>
      <c r="D718" s="59"/>
      <c r="E718" s="61">
        <f t="shared" si="482"/>
        <v>0</v>
      </c>
      <c r="F718" s="61"/>
      <c r="G718" s="55"/>
      <c r="H718" s="55"/>
      <c r="I718" s="55"/>
      <c r="J718" s="61">
        <f t="shared" si="499"/>
        <v>0</v>
      </c>
      <c r="K718" s="55"/>
      <c r="L718" s="55"/>
      <c r="M718" s="55"/>
      <c r="N718" s="61">
        <f t="shared" si="500"/>
        <v>0</v>
      </c>
      <c r="O718" s="55"/>
      <c r="P718" s="55"/>
      <c r="Q718" s="55"/>
      <c r="R718" s="61">
        <f t="shared" si="501"/>
        <v>0</v>
      </c>
      <c r="S718" s="55"/>
      <c r="T718" s="55"/>
      <c r="U718" s="55"/>
      <c r="V718" s="61">
        <f t="shared" si="502"/>
        <v>0</v>
      </c>
    </row>
    <row r="719" spans="1:22" ht="15" customHeight="1">
      <c r="A719" s="51">
        <v>671</v>
      </c>
      <c r="B719" s="11" t="s">
        <v>163</v>
      </c>
      <c r="C719" s="59" t="s">
        <v>227</v>
      </c>
      <c r="D719" s="59"/>
      <c r="E719" s="61">
        <f t="shared" si="482"/>
        <v>0</v>
      </c>
      <c r="F719" s="61"/>
      <c r="G719" s="55"/>
      <c r="H719" s="55"/>
      <c r="I719" s="55"/>
      <c r="J719" s="61">
        <f t="shared" si="499"/>
        <v>0</v>
      </c>
      <c r="K719" s="55"/>
      <c r="L719" s="55"/>
      <c r="M719" s="55"/>
      <c r="N719" s="61">
        <f t="shared" si="500"/>
        <v>0</v>
      </c>
      <c r="O719" s="55"/>
      <c r="P719" s="55"/>
      <c r="Q719" s="55"/>
      <c r="R719" s="61">
        <f t="shared" si="501"/>
        <v>0</v>
      </c>
      <c r="S719" s="55"/>
      <c r="T719" s="55"/>
      <c r="U719" s="55"/>
      <c r="V719" s="61">
        <f t="shared" si="502"/>
        <v>0</v>
      </c>
    </row>
    <row r="720" spans="1:22" s="6" customFormat="1" ht="15" customHeight="1">
      <c r="A720" s="51">
        <v>672</v>
      </c>
      <c r="B720" s="11" t="s">
        <v>163</v>
      </c>
      <c r="C720" s="59" t="s">
        <v>226</v>
      </c>
      <c r="D720" s="59"/>
      <c r="E720" s="61">
        <f t="shared" si="482"/>
        <v>0</v>
      </c>
      <c r="F720" s="61"/>
      <c r="G720" s="55"/>
      <c r="H720" s="55"/>
      <c r="I720" s="55"/>
      <c r="J720" s="61">
        <f t="shared" si="499"/>
        <v>0</v>
      </c>
      <c r="K720" s="55"/>
      <c r="L720" s="55"/>
      <c r="M720" s="55"/>
      <c r="N720" s="61">
        <f t="shared" si="500"/>
        <v>0</v>
      </c>
      <c r="O720" s="55"/>
      <c r="P720" s="55"/>
      <c r="Q720" s="55"/>
      <c r="R720" s="61">
        <f t="shared" si="501"/>
        <v>0</v>
      </c>
      <c r="S720" s="55"/>
      <c r="T720" s="55"/>
      <c r="U720" s="55"/>
      <c r="V720" s="61">
        <f t="shared" si="502"/>
        <v>0</v>
      </c>
    </row>
    <row r="721" spans="1:22" s="6" customFormat="1" ht="15" customHeight="1">
      <c r="A721" s="51">
        <v>673</v>
      </c>
      <c r="B721" s="11" t="s">
        <v>163</v>
      </c>
      <c r="C721" s="59" t="s">
        <v>225</v>
      </c>
      <c r="D721" s="59"/>
      <c r="E721" s="61">
        <f t="shared" si="482"/>
        <v>0</v>
      </c>
      <c r="F721" s="61"/>
      <c r="G721" s="55"/>
      <c r="H721" s="55"/>
      <c r="I721" s="55"/>
      <c r="J721" s="61">
        <f t="shared" si="499"/>
        <v>0</v>
      </c>
      <c r="K721" s="55"/>
      <c r="L721" s="55"/>
      <c r="M721" s="55"/>
      <c r="N721" s="61">
        <f t="shared" si="500"/>
        <v>0</v>
      </c>
      <c r="O721" s="55"/>
      <c r="P721" s="55"/>
      <c r="Q721" s="55"/>
      <c r="R721" s="61">
        <f t="shared" si="501"/>
        <v>0</v>
      </c>
      <c r="S721" s="55"/>
      <c r="T721" s="55"/>
      <c r="U721" s="55"/>
      <c r="V721" s="61">
        <f t="shared" si="502"/>
        <v>0</v>
      </c>
    </row>
    <row r="722" spans="1:22" s="6" customFormat="1" ht="15" customHeight="1">
      <c r="A722" s="51">
        <v>674</v>
      </c>
      <c r="B722" s="11" t="s">
        <v>163</v>
      </c>
      <c r="C722" s="59" t="s">
        <v>224</v>
      </c>
      <c r="D722" s="59"/>
      <c r="E722" s="61">
        <f t="shared" si="482"/>
        <v>0</v>
      </c>
      <c r="F722" s="61"/>
      <c r="G722" s="55"/>
      <c r="H722" s="55"/>
      <c r="I722" s="55"/>
      <c r="J722" s="61">
        <f t="shared" si="499"/>
        <v>0</v>
      </c>
      <c r="K722" s="55"/>
      <c r="L722" s="55"/>
      <c r="M722" s="55"/>
      <c r="N722" s="61">
        <f t="shared" si="500"/>
        <v>0</v>
      </c>
      <c r="O722" s="55"/>
      <c r="P722" s="55"/>
      <c r="Q722" s="55"/>
      <c r="R722" s="61">
        <f t="shared" si="501"/>
        <v>0</v>
      </c>
      <c r="S722" s="55"/>
      <c r="T722" s="55"/>
      <c r="U722" s="55"/>
      <c r="V722" s="61">
        <f t="shared" si="502"/>
        <v>0</v>
      </c>
    </row>
    <row r="723" spans="1:22" s="6" customFormat="1" ht="15" customHeight="1">
      <c r="A723" s="112">
        <v>675</v>
      </c>
      <c r="B723" s="113" t="s">
        <v>237</v>
      </c>
      <c r="C723" s="114" t="s">
        <v>230</v>
      </c>
      <c r="D723" s="114"/>
      <c r="E723" s="74">
        <f>SUM(E724:E729)</f>
        <v>0</v>
      </c>
      <c r="F723" s="74"/>
      <c r="G723" s="74">
        <f t="shared" ref="G723:I723" si="507">SUM(G724:G729)</f>
        <v>0</v>
      </c>
      <c r="H723" s="74">
        <f t="shared" si="507"/>
        <v>0</v>
      </c>
      <c r="I723" s="74">
        <f t="shared" si="507"/>
        <v>0</v>
      </c>
      <c r="J723" s="74">
        <f t="shared" si="499"/>
        <v>0</v>
      </c>
      <c r="K723" s="74">
        <f t="shared" ref="K723:M723" si="508">SUM(K724:K729)</f>
        <v>0</v>
      </c>
      <c r="L723" s="74">
        <f t="shared" si="508"/>
        <v>0</v>
      </c>
      <c r="M723" s="74">
        <f t="shared" si="508"/>
        <v>0</v>
      </c>
      <c r="N723" s="74">
        <f t="shared" si="500"/>
        <v>0</v>
      </c>
      <c r="O723" s="74">
        <f t="shared" ref="O723:Q723" si="509">SUM(O724:O729)</f>
        <v>0</v>
      </c>
      <c r="P723" s="74">
        <f t="shared" si="509"/>
        <v>0</v>
      </c>
      <c r="Q723" s="74">
        <f t="shared" si="509"/>
        <v>0</v>
      </c>
      <c r="R723" s="74">
        <f t="shared" si="501"/>
        <v>0</v>
      </c>
      <c r="S723" s="74">
        <f t="shared" ref="S723:U723" si="510">SUM(S724:S729)</f>
        <v>0</v>
      </c>
      <c r="T723" s="74">
        <f t="shared" si="510"/>
        <v>0</v>
      </c>
      <c r="U723" s="74">
        <f t="shared" si="510"/>
        <v>0</v>
      </c>
      <c r="V723" s="74">
        <f t="shared" si="502"/>
        <v>0</v>
      </c>
    </row>
    <row r="724" spans="1:22" s="6" customFormat="1" ht="15" customHeight="1">
      <c r="A724" s="51">
        <v>676</v>
      </c>
      <c r="B724" s="11" t="s">
        <v>237</v>
      </c>
      <c r="C724" s="59" t="s">
        <v>229</v>
      </c>
      <c r="D724" s="59"/>
      <c r="E724" s="61">
        <f t="shared" si="482"/>
        <v>0</v>
      </c>
      <c r="F724" s="61"/>
      <c r="G724" s="55"/>
      <c r="H724" s="55"/>
      <c r="I724" s="55"/>
      <c r="J724" s="61">
        <f t="shared" si="499"/>
        <v>0</v>
      </c>
      <c r="K724" s="55"/>
      <c r="L724" s="55"/>
      <c r="M724" s="55"/>
      <c r="N724" s="61">
        <f t="shared" si="500"/>
        <v>0</v>
      </c>
      <c r="O724" s="55"/>
      <c r="P724" s="55"/>
      <c r="Q724" s="55"/>
      <c r="R724" s="61">
        <f t="shared" si="501"/>
        <v>0</v>
      </c>
      <c r="S724" s="55"/>
      <c r="T724" s="55"/>
      <c r="U724" s="55"/>
      <c r="V724" s="61">
        <f t="shared" si="502"/>
        <v>0</v>
      </c>
    </row>
    <row r="725" spans="1:22" s="6" customFormat="1" ht="15" customHeight="1">
      <c r="A725" s="51">
        <v>677</v>
      </c>
      <c r="B725" s="11" t="s">
        <v>237</v>
      </c>
      <c r="C725" s="59" t="s">
        <v>228</v>
      </c>
      <c r="D725" s="59"/>
      <c r="E725" s="61">
        <f t="shared" si="482"/>
        <v>0</v>
      </c>
      <c r="F725" s="61"/>
      <c r="G725" s="55"/>
      <c r="H725" s="55"/>
      <c r="I725" s="55"/>
      <c r="J725" s="61">
        <f t="shared" si="499"/>
        <v>0</v>
      </c>
      <c r="K725" s="55"/>
      <c r="L725" s="55"/>
      <c r="M725" s="55"/>
      <c r="N725" s="61">
        <f t="shared" si="500"/>
        <v>0</v>
      </c>
      <c r="O725" s="55"/>
      <c r="P725" s="55"/>
      <c r="Q725" s="55"/>
      <c r="R725" s="61">
        <f t="shared" si="501"/>
        <v>0</v>
      </c>
      <c r="S725" s="55"/>
      <c r="T725" s="55"/>
      <c r="U725" s="55"/>
      <c r="V725" s="61">
        <f t="shared" si="502"/>
        <v>0</v>
      </c>
    </row>
    <row r="726" spans="1:22" s="6" customFormat="1" ht="15" customHeight="1">
      <c r="A726" s="51">
        <v>678</v>
      </c>
      <c r="B726" s="11" t="s">
        <v>237</v>
      </c>
      <c r="C726" s="59" t="s">
        <v>227</v>
      </c>
      <c r="D726" s="59"/>
      <c r="E726" s="61">
        <f t="shared" si="482"/>
        <v>0</v>
      </c>
      <c r="F726" s="61"/>
      <c r="G726" s="55"/>
      <c r="H726" s="55"/>
      <c r="I726" s="55"/>
      <c r="J726" s="61">
        <f t="shared" si="499"/>
        <v>0</v>
      </c>
      <c r="K726" s="55"/>
      <c r="L726" s="55"/>
      <c r="M726" s="55"/>
      <c r="N726" s="61">
        <f t="shared" si="500"/>
        <v>0</v>
      </c>
      <c r="O726" s="55"/>
      <c r="P726" s="55"/>
      <c r="Q726" s="55"/>
      <c r="R726" s="61">
        <f t="shared" si="501"/>
        <v>0</v>
      </c>
      <c r="S726" s="55"/>
      <c r="T726" s="55"/>
      <c r="U726" s="55"/>
      <c r="V726" s="61">
        <f t="shared" si="502"/>
        <v>0</v>
      </c>
    </row>
    <row r="727" spans="1:22" s="6" customFormat="1" ht="15" customHeight="1">
      <c r="A727" s="51">
        <v>679</v>
      </c>
      <c r="B727" s="11" t="s">
        <v>237</v>
      </c>
      <c r="C727" s="59" t="s">
        <v>226</v>
      </c>
      <c r="D727" s="59"/>
      <c r="E727" s="61">
        <f t="shared" si="482"/>
        <v>0</v>
      </c>
      <c r="F727" s="61"/>
      <c r="G727" s="55"/>
      <c r="H727" s="55"/>
      <c r="I727" s="55"/>
      <c r="J727" s="61">
        <f t="shared" si="499"/>
        <v>0</v>
      </c>
      <c r="K727" s="55"/>
      <c r="L727" s="55"/>
      <c r="M727" s="55"/>
      <c r="N727" s="61">
        <f t="shared" si="500"/>
        <v>0</v>
      </c>
      <c r="O727" s="55"/>
      <c r="P727" s="55"/>
      <c r="Q727" s="55"/>
      <c r="R727" s="61">
        <f t="shared" si="501"/>
        <v>0</v>
      </c>
      <c r="S727" s="55"/>
      <c r="T727" s="55"/>
      <c r="U727" s="55"/>
      <c r="V727" s="61">
        <f t="shared" si="502"/>
        <v>0</v>
      </c>
    </row>
    <row r="728" spans="1:22" s="6" customFormat="1" ht="15" customHeight="1">
      <c r="A728" s="51">
        <v>680</v>
      </c>
      <c r="B728" s="11" t="s">
        <v>237</v>
      </c>
      <c r="C728" s="59" t="s">
        <v>225</v>
      </c>
      <c r="D728" s="59"/>
      <c r="E728" s="61">
        <f t="shared" si="482"/>
        <v>0</v>
      </c>
      <c r="F728" s="61"/>
      <c r="G728" s="55"/>
      <c r="H728" s="55"/>
      <c r="I728" s="55"/>
      <c r="J728" s="61">
        <f t="shared" si="499"/>
        <v>0</v>
      </c>
      <c r="K728" s="55"/>
      <c r="L728" s="55"/>
      <c r="M728" s="55"/>
      <c r="N728" s="61">
        <f t="shared" si="500"/>
        <v>0</v>
      </c>
      <c r="O728" s="55"/>
      <c r="P728" s="55"/>
      <c r="Q728" s="55"/>
      <c r="R728" s="61">
        <f t="shared" si="501"/>
        <v>0</v>
      </c>
      <c r="S728" s="55"/>
      <c r="T728" s="55"/>
      <c r="U728" s="55"/>
      <c r="V728" s="61">
        <f t="shared" si="502"/>
        <v>0</v>
      </c>
    </row>
    <row r="729" spans="1:22" s="6" customFormat="1" ht="15" customHeight="1">
      <c r="A729" s="51">
        <v>681</v>
      </c>
      <c r="B729" s="11" t="s">
        <v>237</v>
      </c>
      <c r="C729" s="59" t="s">
        <v>224</v>
      </c>
      <c r="D729" s="59"/>
      <c r="E729" s="61">
        <f t="shared" si="482"/>
        <v>0</v>
      </c>
      <c r="F729" s="61"/>
      <c r="G729" s="55"/>
      <c r="H729" s="55"/>
      <c r="I729" s="55"/>
      <c r="J729" s="61">
        <f t="shared" si="499"/>
        <v>0</v>
      </c>
      <c r="K729" s="55"/>
      <c r="L729" s="55"/>
      <c r="M729" s="55"/>
      <c r="N729" s="61">
        <f t="shared" si="500"/>
        <v>0</v>
      </c>
      <c r="O729" s="55"/>
      <c r="P729" s="55"/>
      <c r="Q729" s="55"/>
      <c r="R729" s="61">
        <f t="shared" si="501"/>
        <v>0</v>
      </c>
      <c r="S729" s="55"/>
      <c r="T729" s="55"/>
      <c r="U729" s="55"/>
      <c r="V729" s="61">
        <f t="shared" si="502"/>
        <v>0</v>
      </c>
    </row>
    <row r="730" spans="1:22" ht="15" customHeight="1">
      <c r="A730" s="116">
        <v>707</v>
      </c>
      <c r="B730" s="117" t="s">
        <v>248</v>
      </c>
      <c r="C730" s="110" t="s">
        <v>223</v>
      </c>
      <c r="D730" s="114"/>
      <c r="E730" s="69">
        <f t="shared" si="482"/>
        <v>0</v>
      </c>
      <c r="F730" s="74"/>
      <c r="G730" s="74">
        <f t="shared" ref="G730:I730" si="511">SUM(G731:G736)</f>
        <v>0</v>
      </c>
      <c r="H730" s="74">
        <f t="shared" si="511"/>
        <v>0</v>
      </c>
      <c r="I730" s="74">
        <f t="shared" si="511"/>
        <v>0</v>
      </c>
      <c r="J730" s="74">
        <f t="shared" si="499"/>
        <v>0</v>
      </c>
      <c r="K730" s="74">
        <f t="shared" ref="K730:M730" si="512">SUM(K731:K736)</f>
        <v>0</v>
      </c>
      <c r="L730" s="74">
        <f t="shared" si="512"/>
        <v>0</v>
      </c>
      <c r="M730" s="74">
        <f t="shared" si="512"/>
        <v>0</v>
      </c>
      <c r="N730" s="74">
        <f t="shared" si="500"/>
        <v>0</v>
      </c>
      <c r="O730" s="74">
        <f t="shared" ref="O730:Q730" si="513">SUM(O731:O736)</f>
        <v>0</v>
      </c>
      <c r="P730" s="74">
        <f t="shared" si="513"/>
        <v>0</v>
      </c>
      <c r="Q730" s="74">
        <f t="shared" si="513"/>
        <v>0</v>
      </c>
      <c r="R730" s="74">
        <f t="shared" si="501"/>
        <v>0</v>
      </c>
      <c r="S730" s="74">
        <f t="shared" ref="S730:U730" si="514">SUM(S731:S736)</f>
        <v>0</v>
      </c>
      <c r="T730" s="74">
        <f t="shared" si="514"/>
        <v>0</v>
      </c>
      <c r="U730" s="74">
        <f t="shared" si="514"/>
        <v>0</v>
      </c>
      <c r="V730" s="74">
        <f t="shared" si="502"/>
        <v>0</v>
      </c>
    </row>
    <row r="731" spans="1:22" ht="15" customHeight="1">
      <c r="A731" s="89">
        <v>708</v>
      </c>
      <c r="B731" s="12" t="s">
        <v>248</v>
      </c>
      <c r="C731" s="62" t="s">
        <v>229</v>
      </c>
      <c r="D731" s="59"/>
      <c r="E731" s="61">
        <f t="shared" si="482"/>
        <v>0</v>
      </c>
      <c r="F731" s="61"/>
      <c r="G731" s="55"/>
      <c r="H731" s="55"/>
      <c r="I731" s="55"/>
      <c r="J731" s="61">
        <f t="shared" si="499"/>
        <v>0</v>
      </c>
      <c r="K731" s="55"/>
      <c r="L731" s="55"/>
      <c r="M731" s="55"/>
      <c r="N731" s="61">
        <f t="shared" si="500"/>
        <v>0</v>
      </c>
      <c r="O731" s="55"/>
      <c r="P731" s="55"/>
      <c r="Q731" s="55"/>
      <c r="R731" s="61">
        <f t="shared" si="501"/>
        <v>0</v>
      </c>
      <c r="S731" s="55"/>
      <c r="T731" s="55"/>
      <c r="U731" s="55"/>
      <c r="V731" s="61">
        <f t="shared" si="502"/>
        <v>0</v>
      </c>
    </row>
    <row r="732" spans="1:22" ht="15" customHeight="1">
      <c r="A732" s="89">
        <v>709</v>
      </c>
      <c r="B732" s="12" t="s">
        <v>248</v>
      </c>
      <c r="C732" s="62" t="s">
        <v>228</v>
      </c>
      <c r="D732" s="59"/>
      <c r="E732" s="61">
        <f t="shared" si="482"/>
        <v>0</v>
      </c>
      <c r="F732" s="61"/>
      <c r="G732" s="55"/>
      <c r="H732" s="55"/>
      <c r="I732" s="55"/>
      <c r="J732" s="61">
        <f t="shared" si="499"/>
        <v>0</v>
      </c>
      <c r="K732" s="55"/>
      <c r="L732" s="55"/>
      <c r="M732" s="55"/>
      <c r="N732" s="61">
        <f t="shared" si="500"/>
        <v>0</v>
      </c>
      <c r="O732" s="55"/>
      <c r="P732" s="55"/>
      <c r="Q732" s="55"/>
      <c r="R732" s="61">
        <f t="shared" si="501"/>
        <v>0</v>
      </c>
      <c r="S732" s="55"/>
      <c r="T732" s="55"/>
      <c r="U732" s="55"/>
      <c r="V732" s="61">
        <f t="shared" si="502"/>
        <v>0</v>
      </c>
    </row>
    <row r="733" spans="1:22" ht="15" customHeight="1">
      <c r="A733" s="89">
        <v>710</v>
      </c>
      <c r="B733" s="12" t="s">
        <v>248</v>
      </c>
      <c r="C733" s="62" t="s">
        <v>227</v>
      </c>
      <c r="D733" s="59"/>
      <c r="E733" s="61">
        <f t="shared" si="482"/>
        <v>0</v>
      </c>
      <c r="F733" s="61"/>
      <c r="G733" s="55"/>
      <c r="H733" s="55"/>
      <c r="I733" s="55"/>
      <c r="J733" s="61">
        <f t="shared" si="499"/>
        <v>0</v>
      </c>
      <c r="K733" s="55"/>
      <c r="L733" s="55"/>
      <c r="M733" s="55"/>
      <c r="N733" s="61">
        <f t="shared" si="500"/>
        <v>0</v>
      </c>
      <c r="O733" s="55"/>
      <c r="P733" s="55"/>
      <c r="Q733" s="55"/>
      <c r="R733" s="61">
        <f t="shared" si="501"/>
        <v>0</v>
      </c>
      <c r="S733" s="55"/>
      <c r="T733" s="55"/>
      <c r="U733" s="55"/>
      <c r="V733" s="61">
        <f t="shared" si="502"/>
        <v>0</v>
      </c>
    </row>
    <row r="734" spans="1:22" ht="15" customHeight="1">
      <c r="A734" s="89">
        <v>711</v>
      </c>
      <c r="B734" s="12" t="s">
        <v>248</v>
      </c>
      <c r="C734" s="62" t="s">
        <v>226</v>
      </c>
      <c r="D734" s="59"/>
      <c r="E734" s="61">
        <f t="shared" si="482"/>
        <v>0</v>
      </c>
      <c r="F734" s="61"/>
      <c r="G734" s="55"/>
      <c r="H734" s="55"/>
      <c r="I734" s="55"/>
      <c r="J734" s="61">
        <f t="shared" si="499"/>
        <v>0</v>
      </c>
      <c r="K734" s="55"/>
      <c r="L734" s="55"/>
      <c r="M734" s="55"/>
      <c r="N734" s="61">
        <f t="shared" si="500"/>
        <v>0</v>
      </c>
      <c r="O734" s="55"/>
      <c r="P734" s="55"/>
      <c r="Q734" s="55"/>
      <c r="R734" s="61">
        <f t="shared" si="501"/>
        <v>0</v>
      </c>
      <c r="S734" s="55"/>
      <c r="T734" s="55"/>
      <c r="U734" s="55"/>
      <c r="V734" s="61">
        <f t="shared" si="502"/>
        <v>0</v>
      </c>
    </row>
    <row r="735" spans="1:22" ht="15" customHeight="1">
      <c r="A735" s="89">
        <v>712</v>
      </c>
      <c r="B735" s="12" t="s">
        <v>248</v>
      </c>
      <c r="C735" s="62" t="s">
        <v>225</v>
      </c>
      <c r="D735" s="59"/>
      <c r="E735" s="61">
        <f t="shared" si="482"/>
        <v>0</v>
      </c>
      <c r="F735" s="61"/>
      <c r="G735" s="55"/>
      <c r="H735" s="55"/>
      <c r="I735" s="55"/>
      <c r="J735" s="61">
        <f t="shared" si="499"/>
        <v>0</v>
      </c>
      <c r="K735" s="55"/>
      <c r="L735" s="55"/>
      <c r="M735" s="55"/>
      <c r="N735" s="61">
        <f t="shared" si="500"/>
        <v>0</v>
      </c>
      <c r="O735" s="55"/>
      <c r="P735" s="55"/>
      <c r="Q735" s="55"/>
      <c r="R735" s="61">
        <f t="shared" si="501"/>
        <v>0</v>
      </c>
      <c r="S735" s="55"/>
      <c r="T735" s="55"/>
      <c r="U735" s="55"/>
      <c r="V735" s="61">
        <f t="shared" si="502"/>
        <v>0</v>
      </c>
    </row>
    <row r="736" spans="1:22" ht="15" customHeight="1">
      <c r="A736" s="89">
        <v>713</v>
      </c>
      <c r="B736" s="12" t="s">
        <v>248</v>
      </c>
      <c r="C736" s="62" t="s">
        <v>224</v>
      </c>
      <c r="D736" s="59"/>
      <c r="E736" s="61">
        <f t="shared" si="482"/>
        <v>0</v>
      </c>
      <c r="F736" s="61"/>
      <c r="G736" s="55"/>
      <c r="H736" s="55"/>
      <c r="I736" s="55"/>
      <c r="J736" s="61">
        <f t="shared" si="499"/>
        <v>0</v>
      </c>
      <c r="K736" s="55"/>
      <c r="L736" s="55"/>
      <c r="M736" s="55"/>
      <c r="N736" s="61">
        <f t="shared" si="500"/>
        <v>0</v>
      </c>
      <c r="O736" s="55"/>
      <c r="P736" s="55"/>
      <c r="Q736" s="55"/>
      <c r="R736" s="61">
        <f t="shared" si="501"/>
        <v>0</v>
      </c>
      <c r="S736" s="55"/>
      <c r="T736" s="55"/>
      <c r="U736" s="55"/>
      <c r="V736" s="61">
        <f t="shared" si="502"/>
        <v>0</v>
      </c>
    </row>
    <row r="737" spans="1:22" ht="15" customHeight="1">
      <c r="A737" s="116">
        <v>714</v>
      </c>
      <c r="B737" s="117" t="s">
        <v>250</v>
      </c>
      <c r="C737" s="110" t="s">
        <v>230</v>
      </c>
      <c r="D737" s="114"/>
      <c r="E737" s="69">
        <f t="shared" si="482"/>
        <v>0</v>
      </c>
      <c r="F737" s="74"/>
      <c r="G737" s="74">
        <f t="shared" ref="G737:I737" si="515">SUM(G738:G743)</f>
        <v>0</v>
      </c>
      <c r="H737" s="74">
        <f t="shared" si="515"/>
        <v>0</v>
      </c>
      <c r="I737" s="74">
        <f t="shared" si="515"/>
        <v>0</v>
      </c>
      <c r="J737" s="74">
        <f t="shared" si="499"/>
        <v>0</v>
      </c>
      <c r="K737" s="74">
        <f t="shared" ref="K737:M737" si="516">SUM(K738:K743)</f>
        <v>0</v>
      </c>
      <c r="L737" s="74">
        <f t="shared" si="516"/>
        <v>0</v>
      </c>
      <c r="M737" s="74">
        <f t="shared" si="516"/>
        <v>0</v>
      </c>
      <c r="N737" s="74">
        <f t="shared" si="500"/>
        <v>0</v>
      </c>
      <c r="O737" s="74">
        <f t="shared" ref="O737:Q737" si="517">SUM(O738:O743)</f>
        <v>0</v>
      </c>
      <c r="P737" s="74">
        <f t="shared" si="517"/>
        <v>0</v>
      </c>
      <c r="Q737" s="74">
        <f t="shared" si="517"/>
        <v>0</v>
      </c>
      <c r="R737" s="74">
        <f t="shared" si="501"/>
        <v>0</v>
      </c>
      <c r="S737" s="74">
        <f t="shared" ref="S737:U737" si="518">SUM(S738:S743)</f>
        <v>0</v>
      </c>
      <c r="T737" s="74">
        <f t="shared" si="518"/>
        <v>0</v>
      </c>
      <c r="U737" s="74">
        <f t="shared" si="518"/>
        <v>0</v>
      </c>
      <c r="V737" s="74">
        <f t="shared" si="502"/>
        <v>0</v>
      </c>
    </row>
    <row r="738" spans="1:22" ht="15" customHeight="1">
      <c r="A738" s="89">
        <v>715</v>
      </c>
      <c r="B738" s="12" t="s">
        <v>250</v>
      </c>
      <c r="C738" s="62" t="s">
        <v>229</v>
      </c>
      <c r="D738" s="59"/>
      <c r="E738" s="61">
        <f t="shared" si="482"/>
        <v>0</v>
      </c>
      <c r="F738" s="61"/>
      <c r="G738" s="55"/>
      <c r="H738" s="55"/>
      <c r="I738" s="55"/>
      <c r="J738" s="61">
        <f t="shared" si="499"/>
        <v>0</v>
      </c>
      <c r="K738" s="55"/>
      <c r="L738" s="55"/>
      <c r="M738" s="55"/>
      <c r="N738" s="61">
        <f t="shared" si="500"/>
        <v>0</v>
      </c>
      <c r="O738" s="55"/>
      <c r="P738" s="55"/>
      <c r="Q738" s="55"/>
      <c r="R738" s="61">
        <f t="shared" si="501"/>
        <v>0</v>
      </c>
      <c r="S738" s="55"/>
      <c r="T738" s="55"/>
      <c r="U738" s="55"/>
      <c r="V738" s="61">
        <f t="shared" si="502"/>
        <v>0</v>
      </c>
    </row>
    <row r="739" spans="1:22" ht="15" customHeight="1">
      <c r="A739" s="89">
        <v>716</v>
      </c>
      <c r="B739" s="12" t="s">
        <v>250</v>
      </c>
      <c r="C739" s="62" t="s">
        <v>228</v>
      </c>
      <c r="D739" s="59"/>
      <c r="E739" s="61">
        <f t="shared" si="482"/>
        <v>0</v>
      </c>
      <c r="F739" s="61"/>
      <c r="G739" s="55"/>
      <c r="H739" s="55"/>
      <c r="I739" s="55"/>
      <c r="J739" s="61">
        <f t="shared" si="499"/>
        <v>0</v>
      </c>
      <c r="K739" s="55"/>
      <c r="L739" s="55"/>
      <c r="M739" s="55"/>
      <c r="N739" s="61">
        <f t="shared" si="500"/>
        <v>0</v>
      </c>
      <c r="O739" s="55"/>
      <c r="P739" s="55"/>
      <c r="Q739" s="55"/>
      <c r="R739" s="61">
        <f t="shared" si="501"/>
        <v>0</v>
      </c>
      <c r="S739" s="55"/>
      <c r="T739" s="55"/>
      <c r="U739" s="55"/>
      <c r="V739" s="61">
        <f t="shared" si="502"/>
        <v>0</v>
      </c>
    </row>
    <row r="740" spans="1:22" ht="15" customHeight="1">
      <c r="A740" s="89">
        <v>717</v>
      </c>
      <c r="B740" s="12" t="s">
        <v>250</v>
      </c>
      <c r="C740" s="62" t="s">
        <v>227</v>
      </c>
      <c r="D740" s="59"/>
      <c r="E740" s="61">
        <f t="shared" si="482"/>
        <v>0</v>
      </c>
      <c r="F740" s="61"/>
      <c r="G740" s="55"/>
      <c r="H740" s="55"/>
      <c r="I740" s="55"/>
      <c r="J740" s="61">
        <f t="shared" si="499"/>
        <v>0</v>
      </c>
      <c r="K740" s="55"/>
      <c r="L740" s="55"/>
      <c r="M740" s="55"/>
      <c r="N740" s="61">
        <f t="shared" si="500"/>
        <v>0</v>
      </c>
      <c r="O740" s="55"/>
      <c r="P740" s="55"/>
      <c r="Q740" s="55"/>
      <c r="R740" s="61">
        <f t="shared" si="501"/>
        <v>0</v>
      </c>
      <c r="S740" s="55"/>
      <c r="T740" s="55"/>
      <c r="U740" s="55"/>
      <c r="V740" s="61">
        <f t="shared" si="502"/>
        <v>0</v>
      </c>
    </row>
    <row r="741" spans="1:22" ht="15" customHeight="1">
      <c r="A741" s="89">
        <v>718</v>
      </c>
      <c r="B741" s="12" t="s">
        <v>250</v>
      </c>
      <c r="C741" s="62" t="s">
        <v>226</v>
      </c>
      <c r="D741" s="59"/>
      <c r="E741" s="61">
        <f t="shared" si="482"/>
        <v>0</v>
      </c>
      <c r="F741" s="61"/>
      <c r="G741" s="55"/>
      <c r="H741" s="55"/>
      <c r="I741" s="55"/>
      <c r="J741" s="61">
        <f t="shared" si="499"/>
        <v>0</v>
      </c>
      <c r="K741" s="55"/>
      <c r="L741" s="55"/>
      <c r="M741" s="55"/>
      <c r="N741" s="61">
        <f t="shared" si="500"/>
        <v>0</v>
      </c>
      <c r="O741" s="55"/>
      <c r="P741" s="55"/>
      <c r="Q741" s="55"/>
      <c r="R741" s="61">
        <f t="shared" si="501"/>
        <v>0</v>
      </c>
      <c r="S741" s="55"/>
      <c r="T741" s="55"/>
      <c r="U741" s="55"/>
      <c r="V741" s="61">
        <f t="shared" si="502"/>
        <v>0</v>
      </c>
    </row>
    <row r="742" spans="1:22" ht="15" customHeight="1">
      <c r="A742" s="89">
        <v>719</v>
      </c>
      <c r="B742" s="12" t="s">
        <v>250</v>
      </c>
      <c r="C742" s="62" t="s">
        <v>225</v>
      </c>
      <c r="D742" s="59"/>
      <c r="E742" s="61">
        <f t="shared" si="482"/>
        <v>0</v>
      </c>
      <c r="F742" s="61"/>
      <c r="G742" s="55"/>
      <c r="H742" s="55"/>
      <c r="I742" s="55"/>
      <c r="J742" s="61">
        <f t="shared" si="499"/>
        <v>0</v>
      </c>
      <c r="K742" s="55"/>
      <c r="L742" s="55"/>
      <c r="M742" s="55"/>
      <c r="N742" s="61">
        <f t="shared" si="500"/>
        <v>0</v>
      </c>
      <c r="O742" s="55"/>
      <c r="P742" s="55"/>
      <c r="Q742" s="55"/>
      <c r="R742" s="61">
        <f t="shared" si="501"/>
        <v>0</v>
      </c>
      <c r="S742" s="55"/>
      <c r="T742" s="55"/>
      <c r="U742" s="55"/>
      <c r="V742" s="61">
        <f t="shared" si="502"/>
        <v>0</v>
      </c>
    </row>
    <row r="743" spans="1:22" ht="15" customHeight="1">
      <c r="A743" s="89">
        <v>720</v>
      </c>
      <c r="B743" s="12" t="s">
        <v>250</v>
      </c>
      <c r="C743" s="62" t="s">
        <v>224</v>
      </c>
      <c r="D743" s="59"/>
      <c r="E743" s="61">
        <f t="shared" si="482"/>
        <v>0</v>
      </c>
      <c r="F743" s="61"/>
      <c r="G743" s="55"/>
      <c r="H743" s="55"/>
      <c r="I743" s="55"/>
      <c r="J743" s="61">
        <f t="shared" si="499"/>
        <v>0</v>
      </c>
      <c r="K743" s="55"/>
      <c r="L743" s="55"/>
      <c r="M743" s="55"/>
      <c r="N743" s="61">
        <f t="shared" si="500"/>
        <v>0</v>
      </c>
      <c r="O743" s="55"/>
      <c r="P743" s="55"/>
      <c r="Q743" s="55"/>
      <c r="R743" s="61">
        <f t="shared" si="501"/>
        <v>0</v>
      </c>
      <c r="S743" s="55"/>
      <c r="T743" s="55"/>
      <c r="U743" s="55"/>
      <c r="V743" s="61">
        <f t="shared" si="502"/>
        <v>0</v>
      </c>
    </row>
    <row r="744" spans="1:22" ht="15" customHeight="1">
      <c r="A744" s="112">
        <v>742</v>
      </c>
      <c r="B744" s="50" t="s">
        <v>254</v>
      </c>
      <c r="C744" s="110" t="s">
        <v>268</v>
      </c>
      <c r="D744" s="114"/>
      <c r="E744" s="118">
        <f t="shared" ref="E744:E757" si="519">SUM(H744:V744)/2</f>
        <v>0</v>
      </c>
      <c r="F744" s="74"/>
      <c r="G744" s="74">
        <f t="shared" ref="G744:I744" si="520">SUM(G745:G750)</f>
        <v>0</v>
      </c>
      <c r="H744" s="74">
        <f t="shared" si="520"/>
        <v>0</v>
      </c>
      <c r="I744" s="74">
        <f t="shared" si="520"/>
        <v>0</v>
      </c>
      <c r="J744" s="74">
        <f t="shared" si="499"/>
        <v>0</v>
      </c>
      <c r="K744" s="74">
        <f t="shared" ref="K744:M744" si="521">SUM(K745:K750)</f>
        <v>0</v>
      </c>
      <c r="L744" s="74">
        <f t="shared" si="521"/>
        <v>0</v>
      </c>
      <c r="M744" s="74">
        <f t="shared" si="521"/>
        <v>0</v>
      </c>
      <c r="N744" s="74">
        <f t="shared" si="500"/>
        <v>0</v>
      </c>
      <c r="O744" s="74">
        <f t="shared" ref="O744:Q744" si="522">SUM(O745:O750)</f>
        <v>0</v>
      </c>
      <c r="P744" s="74">
        <f t="shared" si="522"/>
        <v>0</v>
      </c>
      <c r="Q744" s="74">
        <f t="shared" si="522"/>
        <v>0</v>
      </c>
      <c r="R744" s="74">
        <f t="shared" si="501"/>
        <v>0</v>
      </c>
      <c r="S744" s="74">
        <f t="shared" ref="S744:U744" si="523">SUM(S745:S750)</f>
        <v>0</v>
      </c>
      <c r="T744" s="74">
        <f t="shared" si="523"/>
        <v>0</v>
      </c>
      <c r="U744" s="74">
        <f t="shared" si="523"/>
        <v>0</v>
      </c>
      <c r="V744" s="74">
        <f t="shared" si="502"/>
        <v>0</v>
      </c>
    </row>
    <row r="745" spans="1:22" ht="15" customHeight="1">
      <c r="A745" s="51">
        <v>743</v>
      </c>
      <c r="B745" s="45" t="s">
        <v>254</v>
      </c>
      <c r="C745" s="61" t="s">
        <v>229</v>
      </c>
      <c r="D745" s="59"/>
      <c r="E745" s="57">
        <f t="shared" si="519"/>
        <v>0</v>
      </c>
      <c r="F745" s="61"/>
      <c r="G745" s="55"/>
      <c r="H745" s="55"/>
      <c r="I745" s="55"/>
      <c r="J745" s="61">
        <f t="shared" si="499"/>
        <v>0</v>
      </c>
      <c r="K745" s="55"/>
      <c r="L745" s="55"/>
      <c r="M745" s="55"/>
      <c r="N745" s="61">
        <f t="shared" si="500"/>
        <v>0</v>
      </c>
      <c r="O745" s="55"/>
      <c r="P745" s="55"/>
      <c r="Q745" s="55"/>
      <c r="R745" s="61">
        <f t="shared" si="501"/>
        <v>0</v>
      </c>
      <c r="S745" s="55"/>
      <c r="T745" s="55"/>
      <c r="U745" s="55"/>
      <c r="V745" s="61">
        <f t="shared" si="502"/>
        <v>0</v>
      </c>
    </row>
    <row r="746" spans="1:22" ht="15" customHeight="1">
      <c r="A746" s="51">
        <v>744</v>
      </c>
      <c r="B746" s="45" t="s">
        <v>254</v>
      </c>
      <c r="C746" s="61" t="s">
        <v>228</v>
      </c>
      <c r="D746" s="59"/>
      <c r="E746" s="57">
        <f t="shared" si="519"/>
        <v>0</v>
      </c>
      <c r="F746" s="61"/>
      <c r="G746" s="55"/>
      <c r="H746" s="55"/>
      <c r="I746" s="55"/>
      <c r="J746" s="61">
        <f t="shared" si="499"/>
        <v>0</v>
      </c>
      <c r="K746" s="55"/>
      <c r="L746" s="55"/>
      <c r="M746" s="55"/>
      <c r="N746" s="61">
        <f t="shared" si="500"/>
        <v>0</v>
      </c>
      <c r="O746" s="55"/>
      <c r="P746" s="55"/>
      <c r="Q746" s="55"/>
      <c r="R746" s="61">
        <f t="shared" si="501"/>
        <v>0</v>
      </c>
      <c r="S746" s="55"/>
      <c r="T746" s="55"/>
      <c r="U746" s="55"/>
      <c r="V746" s="61">
        <f t="shared" si="502"/>
        <v>0</v>
      </c>
    </row>
    <row r="747" spans="1:22" ht="15" customHeight="1">
      <c r="A747" s="51">
        <v>745</v>
      </c>
      <c r="B747" s="45" t="s">
        <v>254</v>
      </c>
      <c r="C747" s="61" t="s">
        <v>227</v>
      </c>
      <c r="D747" s="59"/>
      <c r="E747" s="57">
        <f t="shared" si="519"/>
        <v>0</v>
      </c>
      <c r="F747" s="61"/>
      <c r="G747" s="55"/>
      <c r="H747" s="55"/>
      <c r="I747" s="55"/>
      <c r="J747" s="61">
        <f t="shared" si="499"/>
        <v>0</v>
      </c>
      <c r="K747" s="55"/>
      <c r="L747" s="55"/>
      <c r="M747" s="55"/>
      <c r="N747" s="61">
        <f t="shared" si="500"/>
        <v>0</v>
      </c>
      <c r="O747" s="55"/>
      <c r="P747" s="55"/>
      <c r="Q747" s="55"/>
      <c r="R747" s="61">
        <f t="shared" si="501"/>
        <v>0</v>
      </c>
      <c r="S747" s="55"/>
      <c r="T747" s="55"/>
      <c r="U747" s="55"/>
      <c r="V747" s="61">
        <f t="shared" si="502"/>
        <v>0</v>
      </c>
    </row>
    <row r="748" spans="1:22" ht="15" customHeight="1">
      <c r="A748" s="51">
        <v>746</v>
      </c>
      <c r="B748" s="45" t="s">
        <v>254</v>
      </c>
      <c r="C748" s="61" t="s">
        <v>226</v>
      </c>
      <c r="D748" s="59"/>
      <c r="E748" s="57">
        <f t="shared" si="519"/>
        <v>0</v>
      </c>
      <c r="F748" s="61"/>
      <c r="G748" s="55"/>
      <c r="H748" s="55"/>
      <c r="I748" s="55"/>
      <c r="J748" s="61">
        <f t="shared" si="499"/>
        <v>0</v>
      </c>
      <c r="K748" s="55"/>
      <c r="L748" s="55"/>
      <c r="M748" s="55"/>
      <c r="N748" s="61">
        <f t="shared" si="500"/>
        <v>0</v>
      </c>
      <c r="O748" s="55"/>
      <c r="P748" s="55"/>
      <c r="Q748" s="55"/>
      <c r="R748" s="61">
        <f t="shared" si="501"/>
        <v>0</v>
      </c>
      <c r="S748" s="55"/>
      <c r="T748" s="55"/>
      <c r="U748" s="55"/>
      <c r="V748" s="61">
        <f t="shared" si="502"/>
        <v>0</v>
      </c>
    </row>
    <row r="749" spans="1:22" ht="15" customHeight="1">
      <c r="A749" s="51">
        <v>747</v>
      </c>
      <c r="B749" s="45" t="s">
        <v>254</v>
      </c>
      <c r="C749" s="61" t="s">
        <v>225</v>
      </c>
      <c r="D749" s="59"/>
      <c r="E749" s="57">
        <f t="shared" si="519"/>
        <v>0</v>
      </c>
      <c r="F749" s="61"/>
      <c r="G749" s="55"/>
      <c r="H749" s="55"/>
      <c r="I749" s="55"/>
      <c r="J749" s="61">
        <f t="shared" si="499"/>
        <v>0</v>
      </c>
      <c r="K749" s="55"/>
      <c r="L749" s="55"/>
      <c r="M749" s="55"/>
      <c r="N749" s="61">
        <f t="shared" si="500"/>
        <v>0</v>
      </c>
      <c r="O749" s="55"/>
      <c r="P749" s="55"/>
      <c r="Q749" s="55"/>
      <c r="R749" s="61">
        <f t="shared" si="501"/>
        <v>0</v>
      </c>
      <c r="S749" s="55"/>
      <c r="T749" s="55"/>
      <c r="U749" s="55"/>
      <c r="V749" s="61">
        <f t="shared" si="502"/>
        <v>0</v>
      </c>
    </row>
    <row r="750" spans="1:22" ht="15" customHeight="1">
      <c r="A750" s="51">
        <v>748</v>
      </c>
      <c r="B750" s="45" t="s">
        <v>254</v>
      </c>
      <c r="C750" s="61" t="s">
        <v>224</v>
      </c>
      <c r="D750" s="59"/>
      <c r="E750" s="57">
        <f t="shared" si="519"/>
        <v>0</v>
      </c>
      <c r="F750" s="61"/>
      <c r="G750" s="55"/>
      <c r="H750" s="55"/>
      <c r="I750" s="55"/>
      <c r="J750" s="61">
        <f t="shared" si="499"/>
        <v>0</v>
      </c>
      <c r="K750" s="55"/>
      <c r="L750" s="55"/>
      <c r="M750" s="55"/>
      <c r="N750" s="61">
        <f t="shared" si="500"/>
        <v>0</v>
      </c>
      <c r="O750" s="55"/>
      <c r="P750" s="55"/>
      <c r="Q750" s="55"/>
      <c r="R750" s="61">
        <f t="shared" si="501"/>
        <v>0</v>
      </c>
      <c r="S750" s="55"/>
      <c r="T750" s="55"/>
      <c r="U750" s="55"/>
      <c r="V750" s="61">
        <f t="shared" si="502"/>
        <v>0</v>
      </c>
    </row>
    <row r="751" spans="1:22" ht="15" customHeight="1">
      <c r="A751" s="112">
        <v>749</v>
      </c>
      <c r="B751" s="50" t="s">
        <v>256</v>
      </c>
      <c r="C751" s="114" t="s">
        <v>269</v>
      </c>
      <c r="D751" s="114"/>
      <c r="E751" s="118">
        <f t="shared" si="519"/>
        <v>0</v>
      </c>
      <c r="F751" s="74"/>
      <c r="G751" s="74">
        <f t="shared" ref="G751:I751" si="524">SUM(G752:G757)</f>
        <v>0</v>
      </c>
      <c r="H751" s="74">
        <f t="shared" si="524"/>
        <v>0</v>
      </c>
      <c r="I751" s="74">
        <f t="shared" si="524"/>
        <v>0</v>
      </c>
      <c r="J751" s="74">
        <f t="shared" si="499"/>
        <v>0</v>
      </c>
      <c r="K751" s="74">
        <f t="shared" ref="K751:M751" si="525">SUM(K752:K757)</f>
        <v>0</v>
      </c>
      <c r="L751" s="74">
        <f t="shared" si="525"/>
        <v>0</v>
      </c>
      <c r="M751" s="74">
        <f t="shared" si="525"/>
        <v>0</v>
      </c>
      <c r="N751" s="74">
        <f t="shared" si="500"/>
        <v>0</v>
      </c>
      <c r="O751" s="74">
        <f t="shared" ref="O751:Q751" si="526">SUM(O752:O757)</f>
        <v>0</v>
      </c>
      <c r="P751" s="74">
        <f t="shared" si="526"/>
        <v>0</v>
      </c>
      <c r="Q751" s="74">
        <f t="shared" si="526"/>
        <v>0</v>
      </c>
      <c r="R751" s="74">
        <f t="shared" si="501"/>
        <v>0</v>
      </c>
      <c r="S751" s="74">
        <f t="shared" ref="S751:U751" si="527">SUM(S752:S757)</f>
        <v>0</v>
      </c>
      <c r="T751" s="74">
        <f t="shared" si="527"/>
        <v>0</v>
      </c>
      <c r="U751" s="74">
        <f t="shared" si="527"/>
        <v>0</v>
      </c>
      <c r="V751" s="74">
        <f t="shared" si="502"/>
        <v>0</v>
      </c>
    </row>
    <row r="752" spans="1:22" ht="15" customHeight="1">
      <c r="A752" s="51">
        <v>750</v>
      </c>
      <c r="B752" s="45" t="s">
        <v>256</v>
      </c>
      <c r="C752" s="61" t="s">
        <v>258</v>
      </c>
      <c r="D752" s="59"/>
      <c r="E752" s="57">
        <f t="shared" si="519"/>
        <v>0</v>
      </c>
      <c r="F752" s="61"/>
      <c r="G752" s="55"/>
      <c r="H752" s="55"/>
      <c r="I752" s="55"/>
      <c r="J752" s="61">
        <f t="shared" si="499"/>
        <v>0</v>
      </c>
      <c r="K752" s="55"/>
      <c r="L752" s="55"/>
      <c r="M752" s="55"/>
      <c r="N752" s="61">
        <f t="shared" si="500"/>
        <v>0</v>
      </c>
      <c r="O752" s="55"/>
      <c r="P752" s="55"/>
      <c r="Q752" s="55"/>
      <c r="R752" s="61">
        <f t="shared" si="501"/>
        <v>0</v>
      </c>
      <c r="S752" s="55"/>
      <c r="T752" s="55"/>
      <c r="U752" s="55"/>
      <c r="V752" s="61">
        <f t="shared" si="502"/>
        <v>0</v>
      </c>
    </row>
    <row r="753" spans="1:22" ht="15" customHeight="1">
      <c r="A753" s="51">
        <v>751</v>
      </c>
      <c r="B753" s="45" t="s">
        <v>256</v>
      </c>
      <c r="C753" s="61" t="s">
        <v>228</v>
      </c>
      <c r="D753" s="59"/>
      <c r="E753" s="57">
        <f t="shared" si="519"/>
        <v>0</v>
      </c>
      <c r="F753" s="61"/>
      <c r="G753" s="55"/>
      <c r="H753" s="55"/>
      <c r="I753" s="55"/>
      <c r="J753" s="61">
        <f t="shared" si="499"/>
        <v>0</v>
      </c>
      <c r="K753" s="55"/>
      <c r="L753" s="55"/>
      <c r="M753" s="55"/>
      <c r="N753" s="61">
        <f t="shared" si="500"/>
        <v>0</v>
      </c>
      <c r="O753" s="55"/>
      <c r="P753" s="55"/>
      <c r="Q753" s="55"/>
      <c r="R753" s="61">
        <f t="shared" si="501"/>
        <v>0</v>
      </c>
      <c r="S753" s="55"/>
      <c r="T753" s="55"/>
      <c r="U753" s="55"/>
      <c r="V753" s="61">
        <f t="shared" si="502"/>
        <v>0</v>
      </c>
    </row>
    <row r="754" spans="1:22" ht="15" customHeight="1">
      <c r="A754" s="51">
        <v>752</v>
      </c>
      <c r="B754" s="45" t="s">
        <v>256</v>
      </c>
      <c r="C754" s="61" t="s">
        <v>227</v>
      </c>
      <c r="D754" s="59"/>
      <c r="E754" s="57">
        <f t="shared" si="519"/>
        <v>0</v>
      </c>
      <c r="F754" s="61"/>
      <c r="G754" s="55"/>
      <c r="H754" s="55"/>
      <c r="I754" s="55"/>
      <c r="J754" s="61">
        <f t="shared" si="499"/>
        <v>0</v>
      </c>
      <c r="K754" s="55"/>
      <c r="L754" s="55"/>
      <c r="M754" s="55"/>
      <c r="N754" s="61">
        <f t="shared" si="500"/>
        <v>0</v>
      </c>
      <c r="O754" s="55"/>
      <c r="P754" s="55"/>
      <c r="Q754" s="55"/>
      <c r="R754" s="61">
        <f t="shared" si="501"/>
        <v>0</v>
      </c>
      <c r="S754" s="55"/>
      <c r="T754" s="55"/>
      <c r="U754" s="55"/>
      <c r="V754" s="61">
        <f t="shared" si="502"/>
        <v>0</v>
      </c>
    </row>
    <row r="755" spans="1:22" ht="15" customHeight="1">
      <c r="A755" s="51">
        <v>753</v>
      </c>
      <c r="B755" s="45" t="s">
        <v>256</v>
      </c>
      <c r="C755" s="61" t="s">
        <v>226</v>
      </c>
      <c r="D755" s="59"/>
      <c r="E755" s="57">
        <f t="shared" si="519"/>
        <v>0</v>
      </c>
      <c r="F755" s="61"/>
      <c r="G755" s="55"/>
      <c r="H755" s="55"/>
      <c r="I755" s="55"/>
      <c r="J755" s="61">
        <f t="shared" si="499"/>
        <v>0</v>
      </c>
      <c r="K755" s="55"/>
      <c r="L755" s="55"/>
      <c r="M755" s="55"/>
      <c r="N755" s="61">
        <f t="shared" si="500"/>
        <v>0</v>
      </c>
      <c r="O755" s="55"/>
      <c r="P755" s="55"/>
      <c r="Q755" s="55"/>
      <c r="R755" s="61">
        <f t="shared" si="501"/>
        <v>0</v>
      </c>
      <c r="S755" s="55"/>
      <c r="T755" s="55"/>
      <c r="U755" s="55"/>
      <c r="V755" s="61">
        <f t="shared" si="502"/>
        <v>0</v>
      </c>
    </row>
    <row r="756" spans="1:22" ht="15" customHeight="1">
      <c r="A756" s="51">
        <v>754</v>
      </c>
      <c r="B756" s="45" t="s">
        <v>256</v>
      </c>
      <c r="C756" s="61" t="s">
        <v>225</v>
      </c>
      <c r="D756" s="59"/>
      <c r="E756" s="57">
        <f t="shared" si="519"/>
        <v>0</v>
      </c>
      <c r="F756" s="61"/>
      <c r="G756" s="55"/>
      <c r="H756" s="55"/>
      <c r="I756" s="55"/>
      <c r="J756" s="61">
        <f t="shared" si="499"/>
        <v>0</v>
      </c>
      <c r="K756" s="55"/>
      <c r="L756" s="55"/>
      <c r="M756" s="55"/>
      <c r="N756" s="61">
        <f t="shared" si="500"/>
        <v>0</v>
      </c>
      <c r="O756" s="55"/>
      <c r="P756" s="55"/>
      <c r="Q756" s="55"/>
      <c r="R756" s="61">
        <f t="shared" si="501"/>
        <v>0</v>
      </c>
      <c r="S756" s="55"/>
      <c r="T756" s="55"/>
      <c r="U756" s="55"/>
      <c r="V756" s="61">
        <f t="shared" si="502"/>
        <v>0</v>
      </c>
    </row>
    <row r="757" spans="1:22" ht="15" customHeight="1">
      <c r="A757" s="51">
        <v>755</v>
      </c>
      <c r="B757" s="45" t="s">
        <v>256</v>
      </c>
      <c r="C757" s="61" t="s">
        <v>224</v>
      </c>
      <c r="D757" s="59"/>
      <c r="E757" s="57">
        <f t="shared" si="519"/>
        <v>0</v>
      </c>
      <c r="F757" s="61"/>
      <c r="G757" s="55"/>
      <c r="H757" s="55"/>
      <c r="I757" s="55"/>
      <c r="J757" s="61">
        <f t="shared" si="499"/>
        <v>0</v>
      </c>
      <c r="K757" s="55"/>
      <c r="L757" s="55"/>
      <c r="M757" s="55"/>
      <c r="N757" s="61">
        <f t="shared" si="500"/>
        <v>0</v>
      </c>
      <c r="O757" s="55"/>
      <c r="P757" s="55"/>
      <c r="Q757" s="55"/>
      <c r="R757" s="61">
        <f t="shared" si="501"/>
        <v>0</v>
      </c>
      <c r="S757" s="55"/>
      <c r="T757" s="55"/>
      <c r="U757" s="55"/>
      <c r="V757" s="61">
        <f t="shared" si="502"/>
        <v>0</v>
      </c>
    </row>
    <row r="760" spans="1:22">
      <c r="E760" s="153"/>
    </row>
  </sheetData>
  <autoFilter ref="B4:V757">
    <sortState ref="B75:V426">
      <sortCondition ref="B2:B848"/>
    </sortState>
  </autoFilter>
  <pageMargins left="0.69930555555555596" right="0.69930555555555596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760"/>
  <sheetViews>
    <sheetView zoomScaleNormal="100" workbookViewId="0">
      <pane xSplit="3" ySplit="5" topLeftCell="D52" activePane="bottomRight" state="frozen"/>
      <selection activeCell="A518" activeCellId="6" sqref="C22 A55:XFD55 A65:XFD65 A258:XFD258 A500:XFD500 A514:XFD514 A518:XFD518"/>
      <selection pane="topRight" activeCell="A518" activeCellId="6" sqref="C22 A55:XFD55 A65:XFD65 A258:XFD258 A500:XFD500 A514:XFD514 A518:XFD518"/>
      <selection pane="bottomLeft" activeCell="A518" activeCellId="6" sqref="C22 A55:XFD55 A65:XFD65 A258:XFD258 A500:XFD500 A514:XFD514 A518:XFD518"/>
      <selection pane="bottomRight" activeCell="B760" sqref="B760"/>
    </sheetView>
  </sheetViews>
  <sheetFormatPr defaultColWidth="9.140625" defaultRowHeight="15.75"/>
  <cols>
    <col min="1" max="1" width="8.140625" style="93" bestFit="1" customWidth="1"/>
    <col min="2" max="2" width="20.5703125" style="7" customWidth="1"/>
    <col min="3" max="3" width="32.140625" style="67" customWidth="1"/>
    <col min="4" max="4" width="10.5703125" style="67" customWidth="1"/>
    <col min="5" max="5" width="17" style="94" bestFit="1" customWidth="1"/>
    <col min="6" max="6" width="8.42578125" style="67" customWidth="1"/>
    <col min="7" max="9" width="15.85546875" style="67" customWidth="1"/>
    <col min="10" max="10" width="15.85546875" style="67" bestFit="1" customWidth="1"/>
    <col min="11" max="12" width="15.85546875" style="67" customWidth="1"/>
    <col min="13" max="13" width="17" style="67" customWidth="1"/>
    <col min="14" max="14" width="15.85546875" style="95" bestFit="1" customWidth="1"/>
    <col min="15" max="15" width="15.85546875" style="67" customWidth="1"/>
    <col min="16" max="16" width="16.85546875" style="67" customWidth="1"/>
    <col min="17" max="17" width="16.28515625" style="67" customWidth="1"/>
    <col min="18" max="18" width="15.85546875" style="67" bestFit="1" customWidth="1"/>
    <col min="19" max="21" width="15.85546875" style="67" customWidth="1"/>
    <col min="22" max="22" width="15.85546875" style="67" bestFit="1" customWidth="1"/>
    <col min="23" max="23" width="12.28515625" style="8" bestFit="1" customWidth="1"/>
    <col min="24" max="16384" width="9.140625" style="8"/>
  </cols>
  <sheetData>
    <row r="1" spans="1:22">
      <c r="A1" s="51"/>
      <c r="B1" s="7" t="s">
        <v>238</v>
      </c>
      <c r="C1" s="75"/>
      <c r="D1" s="75"/>
      <c r="E1" s="76"/>
      <c r="F1" s="75"/>
      <c r="J1" s="75"/>
      <c r="K1" s="75"/>
      <c r="L1" s="75"/>
      <c r="M1" s="75"/>
      <c r="N1" s="77"/>
      <c r="O1" s="75"/>
      <c r="P1" s="75"/>
      <c r="Q1" s="75"/>
      <c r="R1" s="75"/>
      <c r="S1" s="75"/>
      <c r="T1" s="75"/>
      <c r="U1" s="75"/>
      <c r="V1" s="75"/>
    </row>
    <row r="2" spans="1:22">
      <c r="A2" s="51"/>
      <c r="C2" s="75"/>
      <c r="D2" s="75"/>
      <c r="E2" s="76"/>
      <c r="F2" s="75"/>
      <c r="G2" s="78"/>
      <c r="H2" s="78"/>
      <c r="I2" s="75"/>
      <c r="J2" s="75"/>
      <c r="K2" s="75"/>
      <c r="L2" s="75"/>
      <c r="M2" s="75"/>
      <c r="N2" s="77"/>
      <c r="O2" s="75"/>
      <c r="P2" s="75"/>
      <c r="Q2" s="75"/>
      <c r="R2" s="75"/>
      <c r="S2" s="75"/>
      <c r="T2" s="75"/>
      <c r="U2" s="75"/>
      <c r="V2" s="75"/>
    </row>
    <row r="3" spans="1:22" s="47" customFormat="1">
      <c r="A3" s="51"/>
      <c r="B3" s="46" t="s">
        <v>0</v>
      </c>
      <c r="C3" s="78"/>
      <c r="D3" s="78"/>
      <c r="E3" s="79"/>
      <c r="F3" s="78"/>
      <c r="G3" s="53" t="e">
        <f>'BR OLD'!G3+#REF!+#REF!+#REF!+#REF!+#REF!+#REF!+#REF!+#REF!+'DEPT '!G3+#REF!+#REF!+#REF!+#REF!</f>
        <v>#REF!</v>
      </c>
      <c r="H3" s="53" t="e">
        <f>'BR OLD'!H3+#REF!+#REF!+#REF!+#REF!+#REF!+#REF!+#REF!+#REF!+'DEPT '!H3+#REF!+#REF!+#REF!+#REF!</f>
        <v>#REF!</v>
      </c>
      <c r="I3" s="53" t="e">
        <f>'BR OLD'!I3+#REF!+#REF!+#REF!+#REF!+#REF!+#REF!+#REF!+#REF!+'DEPT '!I3+#REF!+#REF!+#REF!+#REF!</f>
        <v>#REF!</v>
      </c>
      <c r="J3" s="78" t="e">
        <f>SUM(G3:I3)</f>
        <v>#REF!</v>
      </c>
      <c r="K3" s="53" t="e">
        <f>'BR OLD'!K3+#REF!+#REF!+#REF!+#REF!+#REF!+#REF!+#REF!+#REF!+'DEPT '!K3+#REF!+#REF!+#REF!+#REF!</f>
        <v>#REF!</v>
      </c>
      <c r="L3" s="53" t="e">
        <f>'BR OLD'!L3+#REF!+#REF!+#REF!+#REF!+#REF!+#REF!+#REF!+#REF!+'DEPT '!L3+#REF!+#REF!+#REF!+#REF!</f>
        <v>#REF!</v>
      </c>
      <c r="M3" s="53" t="e">
        <f>'BR OLD'!M3+#REF!+#REF!+#REF!+#REF!+#REF!+#REF!+#REF!+#REF!+'DEPT '!M3+#REF!+#REF!+#REF!+#REF!</f>
        <v>#REF!</v>
      </c>
      <c r="N3" s="80" t="e">
        <f>SUM(K3:M3)</f>
        <v>#REF!</v>
      </c>
      <c r="O3" s="53" t="e">
        <f>'BR OLD'!O3+#REF!+#REF!+#REF!+#REF!+#REF!+#REF!+#REF!+#REF!+'DEPT '!O3+#REF!+#REF!+#REF!+#REF!</f>
        <v>#REF!</v>
      </c>
      <c r="P3" s="53" t="e">
        <f>'BR OLD'!P3+#REF!+#REF!+#REF!+#REF!+#REF!+#REF!+#REF!+#REF!+'DEPT '!P3+#REF!+#REF!+#REF!+#REF!</f>
        <v>#REF!</v>
      </c>
      <c r="Q3" s="53" t="e">
        <f>'BR OLD'!Q3+#REF!+#REF!+#REF!+#REF!+#REF!+#REF!+#REF!+#REF!+'DEPT '!Q3+#REF!+#REF!+#REF!+#REF!</f>
        <v>#REF!</v>
      </c>
      <c r="R3" s="78" t="e">
        <f>SUM(O3:Q3)</f>
        <v>#REF!</v>
      </c>
      <c r="S3" s="53" t="e">
        <f>'BR OLD'!S3+#REF!+#REF!+#REF!+#REF!+#REF!+#REF!+#REF!+#REF!+'DEPT '!S3+#REF!+#REF!+#REF!+#REF!</f>
        <v>#REF!</v>
      </c>
      <c r="T3" s="53" t="e">
        <f>'BR OLD'!T3+#REF!+#REF!+#REF!+#REF!+#REF!+#REF!+#REF!+#REF!+'DEPT '!T3+#REF!+#REF!+#REF!+#REF!</f>
        <v>#REF!</v>
      </c>
      <c r="U3" s="53" t="e">
        <f>'BR OLD'!U3+#REF!+#REF!+#REF!+#REF!+#REF!+#REF!+#REF!+#REF!+'DEPT '!U3+#REF!+#REF!+#REF!+#REF!</f>
        <v>#REF!</v>
      </c>
      <c r="V3" s="78" t="e">
        <f>SUM(S3:U3)</f>
        <v>#REF!</v>
      </c>
    </row>
    <row r="4" spans="1:22" s="48" customFormat="1">
      <c r="A4" s="137">
        <v>1</v>
      </c>
      <c r="B4" s="145" t="s">
        <v>1</v>
      </c>
      <c r="C4" s="146" t="s">
        <v>110</v>
      </c>
      <c r="D4" s="146"/>
      <c r="E4" s="146" t="s">
        <v>3</v>
      </c>
      <c r="F4" s="81"/>
      <c r="G4" s="147" t="s">
        <v>123</v>
      </c>
      <c r="H4" s="147" t="s">
        <v>124</v>
      </c>
      <c r="I4" s="147" t="s">
        <v>125</v>
      </c>
      <c r="J4" s="146" t="s">
        <v>126</v>
      </c>
      <c r="K4" s="147" t="s">
        <v>127</v>
      </c>
      <c r="L4" s="147" t="s">
        <v>128</v>
      </c>
      <c r="M4" s="147" t="s">
        <v>129</v>
      </c>
      <c r="N4" s="146" t="s">
        <v>130</v>
      </c>
      <c r="O4" s="147" t="s">
        <v>131</v>
      </c>
      <c r="P4" s="147" t="s">
        <v>132</v>
      </c>
      <c r="Q4" s="147" t="s">
        <v>133</v>
      </c>
      <c r="R4" s="146" t="s">
        <v>134</v>
      </c>
      <c r="S4" s="147" t="s">
        <v>135</v>
      </c>
      <c r="T4" s="147" t="s">
        <v>136</v>
      </c>
      <c r="U4" s="147" t="s">
        <v>137</v>
      </c>
      <c r="V4" s="148" t="s">
        <v>138</v>
      </c>
    </row>
    <row r="5" spans="1:22" ht="15" hidden="1" customHeight="1">
      <c r="A5" s="52">
        <v>2</v>
      </c>
      <c r="B5" s="9"/>
      <c r="C5" s="54" t="s">
        <v>2</v>
      </c>
      <c r="D5" s="54"/>
      <c r="E5" s="82" t="s">
        <v>3</v>
      </c>
      <c r="F5" s="83"/>
      <c r="G5" s="83" t="s">
        <v>18</v>
      </c>
      <c r="H5" s="83" t="s">
        <v>18</v>
      </c>
      <c r="I5" s="83" t="s">
        <v>18</v>
      </c>
      <c r="J5" s="82"/>
      <c r="K5" s="83" t="s">
        <v>18</v>
      </c>
      <c r="L5" s="83" t="s">
        <v>18</v>
      </c>
      <c r="M5" s="83" t="s">
        <v>18</v>
      </c>
      <c r="N5" s="82"/>
      <c r="O5" s="83" t="s">
        <v>18</v>
      </c>
      <c r="P5" s="83" t="s">
        <v>18</v>
      </c>
      <c r="Q5" s="83" t="s">
        <v>18</v>
      </c>
      <c r="R5" s="82"/>
      <c r="S5" s="83" t="s">
        <v>18</v>
      </c>
      <c r="T5" s="83" t="s">
        <v>18</v>
      </c>
      <c r="U5" s="83"/>
      <c r="V5" s="82" t="s">
        <v>18</v>
      </c>
    </row>
    <row r="6" spans="1:22" ht="15" customHeight="1">
      <c r="A6" s="137">
        <v>4</v>
      </c>
      <c r="B6" s="160" t="s">
        <v>30</v>
      </c>
      <c r="C6" s="161" t="s">
        <v>19</v>
      </c>
      <c r="D6" s="122"/>
      <c r="E6" s="161">
        <f>SUM(E7:E9)</f>
        <v>0</v>
      </c>
      <c r="F6" s="104"/>
      <c r="G6" s="162">
        <f>SUM(G7:G9)</f>
        <v>0</v>
      </c>
      <c r="H6" s="162">
        <f>SUM(H7:H9)</f>
        <v>0</v>
      </c>
      <c r="I6" s="162">
        <f t="shared" ref="I6:V6" si="0">SUM(I7:I9)</f>
        <v>0</v>
      </c>
      <c r="J6" s="161">
        <f t="shared" si="0"/>
        <v>0</v>
      </c>
      <c r="K6" s="162">
        <f t="shared" si="0"/>
        <v>0</v>
      </c>
      <c r="L6" s="162">
        <f t="shared" si="0"/>
        <v>0</v>
      </c>
      <c r="M6" s="162">
        <f t="shared" si="0"/>
        <v>0</v>
      </c>
      <c r="N6" s="161">
        <f t="shared" si="0"/>
        <v>0</v>
      </c>
      <c r="O6" s="162">
        <f t="shared" si="0"/>
        <v>0</v>
      </c>
      <c r="P6" s="162">
        <f t="shared" si="0"/>
        <v>0</v>
      </c>
      <c r="Q6" s="162">
        <f t="shared" si="0"/>
        <v>0</v>
      </c>
      <c r="R6" s="161">
        <f t="shared" si="0"/>
        <v>0</v>
      </c>
      <c r="S6" s="162">
        <f t="shared" si="0"/>
        <v>0</v>
      </c>
      <c r="T6" s="162">
        <f t="shared" si="0"/>
        <v>0</v>
      </c>
      <c r="U6" s="162">
        <f t="shared" si="0"/>
        <v>0</v>
      </c>
      <c r="V6" s="161">
        <f t="shared" si="0"/>
        <v>0</v>
      </c>
    </row>
    <row r="7" spans="1:22" ht="15" customHeight="1">
      <c r="A7" s="52">
        <v>5</v>
      </c>
      <c r="B7" s="9" t="s">
        <v>30</v>
      </c>
      <c r="C7" s="54" t="s">
        <v>20</v>
      </c>
      <c r="D7" s="54"/>
      <c r="E7" s="54">
        <f t="shared" ref="E7:E35" si="1">SUM(G7:V7)/2</f>
        <v>0</v>
      </c>
      <c r="F7" s="55"/>
      <c r="G7" s="55"/>
      <c r="H7" s="55"/>
      <c r="I7" s="55"/>
      <c r="J7" s="54">
        <f>SUM(G7:I7)</f>
        <v>0</v>
      </c>
      <c r="K7" s="55"/>
      <c r="L7" s="55"/>
      <c r="M7" s="55"/>
      <c r="N7" s="54">
        <f>SUM(K7:M7)</f>
        <v>0</v>
      </c>
      <c r="O7" s="55"/>
      <c r="P7" s="55"/>
      <c r="Q7" s="55"/>
      <c r="R7" s="54">
        <f t="shared" ref="R7:R76" si="2">SUM(O7:Q7)</f>
        <v>0</v>
      </c>
      <c r="S7" s="55"/>
      <c r="T7" s="55"/>
      <c r="U7" s="55"/>
      <c r="V7" s="54">
        <f t="shared" ref="V7:V30" si="3">SUM(S7:U7)</f>
        <v>0</v>
      </c>
    </row>
    <row r="8" spans="1:22" ht="15" customHeight="1">
      <c r="A8" s="52">
        <v>6</v>
      </c>
      <c r="B8" s="9" t="s">
        <v>30</v>
      </c>
      <c r="C8" s="54" t="s">
        <v>21</v>
      </c>
      <c r="D8" s="55"/>
      <c r="E8" s="54">
        <f t="shared" si="1"/>
        <v>0</v>
      </c>
      <c r="F8" s="55"/>
      <c r="G8" s="55"/>
      <c r="H8" s="55"/>
      <c r="I8" s="55"/>
      <c r="J8" s="54">
        <f t="shared" ref="J8:J76" si="4">SUM(G8:I8)</f>
        <v>0</v>
      </c>
      <c r="K8" s="55"/>
      <c r="L8" s="55"/>
      <c r="M8" s="55"/>
      <c r="N8" s="54">
        <f t="shared" ref="N8:N76" si="5">SUM(K8:M8)</f>
        <v>0</v>
      </c>
      <c r="O8" s="55"/>
      <c r="P8" s="55"/>
      <c r="Q8" s="55"/>
      <c r="R8" s="54">
        <f t="shared" si="2"/>
        <v>0</v>
      </c>
      <c r="S8" s="55"/>
      <c r="T8" s="55"/>
      <c r="U8" s="55"/>
      <c r="V8" s="54">
        <f t="shared" si="3"/>
        <v>0</v>
      </c>
    </row>
    <row r="9" spans="1:22" ht="15" customHeight="1">
      <c r="A9" s="52">
        <v>7</v>
      </c>
      <c r="B9" s="9" t="s">
        <v>30</v>
      </c>
      <c r="C9" s="54" t="s">
        <v>22</v>
      </c>
      <c r="D9" s="55"/>
      <c r="E9" s="54">
        <f t="shared" si="1"/>
        <v>0</v>
      </c>
      <c r="F9" s="55"/>
      <c r="G9" s="55"/>
      <c r="H9" s="55"/>
      <c r="I9" s="55"/>
      <c r="J9" s="54">
        <f t="shared" si="4"/>
        <v>0</v>
      </c>
      <c r="K9" s="55"/>
      <c r="L9" s="55"/>
      <c r="M9" s="55"/>
      <c r="N9" s="54">
        <f t="shared" si="5"/>
        <v>0</v>
      </c>
      <c r="O9" s="55"/>
      <c r="P9" s="55"/>
      <c r="Q9" s="55"/>
      <c r="R9" s="54">
        <f t="shared" si="2"/>
        <v>0</v>
      </c>
      <c r="S9" s="55"/>
      <c r="T9" s="55"/>
      <c r="U9" s="55"/>
      <c r="V9" s="54">
        <f t="shared" si="3"/>
        <v>0</v>
      </c>
    </row>
    <row r="10" spans="1:22" ht="15" hidden="1" customHeight="1">
      <c r="A10" s="52">
        <v>8</v>
      </c>
      <c r="B10" s="9"/>
      <c r="C10" s="66"/>
      <c r="D10" s="66"/>
      <c r="E10" s="159"/>
      <c r="F10" s="61"/>
      <c r="G10" s="61"/>
      <c r="H10" s="61"/>
      <c r="I10" s="61"/>
      <c r="J10" s="159"/>
      <c r="K10" s="61"/>
      <c r="L10" s="61"/>
      <c r="M10" s="61"/>
      <c r="N10" s="159"/>
      <c r="O10" s="61"/>
      <c r="P10" s="61"/>
      <c r="Q10" s="61"/>
      <c r="R10" s="159"/>
      <c r="S10" s="61"/>
      <c r="T10" s="61"/>
      <c r="U10" s="61"/>
      <c r="V10" s="159"/>
    </row>
    <row r="11" spans="1:22" ht="15" customHeight="1">
      <c r="A11" s="137">
        <v>9</v>
      </c>
      <c r="B11" s="160" t="s">
        <v>30</v>
      </c>
      <c r="C11" s="161" t="s">
        <v>23</v>
      </c>
      <c r="D11" s="122"/>
      <c r="E11" s="161">
        <f>SUM(E12:E13)</f>
        <v>0</v>
      </c>
      <c r="F11" s="104"/>
      <c r="G11" s="162">
        <f>SUM(G12:G13)</f>
        <v>0</v>
      </c>
      <c r="H11" s="162">
        <f t="shared" ref="H11:V11" si="6">SUM(H12:H13)</f>
        <v>0</v>
      </c>
      <c r="I11" s="162">
        <f t="shared" si="6"/>
        <v>0</v>
      </c>
      <c r="J11" s="161">
        <f t="shared" si="6"/>
        <v>0</v>
      </c>
      <c r="K11" s="162">
        <f t="shared" si="6"/>
        <v>0</v>
      </c>
      <c r="L11" s="162">
        <f t="shared" si="6"/>
        <v>0</v>
      </c>
      <c r="M11" s="162">
        <f t="shared" si="6"/>
        <v>0</v>
      </c>
      <c r="N11" s="161">
        <f t="shared" si="6"/>
        <v>0</v>
      </c>
      <c r="O11" s="162">
        <f t="shared" si="6"/>
        <v>0</v>
      </c>
      <c r="P11" s="162">
        <f t="shared" si="6"/>
        <v>0</v>
      </c>
      <c r="Q11" s="162">
        <f t="shared" si="6"/>
        <v>0</v>
      </c>
      <c r="R11" s="161">
        <f t="shared" si="6"/>
        <v>0</v>
      </c>
      <c r="S11" s="162">
        <f t="shared" si="6"/>
        <v>0</v>
      </c>
      <c r="T11" s="162">
        <f t="shared" si="6"/>
        <v>0</v>
      </c>
      <c r="U11" s="162">
        <f t="shared" si="6"/>
        <v>0</v>
      </c>
      <c r="V11" s="161">
        <f t="shared" si="6"/>
        <v>0</v>
      </c>
    </row>
    <row r="12" spans="1:22" ht="15" customHeight="1">
      <c r="A12" s="52">
        <v>10</v>
      </c>
      <c r="B12" s="9" t="s">
        <v>30</v>
      </c>
      <c r="C12" s="54" t="s">
        <v>24</v>
      </c>
      <c r="D12" s="54"/>
      <c r="E12" s="54">
        <f t="shared" si="1"/>
        <v>0</v>
      </c>
      <c r="F12" s="55"/>
      <c r="G12" s="55"/>
      <c r="H12" s="55"/>
      <c r="I12" s="55"/>
      <c r="J12" s="54">
        <f t="shared" ref="J12:J13" si="7">SUM(G12:I12)</f>
        <v>0</v>
      </c>
      <c r="K12" s="55"/>
      <c r="L12" s="55"/>
      <c r="M12" s="55"/>
      <c r="N12" s="54">
        <f t="shared" si="5"/>
        <v>0</v>
      </c>
      <c r="O12" s="55"/>
      <c r="P12" s="55"/>
      <c r="Q12" s="55"/>
      <c r="R12" s="54">
        <f t="shared" si="2"/>
        <v>0</v>
      </c>
      <c r="S12" s="55"/>
      <c r="T12" s="55"/>
      <c r="U12" s="55"/>
      <c r="V12" s="54">
        <f t="shared" si="3"/>
        <v>0</v>
      </c>
    </row>
    <row r="13" spans="1:22" ht="15" customHeight="1">
      <c r="A13" s="52">
        <v>11</v>
      </c>
      <c r="B13" s="9" t="s">
        <v>30</v>
      </c>
      <c r="C13" s="54" t="s">
        <v>25</v>
      </c>
      <c r="D13" s="54"/>
      <c r="E13" s="54">
        <f t="shared" si="1"/>
        <v>0</v>
      </c>
      <c r="F13" s="55"/>
      <c r="G13" s="55"/>
      <c r="H13" s="55"/>
      <c r="I13" s="55"/>
      <c r="J13" s="54">
        <f t="shared" si="7"/>
        <v>0</v>
      </c>
      <c r="K13" s="55"/>
      <c r="L13" s="55"/>
      <c r="M13" s="55"/>
      <c r="N13" s="54">
        <f t="shared" si="5"/>
        <v>0</v>
      </c>
      <c r="O13" s="55"/>
      <c r="P13" s="55"/>
      <c r="Q13" s="55"/>
      <c r="R13" s="54">
        <f t="shared" si="2"/>
        <v>0</v>
      </c>
      <c r="S13" s="55"/>
      <c r="T13" s="55"/>
      <c r="U13" s="55"/>
      <c r="V13" s="54">
        <f t="shared" si="3"/>
        <v>0</v>
      </c>
    </row>
    <row r="14" spans="1:22" s="7" customFormat="1" ht="15" hidden="1" customHeight="1">
      <c r="A14" s="84">
        <v>12</v>
      </c>
      <c r="B14" s="9"/>
      <c r="C14" s="56"/>
      <c r="D14" s="56"/>
      <c r="E14" s="56"/>
      <c r="F14" s="57"/>
      <c r="G14" s="57"/>
      <c r="H14" s="57"/>
      <c r="I14" s="57"/>
      <c r="J14" s="56"/>
      <c r="K14" s="57"/>
      <c r="L14" s="57"/>
      <c r="M14" s="57"/>
      <c r="N14" s="56"/>
      <c r="O14" s="57"/>
      <c r="P14" s="57"/>
      <c r="Q14" s="57"/>
      <c r="R14" s="56"/>
      <c r="S14" s="57"/>
      <c r="T14" s="57"/>
      <c r="U14" s="57"/>
      <c r="V14" s="56"/>
    </row>
    <row r="15" spans="1:22" ht="15" customHeight="1">
      <c r="A15" s="137">
        <v>13</v>
      </c>
      <c r="B15" s="160" t="s">
        <v>30</v>
      </c>
      <c r="C15" s="161" t="s">
        <v>26</v>
      </c>
      <c r="D15" s="122"/>
      <c r="E15" s="161">
        <f>SUM(E16:E19)</f>
        <v>0</v>
      </c>
      <c r="F15" s="104"/>
      <c r="G15" s="161">
        <f t="shared" ref="G15:V15" si="8">SUM(G16:G19)</f>
        <v>0</v>
      </c>
      <c r="H15" s="161">
        <f t="shared" si="8"/>
        <v>0</v>
      </c>
      <c r="I15" s="161">
        <f t="shared" si="8"/>
        <v>0</v>
      </c>
      <c r="J15" s="161">
        <f t="shared" si="8"/>
        <v>0</v>
      </c>
      <c r="K15" s="161">
        <f t="shared" si="8"/>
        <v>0</v>
      </c>
      <c r="L15" s="161">
        <f t="shared" si="8"/>
        <v>0</v>
      </c>
      <c r="M15" s="161">
        <f t="shared" si="8"/>
        <v>0</v>
      </c>
      <c r="N15" s="161">
        <f t="shared" si="8"/>
        <v>0</v>
      </c>
      <c r="O15" s="161">
        <f t="shared" si="8"/>
        <v>0</v>
      </c>
      <c r="P15" s="161">
        <f t="shared" si="8"/>
        <v>0</v>
      </c>
      <c r="Q15" s="161">
        <f t="shared" si="8"/>
        <v>0</v>
      </c>
      <c r="R15" s="161">
        <f t="shared" si="8"/>
        <v>0</v>
      </c>
      <c r="S15" s="161">
        <f t="shared" si="8"/>
        <v>0</v>
      </c>
      <c r="T15" s="161">
        <f t="shared" si="8"/>
        <v>0</v>
      </c>
      <c r="U15" s="161">
        <f t="shared" si="8"/>
        <v>0</v>
      </c>
      <c r="V15" s="161">
        <f t="shared" si="8"/>
        <v>0</v>
      </c>
    </row>
    <row r="16" spans="1:22" ht="15" customHeight="1">
      <c r="A16" s="52">
        <v>14</v>
      </c>
      <c r="B16" s="9" t="s">
        <v>30</v>
      </c>
      <c r="C16" s="54" t="s">
        <v>27</v>
      </c>
      <c r="D16" s="54"/>
      <c r="E16" s="54">
        <f t="shared" si="1"/>
        <v>0</v>
      </c>
      <c r="F16" s="55"/>
      <c r="G16" s="55"/>
      <c r="H16" s="55"/>
      <c r="I16" s="55"/>
      <c r="J16" s="54">
        <f t="shared" ref="J16:J18" si="9">SUM(G16:I16)</f>
        <v>0</v>
      </c>
      <c r="K16" s="55"/>
      <c r="L16" s="55"/>
      <c r="M16" s="55"/>
      <c r="N16" s="54">
        <f t="shared" si="5"/>
        <v>0</v>
      </c>
      <c r="O16" s="55"/>
      <c r="P16" s="55"/>
      <c r="Q16" s="55"/>
      <c r="R16" s="54">
        <f t="shared" si="2"/>
        <v>0</v>
      </c>
      <c r="S16" s="55"/>
      <c r="T16" s="55"/>
      <c r="U16" s="55"/>
      <c r="V16" s="54">
        <f t="shared" si="3"/>
        <v>0</v>
      </c>
    </row>
    <row r="17" spans="1:22" ht="15" customHeight="1">
      <c r="A17" s="52">
        <v>15</v>
      </c>
      <c r="B17" s="9" t="s">
        <v>30</v>
      </c>
      <c r="C17" s="54" t="s">
        <v>28</v>
      </c>
      <c r="D17" s="54"/>
      <c r="E17" s="54">
        <f t="shared" si="1"/>
        <v>0</v>
      </c>
      <c r="F17" s="55"/>
      <c r="G17" s="55"/>
      <c r="H17" s="55"/>
      <c r="I17" s="55"/>
      <c r="J17" s="54">
        <f t="shared" si="9"/>
        <v>0</v>
      </c>
      <c r="K17" s="55"/>
      <c r="L17" s="55"/>
      <c r="M17" s="55"/>
      <c r="N17" s="54">
        <f t="shared" si="5"/>
        <v>0</v>
      </c>
      <c r="O17" s="55"/>
      <c r="P17" s="55"/>
      <c r="Q17" s="55"/>
      <c r="R17" s="54">
        <f t="shared" si="2"/>
        <v>0</v>
      </c>
      <c r="S17" s="55"/>
      <c r="T17" s="55"/>
      <c r="U17" s="55"/>
      <c r="V17" s="54">
        <f t="shared" si="3"/>
        <v>0</v>
      </c>
    </row>
    <row r="18" spans="1:22" ht="15" customHeight="1">
      <c r="A18" s="52">
        <v>16</v>
      </c>
      <c r="B18" s="9" t="s">
        <v>30</v>
      </c>
      <c r="C18" s="54" t="s">
        <v>29</v>
      </c>
      <c r="D18" s="54"/>
      <c r="E18" s="54">
        <f t="shared" si="1"/>
        <v>0</v>
      </c>
      <c r="F18" s="55"/>
      <c r="G18" s="55"/>
      <c r="H18" s="55"/>
      <c r="I18" s="55"/>
      <c r="J18" s="54">
        <f t="shared" si="9"/>
        <v>0</v>
      </c>
      <c r="K18" s="55"/>
      <c r="L18" s="55"/>
      <c r="M18" s="55"/>
      <c r="N18" s="54">
        <f t="shared" si="5"/>
        <v>0</v>
      </c>
      <c r="O18" s="55"/>
      <c r="P18" s="55"/>
      <c r="Q18" s="55"/>
      <c r="R18" s="54">
        <f t="shared" si="2"/>
        <v>0</v>
      </c>
      <c r="S18" s="55"/>
      <c r="T18" s="55"/>
      <c r="U18" s="55"/>
      <c r="V18" s="54">
        <f t="shared" si="3"/>
        <v>0</v>
      </c>
    </row>
    <row r="19" spans="1:22" ht="15" customHeight="1">
      <c r="A19" s="52">
        <v>17</v>
      </c>
      <c r="B19" s="9" t="s">
        <v>30</v>
      </c>
      <c r="C19" s="54" t="s">
        <v>31</v>
      </c>
      <c r="D19" s="54"/>
      <c r="E19" s="54">
        <f t="shared" si="1"/>
        <v>0</v>
      </c>
      <c r="F19" s="55"/>
      <c r="G19" s="55"/>
      <c r="H19" s="55"/>
      <c r="I19" s="55"/>
      <c r="J19" s="54">
        <f t="shared" si="4"/>
        <v>0</v>
      </c>
      <c r="K19" s="55"/>
      <c r="L19" s="55"/>
      <c r="M19" s="55"/>
      <c r="N19" s="54">
        <f t="shared" si="5"/>
        <v>0</v>
      </c>
      <c r="O19" s="55"/>
      <c r="P19" s="55"/>
      <c r="Q19" s="55"/>
      <c r="R19" s="54">
        <f t="shared" si="2"/>
        <v>0</v>
      </c>
      <c r="S19" s="55"/>
      <c r="T19" s="55"/>
      <c r="U19" s="55"/>
      <c r="V19" s="54">
        <f t="shared" si="3"/>
        <v>0</v>
      </c>
    </row>
    <row r="20" spans="1:22" ht="15" hidden="1" customHeight="1">
      <c r="A20" s="137">
        <v>18</v>
      </c>
      <c r="B20" s="163" t="s">
        <v>184</v>
      </c>
      <c r="C20" s="171" t="s">
        <v>140</v>
      </c>
      <c r="D20" s="122"/>
      <c r="E20" s="164" t="e">
        <f t="shared" si="1"/>
        <v>#REF!</v>
      </c>
      <c r="F20" s="106"/>
      <c r="G20" s="162" t="e">
        <f>'BR OLD'!G20+#REF!+#REF!+#REF!+#REF!+#REF!+#REF!+#REF!+#REF!+'DEPT '!G20+#REF!+#REF!+#REF!+#REF!</f>
        <v>#REF!</v>
      </c>
      <c r="H20" s="162"/>
      <c r="I20" s="162"/>
      <c r="J20" s="164" t="e">
        <f>SUM(G20:I20)</f>
        <v>#REF!</v>
      </c>
      <c r="K20" s="162"/>
      <c r="L20" s="162"/>
      <c r="M20" s="162"/>
      <c r="N20" s="164">
        <f t="shared" si="5"/>
        <v>0</v>
      </c>
      <c r="O20" s="162"/>
      <c r="P20" s="162"/>
      <c r="Q20" s="162"/>
      <c r="R20" s="172">
        <f t="shared" si="2"/>
        <v>0</v>
      </c>
      <c r="S20" s="162"/>
      <c r="T20" s="162"/>
      <c r="U20" s="162"/>
      <c r="V20" s="164">
        <f t="shared" si="3"/>
        <v>0</v>
      </c>
    </row>
    <row r="21" spans="1:22" ht="15" customHeight="1">
      <c r="A21" s="149">
        <v>19</v>
      </c>
      <c r="B21" s="150" t="s">
        <v>30</v>
      </c>
      <c r="C21" s="142" t="s">
        <v>32</v>
      </c>
      <c r="D21" s="138"/>
      <c r="E21" s="138" t="e">
        <f>+E6+E11+E15+E20</f>
        <v>#REF!</v>
      </c>
      <c r="F21" s="119"/>
      <c r="G21" s="138" t="e">
        <f t="shared" ref="G21:V21" si="10">+G6+G11+G15+G20</f>
        <v>#REF!</v>
      </c>
      <c r="H21" s="138">
        <f t="shared" si="10"/>
        <v>0</v>
      </c>
      <c r="I21" s="138">
        <f t="shared" si="10"/>
        <v>0</v>
      </c>
      <c r="J21" s="138" t="e">
        <f t="shared" si="10"/>
        <v>#REF!</v>
      </c>
      <c r="K21" s="138">
        <f t="shared" si="10"/>
        <v>0</v>
      </c>
      <c r="L21" s="138">
        <f t="shared" si="10"/>
        <v>0</v>
      </c>
      <c r="M21" s="138">
        <f t="shared" si="10"/>
        <v>0</v>
      </c>
      <c r="N21" s="138">
        <f t="shared" si="10"/>
        <v>0</v>
      </c>
      <c r="O21" s="138">
        <f t="shared" si="10"/>
        <v>0</v>
      </c>
      <c r="P21" s="138">
        <f t="shared" si="10"/>
        <v>0</v>
      </c>
      <c r="Q21" s="138">
        <f t="shared" si="10"/>
        <v>0</v>
      </c>
      <c r="R21" s="138">
        <f t="shared" si="10"/>
        <v>0</v>
      </c>
      <c r="S21" s="138">
        <f t="shared" si="10"/>
        <v>0</v>
      </c>
      <c r="T21" s="138">
        <f t="shared" si="10"/>
        <v>0</v>
      </c>
      <c r="U21" s="138">
        <f t="shared" si="10"/>
        <v>0</v>
      </c>
      <c r="V21" s="138">
        <f t="shared" si="10"/>
        <v>0</v>
      </c>
    </row>
    <row r="22" spans="1:22" ht="15" hidden="1" customHeight="1">
      <c r="A22" s="52">
        <v>20</v>
      </c>
      <c r="B22" s="9"/>
      <c r="C22" s="66"/>
      <c r="D22" s="66"/>
      <c r="E22" s="66"/>
      <c r="F22" s="61"/>
      <c r="G22" s="61"/>
      <c r="H22" s="61"/>
      <c r="I22" s="61"/>
      <c r="J22" s="66"/>
      <c r="K22" s="61"/>
      <c r="L22" s="61"/>
      <c r="M22" s="61"/>
      <c r="N22" s="66"/>
      <c r="O22" s="61"/>
      <c r="P22" s="61"/>
      <c r="Q22" s="61"/>
      <c r="R22" s="66"/>
      <c r="S22" s="61"/>
      <c r="T22" s="61"/>
      <c r="U22" s="61"/>
      <c r="V22" s="66"/>
    </row>
    <row r="23" spans="1:22" ht="15" customHeight="1">
      <c r="A23" s="137">
        <v>21</v>
      </c>
      <c r="B23" s="160" t="s">
        <v>30</v>
      </c>
      <c r="C23" s="161" t="s">
        <v>33</v>
      </c>
      <c r="D23" s="122"/>
      <c r="E23" s="161">
        <f>SUM(E24:E26)</f>
        <v>0</v>
      </c>
      <c r="F23" s="104"/>
      <c r="G23" s="162">
        <f t="shared" ref="G23:V23" si="11">SUM(G24:G26)</f>
        <v>0</v>
      </c>
      <c r="H23" s="162">
        <f t="shared" si="11"/>
        <v>0</v>
      </c>
      <c r="I23" s="162">
        <f t="shared" si="11"/>
        <v>0</v>
      </c>
      <c r="J23" s="161">
        <f t="shared" si="11"/>
        <v>0</v>
      </c>
      <c r="K23" s="162">
        <f t="shared" si="11"/>
        <v>0</v>
      </c>
      <c r="L23" s="162">
        <f t="shared" si="11"/>
        <v>0</v>
      </c>
      <c r="M23" s="162">
        <f t="shared" si="11"/>
        <v>0</v>
      </c>
      <c r="N23" s="161">
        <f t="shared" si="11"/>
        <v>0</v>
      </c>
      <c r="O23" s="162">
        <f t="shared" si="11"/>
        <v>0</v>
      </c>
      <c r="P23" s="162">
        <f t="shared" si="11"/>
        <v>0</v>
      </c>
      <c r="Q23" s="162">
        <f t="shared" si="11"/>
        <v>0</v>
      </c>
      <c r="R23" s="161">
        <f t="shared" si="11"/>
        <v>0</v>
      </c>
      <c r="S23" s="162">
        <f t="shared" si="11"/>
        <v>0</v>
      </c>
      <c r="T23" s="162">
        <f t="shared" si="11"/>
        <v>0</v>
      </c>
      <c r="U23" s="162">
        <f t="shared" si="11"/>
        <v>0</v>
      </c>
      <c r="V23" s="161">
        <f t="shared" si="11"/>
        <v>0</v>
      </c>
    </row>
    <row r="24" spans="1:22" ht="15" customHeight="1">
      <c r="A24" s="52">
        <v>22</v>
      </c>
      <c r="B24" s="9" t="s">
        <v>30</v>
      </c>
      <c r="C24" s="54" t="s">
        <v>20</v>
      </c>
      <c r="D24" s="54"/>
      <c r="E24" s="54">
        <f t="shared" si="1"/>
        <v>0</v>
      </c>
      <c r="F24" s="58"/>
      <c r="G24" s="55"/>
      <c r="H24" s="55"/>
      <c r="I24" s="55"/>
      <c r="J24" s="54">
        <f t="shared" si="4"/>
        <v>0</v>
      </c>
      <c r="K24" s="55"/>
      <c r="L24" s="55"/>
      <c r="M24" s="55"/>
      <c r="N24" s="54">
        <f t="shared" si="5"/>
        <v>0</v>
      </c>
      <c r="O24" s="55"/>
      <c r="P24" s="55"/>
      <c r="Q24" s="55"/>
      <c r="R24" s="54">
        <f t="shared" si="2"/>
        <v>0</v>
      </c>
      <c r="S24" s="55"/>
      <c r="T24" s="55"/>
      <c r="U24" s="55"/>
      <c r="V24" s="54">
        <f t="shared" si="3"/>
        <v>0</v>
      </c>
    </row>
    <row r="25" spans="1:22" ht="15" customHeight="1">
      <c r="A25" s="52">
        <v>23</v>
      </c>
      <c r="B25" s="9" t="s">
        <v>30</v>
      </c>
      <c r="C25" s="54" t="s">
        <v>21</v>
      </c>
      <c r="D25" s="54"/>
      <c r="E25" s="54">
        <f t="shared" si="1"/>
        <v>0</v>
      </c>
      <c r="F25" s="58"/>
      <c r="G25" s="55"/>
      <c r="H25" s="55"/>
      <c r="I25" s="55"/>
      <c r="J25" s="54">
        <f t="shared" si="4"/>
        <v>0</v>
      </c>
      <c r="K25" s="55"/>
      <c r="L25" s="55"/>
      <c r="M25" s="55"/>
      <c r="N25" s="54">
        <f t="shared" si="5"/>
        <v>0</v>
      </c>
      <c r="O25" s="55"/>
      <c r="P25" s="55"/>
      <c r="Q25" s="55"/>
      <c r="R25" s="54">
        <f t="shared" si="2"/>
        <v>0</v>
      </c>
      <c r="S25" s="55"/>
      <c r="T25" s="55"/>
      <c r="U25" s="55"/>
      <c r="V25" s="54">
        <f t="shared" si="3"/>
        <v>0</v>
      </c>
    </row>
    <row r="26" spans="1:22" ht="15" customHeight="1">
      <c r="A26" s="52">
        <v>24</v>
      </c>
      <c r="B26" s="9" t="s">
        <v>30</v>
      </c>
      <c r="C26" s="54" t="s">
        <v>22</v>
      </c>
      <c r="D26" s="54"/>
      <c r="E26" s="54">
        <f t="shared" si="1"/>
        <v>0</v>
      </c>
      <c r="F26" s="58"/>
      <c r="G26" s="55"/>
      <c r="H26" s="55"/>
      <c r="I26" s="55"/>
      <c r="J26" s="54">
        <f t="shared" si="4"/>
        <v>0</v>
      </c>
      <c r="K26" s="55"/>
      <c r="L26" s="55"/>
      <c r="M26" s="55"/>
      <c r="N26" s="54">
        <f t="shared" si="5"/>
        <v>0</v>
      </c>
      <c r="O26" s="55"/>
      <c r="P26" s="55"/>
      <c r="Q26" s="55"/>
      <c r="R26" s="54">
        <f t="shared" si="2"/>
        <v>0</v>
      </c>
      <c r="S26" s="55"/>
      <c r="T26" s="55"/>
      <c r="U26" s="55"/>
      <c r="V26" s="54">
        <f t="shared" si="3"/>
        <v>0</v>
      </c>
    </row>
    <row r="27" spans="1:22" ht="15" hidden="1" customHeight="1">
      <c r="A27" s="52">
        <v>25</v>
      </c>
      <c r="B27" s="9"/>
      <c r="C27" s="66"/>
      <c r="D27" s="66"/>
      <c r="E27" s="66"/>
      <c r="F27" s="61"/>
      <c r="G27" s="61"/>
      <c r="H27" s="61"/>
      <c r="I27" s="61"/>
      <c r="J27" s="66"/>
      <c r="K27" s="61"/>
      <c r="L27" s="61"/>
      <c r="M27" s="61"/>
      <c r="N27" s="66"/>
      <c r="O27" s="61"/>
      <c r="P27" s="61"/>
      <c r="Q27" s="61"/>
      <c r="R27" s="66"/>
      <c r="S27" s="61"/>
      <c r="T27" s="61"/>
      <c r="U27" s="61"/>
      <c r="V27" s="66"/>
    </row>
    <row r="28" spans="1:22" ht="15" customHeight="1">
      <c r="A28" s="137">
        <v>26</v>
      </c>
      <c r="B28" s="160" t="s">
        <v>30</v>
      </c>
      <c r="C28" s="161" t="s">
        <v>34</v>
      </c>
      <c r="D28" s="122"/>
      <c r="E28" s="161">
        <f>SUM(E29:E30)</f>
        <v>0</v>
      </c>
      <c r="F28" s="104"/>
      <c r="G28" s="162">
        <f t="shared" ref="G28:V28" si="12">SUM(G29:G30)</f>
        <v>0</v>
      </c>
      <c r="H28" s="162">
        <f t="shared" si="12"/>
        <v>0</v>
      </c>
      <c r="I28" s="162">
        <f t="shared" si="12"/>
        <v>0</v>
      </c>
      <c r="J28" s="161">
        <f t="shared" si="12"/>
        <v>0</v>
      </c>
      <c r="K28" s="162">
        <f t="shared" si="12"/>
        <v>0</v>
      </c>
      <c r="L28" s="162">
        <f t="shared" si="12"/>
        <v>0</v>
      </c>
      <c r="M28" s="162">
        <f t="shared" si="12"/>
        <v>0</v>
      </c>
      <c r="N28" s="161">
        <f t="shared" si="12"/>
        <v>0</v>
      </c>
      <c r="O28" s="162">
        <f t="shared" si="12"/>
        <v>0</v>
      </c>
      <c r="P28" s="162">
        <f t="shared" si="12"/>
        <v>0</v>
      </c>
      <c r="Q28" s="162">
        <f t="shared" si="12"/>
        <v>0</v>
      </c>
      <c r="R28" s="161">
        <f t="shared" si="12"/>
        <v>0</v>
      </c>
      <c r="S28" s="162">
        <f t="shared" si="12"/>
        <v>0</v>
      </c>
      <c r="T28" s="162">
        <f t="shared" si="12"/>
        <v>0</v>
      </c>
      <c r="U28" s="162">
        <f t="shared" si="12"/>
        <v>0</v>
      </c>
      <c r="V28" s="161">
        <f t="shared" si="12"/>
        <v>0</v>
      </c>
    </row>
    <row r="29" spans="1:22" ht="15" customHeight="1">
      <c r="A29" s="52">
        <v>27</v>
      </c>
      <c r="B29" s="9" t="s">
        <v>30</v>
      </c>
      <c r="C29" s="54" t="s">
        <v>24</v>
      </c>
      <c r="D29" s="54"/>
      <c r="E29" s="54">
        <f t="shared" si="1"/>
        <v>0</v>
      </c>
      <c r="F29" s="58"/>
      <c r="G29" s="55"/>
      <c r="H29" s="55"/>
      <c r="I29" s="55"/>
      <c r="J29" s="54">
        <f t="shared" si="4"/>
        <v>0</v>
      </c>
      <c r="K29" s="55"/>
      <c r="L29" s="55"/>
      <c r="M29" s="55"/>
      <c r="N29" s="54">
        <f t="shared" si="5"/>
        <v>0</v>
      </c>
      <c r="O29" s="55"/>
      <c r="P29" s="55"/>
      <c r="Q29" s="55"/>
      <c r="R29" s="54">
        <f t="shared" si="2"/>
        <v>0</v>
      </c>
      <c r="S29" s="55"/>
      <c r="T29" s="55"/>
      <c r="U29" s="55"/>
      <c r="V29" s="54">
        <f t="shared" si="3"/>
        <v>0</v>
      </c>
    </row>
    <row r="30" spans="1:22" ht="15" customHeight="1">
      <c r="A30" s="52">
        <v>28</v>
      </c>
      <c r="B30" s="9" t="s">
        <v>30</v>
      </c>
      <c r="C30" s="54" t="s">
        <v>25</v>
      </c>
      <c r="D30" s="54"/>
      <c r="E30" s="54">
        <f t="shared" si="1"/>
        <v>0</v>
      </c>
      <c r="F30" s="58"/>
      <c r="G30" s="55"/>
      <c r="H30" s="55"/>
      <c r="I30" s="55"/>
      <c r="J30" s="54">
        <f t="shared" si="4"/>
        <v>0</v>
      </c>
      <c r="K30" s="55"/>
      <c r="L30" s="55"/>
      <c r="M30" s="55"/>
      <c r="N30" s="54">
        <f t="shared" si="5"/>
        <v>0</v>
      </c>
      <c r="O30" s="55"/>
      <c r="P30" s="55"/>
      <c r="Q30" s="55"/>
      <c r="R30" s="54">
        <f t="shared" si="2"/>
        <v>0</v>
      </c>
      <c r="S30" s="55"/>
      <c r="T30" s="55"/>
      <c r="U30" s="55"/>
      <c r="V30" s="54">
        <f t="shared" si="3"/>
        <v>0</v>
      </c>
    </row>
    <row r="31" spans="1:22" ht="15" hidden="1" customHeight="1">
      <c r="A31" s="52">
        <v>29</v>
      </c>
      <c r="B31" s="9"/>
      <c r="C31" s="66"/>
      <c r="D31" s="66"/>
      <c r="E31" s="66"/>
      <c r="F31" s="58"/>
      <c r="G31" s="61"/>
      <c r="H31" s="61"/>
      <c r="I31" s="61"/>
      <c r="J31" s="66"/>
      <c r="K31" s="61"/>
      <c r="L31" s="61"/>
      <c r="M31" s="61"/>
      <c r="N31" s="66"/>
      <c r="O31" s="61"/>
      <c r="P31" s="61"/>
      <c r="Q31" s="61"/>
      <c r="R31" s="66"/>
      <c r="S31" s="61"/>
      <c r="T31" s="61"/>
      <c r="U31" s="61"/>
      <c r="V31" s="66"/>
    </row>
    <row r="32" spans="1:22" ht="15" customHeight="1">
      <c r="A32" s="137">
        <v>30</v>
      </c>
      <c r="B32" s="160" t="s">
        <v>30</v>
      </c>
      <c r="C32" s="161" t="s">
        <v>35</v>
      </c>
      <c r="D32" s="122"/>
      <c r="E32" s="161">
        <f>SUM(E33:E35)</f>
        <v>0</v>
      </c>
      <c r="F32" s="104"/>
      <c r="G32" s="162">
        <f t="shared" ref="G32:V32" si="13">SUM(G33:G35)</f>
        <v>0</v>
      </c>
      <c r="H32" s="162">
        <f t="shared" si="13"/>
        <v>0</v>
      </c>
      <c r="I32" s="162">
        <f t="shared" si="13"/>
        <v>0</v>
      </c>
      <c r="J32" s="161">
        <f t="shared" si="13"/>
        <v>0</v>
      </c>
      <c r="K32" s="162">
        <f t="shared" si="13"/>
        <v>0</v>
      </c>
      <c r="L32" s="162">
        <f t="shared" si="13"/>
        <v>0</v>
      </c>
      <c r="M32" s="162">
        <f t="shared" si="13"/>
        <v>0</v>
      </c>
      <c r="N32" s="161">
        <f t="shared" si="13"/>
        <v>0</v>
      </c>
      <c r="O32" s="162">
        <f t="shared" si="13"/>
        <v>0</v>
      </c>
      <c r="P32" s="162">
        <f t="shared" si="13"/>
        <v>0</v>
      </c>
      <c r="Q32" s="162">
        <f t="shared" si="13"/>
        <v>0</v>
      </c>
      <c r="R32" s="161">
        <f t="shared" si="13"/>
        <v>0</v>
      </c>
      <c r="S32" s="162">
        <f t="shared" si="13"/>
        <v>0</v>
      </c>
      <c r="T32" s="162">
        <f t="shared" si="13"/>
        <v>0</v>
      </c>
      <c r="U32" s="162">
        <f t="shared" si="13"/>
        <v>0</v>
      </c>
      <c r="V32" s="161">
        <f t="shared" si="13"/>
        <v>0</v>
      </c>
    </row>
    <row r="33" spans="1:22" ht="15" customHeight="1">
      <c r="A33" s="52">
        <v>31</v>
      </c>
      <c r="B33" s="9" t="s">
        <v>30</v>
      </c>
      <c r="C33" s="54" t="s">
        <v>27</v>
      </c>
      <c r="D33" s="54"/>
      <c r="E33" s="54">
        <f t="shared" si="1"/>
        <v>0</v>
      </c>
      <c r="F33" s="58"/>
      <c r="G33" s="55"/>
      <c r="H33" s="55"/>
      <c r="I33" s="55"/>
      <c r="J33" s="54">
        <f t="shared" si="4"/>
        <v>0</v>
      </c>
      <c r="K33" s="55"/>
      <c r="L33" s="55"/>
      <c r="M33" s="55"/>
      <c r="N33" s="54">
        <f t="shared" si="5"/>
        <v>0</v>
      </c>
      <c r="O33" s="55"/>
      <c r="P33" s="55"/>
      <c r="Q33" s="55"/>
      <c r="R33" s="54">
        <f t="shared" si="2"/>
        <v>0</v>
      </c>
      <c r="S33" s="55"/>
      <c r="T33" s="55"/>
      <c r="U33" s="55"/>
      <c r="V33" s="54">
        <f t="shared" ref="V33:V76" si="14">SUM(S33:U33)</f>
        <v>0</v>
      </c>
    </row>
    <row r="34" spans="1:22" ht="15" customHeight="1">
      <c r="A34" s="52">
        <v>32</v>
      </c>
      <c r="B34" s="9" t="s">
        <v>30</v>
      </c>
      <c r="C34" s="54" t="s">
        <v>28</v>
      </c>
      <c r="D34" s="54"/>
      <c r="E34" s="54">
        <f t="shared" si="1"/>
        <v>0</v>
      </c>
      <c r="F34" s="58"/>
      <c r="G34" s="55"/>
      <c r="H34" s="55"/>
      <c r="I34" s="55"/>
      <c r="J34" s="54">
        <f t="shared" si="4"/>
        <v>0</v>
      </c>
      <c r="K34" s="55"/>
      <c r="L34" s="55"/>
      <c r="M34" s="55"/>
      <c r="N34" s="54">
        <f t="shared" si="5"/>
        <v>0</v>
      </c>
      <c r="O34" s="55"/>
      <c r="P34" s="55"/>
      <c r="Q34" s="55"/>
      <c r="R34" s="54">
        <f t="shared" si="2"/>
        <v>0</v>
      </c>
      <c r="S34" s="55"/>
      <c r="T34" s="55"/>
      <c r="U34" s="55"/>
      <c r="V34" s="54">
        <f t="shared" si="14"/>
        <v>0</v>
      </c>
    </row>
    <row r="35" spans="1:22" ht="15" customHeight="1">
      <c r="A35" s="52">
        <v>33</v>
      </c>
      <c r="B35" s="9" t="s">
        <v>30</v>
      </c>
      <c r="C35" s="54" t="s">
        <v>29</v>
      </c>
      <c r="D35" s="54"/>
      <c r="E35" s="54">
        <f t="shared" si="1"/>
        <v>0</v>
      </c>
      <c r="F35" s="58"/>
      <c r="G35" s="55"/>
      <c r="H35" s="55"/>
      <c r="I35" s="55"/>
      <c r="J35" s="54">
        <f t="shared" si="4"/>
        <v>0</v>
      </c>
      <c r="K35" s="55"/>
      <c r="L35" s="55"/>
      <c r="M35" s="55"/>
      <c r="N35" s="54">
        <f t="shared" si="5"/>
        <v>0</v>
      </c>
      <c r="O35" s="55"/>
      <c r="P35" s="55"/>
      <c r="Q35" s="55"/>
      <c r="R35" s="54">
        <f t="shared" si="2"/>
        <v>0</v>
      </c>
      <c r="S35" s="55"/>
      <c r="T35" s="55"/>
      <c r="U35" s="55"/>
      <c r="V35" s="54">
        <f t="shared" si="14"/>
        <v>0</v>
      </c>
    </row>
    <row r="36" spans="1:22" ht="15" hidden="1" customHeight="1">
      <c r="A36" s="52">
        <v>34</v>
      </c>
      <c r="B36" s="9"/>
      <c r="C36" s="66"/>
      <c r="D36" s="66"/>
      <c r="E36" s="66"/>
      <c r="F36" s="61"/>
      <c r="G36" s="61"/>
      <c r="H36" s="61"/>
      <c r="I36" s="61"/>
      <c r="J36" s="66"/>
      <c r="K36" s="61"/>
      <c r="L36" s="61"/>
      <c r="M36" s="61"/>
      <c r="N36" s="66"/>
      <c r="O36" s="61"/>
      <c r="P36" s="61"/>
      <c r="Q36" s="61"/>
      <c r="R36" s="66"/>
      <c r="S36" s="61"/>
      <c r="T36" s="61"/>
      <c r="U36" s="61"/>
      <c r="V36" s="66"/>
    </row>
    <row r="37" spans="1:22" ht="15" customHeight="1">
      <c r="A37" s="149">
        <v>35</v>
      </c>
      <c r="B37" s="150" t="s">
        <v>30</v>
      </c>
      <c r="C37" s="138" t="s">
        <v>36</v>
      </c>
      <c r="D37" s="138"/>
      <c r="E37" s="138">
        <f>+E23+E28+E32</f>
        <v>0</v>
      </c>
      <c r="F37" s="144"/>
      <c r="G37" s="138">
        <f t="shared" ref="G37:V37" si="15">+G23+G28+G32</f>
        <v>0</v>
      </c>
      <c r="H37" s="138">
        <f t="shared" si="15"/>
        <v>0</v>
      </c>
      <c r="I37" s="138">
        <f t="shared" si="15"/>
        <v>0</v>
      </c>
      <c r="J37" s="138">
        <f t="shared" si="15"/>
        <v>0</v>
      </c>
      <c r="K37" s="138">
        <f t="shared" si="15"/>
        <v>0</v>
      </c>
      <c r="L37" s="138">
        <f t="shared" si="15"/>
        <v>0</v>
      </c>
      <c r="M37" s="138">
        <f t="shared" si="15"/>
        <v>0</v>
      </c>
      <c r="N37" s="138">
        <f t="shared" si="15"/>
        <v>0</v>
      </c>
      <c r="O37" s="138">
        <f t="shared" si="15"/>
        <v>0</v>
      </c>
      <c r="P37" s="138">
        <f t="shared" si="15"/>
        <v>0</v>
      </c>
      <c r="Q37" s="138">
        <f t="shared" si="15"/>
        <v>0</v>
      </c>
      <c r="R37" s="138">
        <f t="shared" si="15"/>
        <v>0</v>
      </c>
      <c r="S37" s="138">
        <f t="shared" si="15"/>
        <v>0</v>
      </c>
      <c r="T37" s="138">
        <f t="shared" si="15"/>
        <v>0</v>
      </c>
      <c r="U37" s="138">
        <f t="shared" si="15"/>
        <v>0</v>
      </c>
      <c r="V37" s="138">
        <f t="shared" si="15"/>
        <v>0</v>
      </c>
    </row>
    <row r="38" spans="1:22" ht="15" hidden="1" customHeight="1">
      <c r="A38" s="52">
        <v>36</v>
      </c>
      <c r="B38" s="9"/>
      <c r="C38" s="66"/>
      <c r="D38" s="66"/>
      <c r="E38" s="66"/>
      <c r="F38" s="61"/>
      <c r="G38" s="61"/>
      <c r="H38" s="61"/>
      <c r="I38" s="61"/>
      <c r="J38" s="66"/>
      <c r="K38" s="61"/>
      <c r="L38" s="61"/>
      <c r="M38" s="61"/>
      <c r="N38" s="66"/>
      <c r="O38" s="61"/>
      <c r="P38" s="61"/>
      <c r="Q38" s="61"/>
      <c r="R38" s="66"/>
      <c r="S38" s="61"/>
      <c r="T38" s="61"/>
      <c r="U38" s="61"/>
      <c r="V38" s="66"/>
    </row>
    <row r="39" spans="1:22" ht="15" customHeight="1">
      <c r="A39" s="137">
        <v>37</v>
      </c>
      <c r="B39" s="160" t="s">
        <v>30</v>
      </c>
      <c r="C39" s="161" t="s">
        <v>139</v>
      </c>
      <c r="D39" s="122"/>
      <c r="E39" s="161">
        <f>SUM(E40:E48)</f>
        <v>0</v>
      </c>
      <c r="F39" s="104"/>
      <c r="G39" s="162">
        <f>SUM(G40:G48)</f>
        <v>0</v>
      </c>
      <c r="H39" s="162">
        <f>SUM(H40:H48)</f>
        <v>0</v>
      </c>
      <c r="I39" s="162">
        <f t="shared" ref="I39:V39" si="16">SUM(I40:I48)</f>
        <v>0</v>
      </c>
      <c r="J39" s="161">
        <f t="shared" si="16"/>
        <v>0</v>
      </c>
      <c r="K39" s="162">
        <f t="shared" si="16"/>
        <v>0</v>
      </c>
      <c r="L39" s="162">
        <f t="shared" si="16"/>
        <v>0</v>
      </c>
      <c r="M39" s="162">
        <f t="shared" si="16"/>
        <v>0</v>
      </c>
      <c r="N39" s="161">
        <f t="shared" si="16"/>
        <v>0</v>
      </c>
      <c r="O39" s="162">
        <f t="shared" si="16"/>
        <v>0</v>
      </c>
      <c r="P39" s="162">
        <f t="shared" si="16"/>
        <v>0</v>
      </c>
      <c r="Q39" s="162">
        <f t="shared" si="16"/>
        <v>0</v>
      </c>
      <c r="R39" s="165">
        <f t="shared" si="16"/>
        <v>0</v>
      </c>
      <c r="S39" s="162">
        <f t="shared" si="16"/>
        <v>0</v>
      </c>
      <c r="T39" s="162">
        <f t="shared" si="16"/>
        <v>0</v>
      </c>
      <c r="U39" s="162">
        <f t="shared" si="16"/>
        <v>0</v>
      </c>
      <c r="V39" s="161">
        <f t="shared" si="16"/>
        <v>0</v>
      </c>
    </row>
    <row r="40" spans="1:22" ht="15" customHeight="1">
      <c r="A40" s="52">
        <v>38</v>
      </c>
      <c r="B40" s="9" t="s">
        <v>30</v>
      </c>
      <c r="C40" s="54" t="s">
        <v>41</v>
      </c>
      <c r="D40" s="54"/>
      <c r="E40" s="54">
        <f t="shared" ref="E40:E76" si="17">SUM(G40:V40)/2</f>
        <v>0</v>
      </c>
      <c r="F40" s="55"/>
      <c r="G40" s="55"/>
      <c r="H40" s="55"/>
      <c r="I40" s="55"/>
      <c r="J40" s="54">
        <f t="shared" si="4"/>
        <v>0</v>
      </c>
      <c r="K40" s="55"/>
      <c r="L40" s="55"/>
      <c r="M40" s="55"/>
      <c r="N40" s="54">
        <f t="shared" si="5"/>
        <v>0</v>
      </c>
      <c r="O40" s="55"/>
      <c r="P40" s="55"/>
      <c r="Q40" s="55"/>
      <c r="R40" s="54">
        <f t="shared" si="2"/>
        <v>0</v>
      </c>
      <c r="S40" s="55"/>
      <c r="T40" s="55"/>
      <c r="U40" s="55"/>
      <c r="V40" s="54">
        <f t="shared" si="14"/>
        <v>0</v>
      </c>
    </row>
    <row r="41" spans="1:22" s="6" customFormat="1" ht="15" hidden="1" customHeight="1">
      <c r="A41" s="51">
        <v>116</v>
      </c>
      <c r="B41" s="11" t="s">
        <v>156</v>
      </c>
      <c r="C41" s="59" t="s">
        <v>39</v>
      </c>
      <c r="D41" s="59"/>
      <c r="E41" s="61">
        <f t="shared" ref="E41:E46" si="18">SUM(G41:V41)/2</f>
        <v>0</v>
      </c>
      <c r="F41" s="61"/>
      <c r="G41" s="55"/>
      <c r="H41" s="55"/>
      <c r="I41" s="55"/>
      <c r="J41" s="61">
        <f t="shared" si="4"/>
        <v>0</v>
      </c>
      <c r="K41" s="55"/>
      <c r="L41" s="55"/>
      <c r="M41" s="55"/>
      <c r="N41" s="85">
        <f t="shared" si="5"/>
        <v>0</v>
      </c>
      <c r="O41" s="55"/>
      <c r="P41" s="55"/>
      <c r="Q41" s="55"/>
      <c r="R41" s="61">
        <f t="shared" si="2"/>
        <v>0</v>
      </c>
      <c r="S41" s="55"/>
      <c r="T41" s="55"/>
      <c r="U41" s="55"/>
      <c r="V41" s="61">
        <f t="shared" ref="V41:V46" si="19">SUM(S41:U41)</f>
        <v>0</v>
      </c>
    </row>
    <row r="42" spans="1:22" s="6" customFormat="1" ht="15" hidden="1" customHeight="1">
      <c r="A42" s="51">
        <v>172</v>
      </c>
      <c r="B42" s="11" t="s">
        <v>168</v>
      </c>
      <c r="C42" s="59" t="s">
        <v>39</v>
      </c>
      <c r="D42" s="59"/>
      <c r="E42" s="61">
        <f t="shared" si="18"/>
        <v>0</v>
      </c>
      <c r="F42" s="61"/>
      <c r="G42" s="55"/>
      <c r="H42" s="55"/>
      <c r="I42" s="55"/>
      <c r="J42" s="61">
        <f t="shared" si="4"/>
        <v>0</v>
      </c>
      <c r="K42" s="55"/>
      <c r="L42" s="55"/>
      <c r="M42" s="55"/>
      <c r="N42" s="61">
        <f t="shared" si="5"/>
        <v>0</v>
      </c>
      <c r="O42" s="55"/>
      <c r="P42" s="55"/>
      <c r="Q42" s="55"/>
      <c r="R42" s="61">
        <f t="shared" si="2"/>
        <v>0</v>
      </c>
      <c r="S42" s="55"/>
      <c r="T42" s="55"/>
      <c r="U42" s="55"/>
      <c r="V42" s="61">
        <f t="shared" si="19"/>
        <v>0</v>
      </c>
    </row>
    <row r="43" spans="1:22" s="6" customFormat="1" ht="15" hidden="1" customHeight="1">
      <c r="A43" s="51">
        <v>228</v>
      </c>
      <c r="B43" s="11" t="s">
        <v>179</v>
      </c>
      <c r="C43" s="59" t="s">
        <v>38</v>
      </c>
      <c r="D43" s="59"/>
      <c r="E43" s="61">
        <f t="shared" si="18"/>
        <v>0</v>
      </c>
      <c r="F43" s="61"/>
      <c r="G43" s="55"/>
      <c r="H43" s="55"/>
      <c r="I43" s="55"/>
      <c r="J43" s="61">
        <f t="shared" si="4"/>
        <v>0</v>
      </c>
      <c r="K43" s="55"/>
      <c r="L43" s="55"/>
      <c r="M43" s="55"/>
      <c r="N43" s="61">
        <f t="shared" si="5"/>
        <v>0</v>
      </c>
      <c r="O43" s="55"/>
      <c r="P43" s="55"/>
      <c r="Q43" s="55"/>
      <c r="R43" s="61">
        <f t="shared" si="2"/>
        <v>0</v>
      </c>
      <c r="S43" s="55"/>
      <c r="T43" s="55"/>
      <c r="U43" s="55"/>
      <c r="V43" s="61">
        <f t="shared" si="19"/>
        <v>0</v>
      </c>
    </row>
    <row r="44" spans="1:22" s="6" customFormat="1" ht="15" hidden="1" customHeight="1">
      <c r="A44" s="51">
        <v>119</v>
      </c>
      <c r="B44" s="11" t="s">
        <v>156</v>
      </c>
      <c r="C44" s="59" t="s">
        <v>42</v>
      </c>
      <c r="D44" s="59"/>
      <c r="E44" s="61">
        <f t="shared" si="18"/>
        <v>0</v>
      </c>
      <c r="F44" s="61"/>
      <c r="G44" s="55"/>
      <c r="H44" s="55"/>
      <c r="I44" s="55"/>
      <c r="J44" s="61">
        <f t="shared" si="4"/>
        <v>0</v>
      </c>
      <c r="K44" s="55"/>
      <c r="L44" s="55"/>
      <c r="M44" s="55"/>
      <c r="N44" s="85">
        <f t="shared" si="5"/>
        <v>0</v>
      </c>
      <c r="O44" s="55"/>
      <c r="P44" s="55"/>
      <c r="Q44" s="55"/>
      <c r="R44" s="61">
        <f t="shared" si="2"/>
        <v>0</v>
      </c>
      <c r="S44" s="55"/>
      <c r="T44" s="55"/>
      <c r="U44" s="55"/>
      <c r="V44" s="61">
        <f t="shared" si="19"/>
        <v>0</v>
      </c>
    </row>
    <row r="45" spans="1:22" s="6" customFormat="1" ht="15" hidden="1" customHeight="1">
      <c r="A45" s="51">
        <v>146</v>
      </c>
      <c r="B45" s="11" t="s">
        <v>163</v>
      </c>
      <c r="C45" s="59" t="s">
        <v>42</v>
      </c>
      <c r="D45" s="59"/>
      <c r="E45" s="61">
        <f t="shared" si="18"/>
        <v>0</v>
      </c>
      <c r="F45" s="61"/>
      <c r="G45" s="55"/>
      <c r="H45" s="55"/>
      <c r="I45" s="55"/>
      <c r="J45" s="61">
        <f t="shared" si="4"/>
        <v>0</v>
      </c>
      <c r="K45" s="55"/>
      <c r="L45" s="55"/>
      <c r="M45" s="55"/>
      <c r="N45" s="61">
        <f t="shared" si="5"/>
        <v>0</v>
      </c>
      <c r="O45" s="55"/>
      <c r="P45" s="55"/>
      <c r="Q45" s="55"/>
      <c r="R45" s="61">
        <f t="shared" si="2"/>
        <v>0</v>
      </c>
      <c r="S45" s="55"/>
      <c r="T45" s="55"/>
      <c r="U45" s="55"/>
      <c r="V45" s="61">
        <f t="shared" si="19"/>
        <v>0</v>
      </c>
    </row>
    <row r="46" spans="1:22" s="6" customFormat="1" ht="15" hidden="1" customHeight="1">
      <c r="A46" s="51">
        <v>173</v>
      </c>
      <c r="B46" s="11" t="s">
        <v>168</v>
      </c>
      <c r="C46" s="59" t="s">
        <v>42</v>
      </c>
      <c r="D46" s="59"/>
      <c r="E46" s="61">
        <f t="shared" si="18"/>
        <v>0</v>
      </c>
      <c r="F46" s="61"/>
      <c r="G46" s="55"/>
      <c r="H46" s="55"/>
      <c r="I46" s="55"/>
      <c r="J46" s="61">
        <f t="shared" si="4"/>
        <v>0</v>
      </c>
      <c r="K46" s="55"/>
      <c r="L46" s="55"/>
      <c r="M46" s="55"/>
      <c r="N46" s="61">
        <f t="shared" si="5"/>
        <v>0</v>
      </c>
      <c r="O46" s="55"/>
      <c r="P46" s="55"/>
      <c r="Q46" s="55"/>
      <c r="R46" s="61">
        <f t="shared" si="2"/>
        <v>0</v>
      </c>
      <c r="S46" s="55"/>
      <c r="T46" s="55"/>
      <c r="U46" s="55"/>
      <c r="V46" s="61">
        <f t="shared" si="19"/>
        <v>0</v>
      </c>
    </row>
    <row r="47" spans="1:22" ht="15" hidden="1" customHeight="1">
      <c r="A47" s="52">
        <v>39</v>
      </c>
      <c r="B47" s="9"/>
      <c r="E47" s="54"/>
      <c r="F47" s="55"/>
      <c r="G47" s="55"/>
      <c r="H47" s="55"/>
      <c r="I47" s="55"/>
      <c r="J47" s="54"/>
      <c r="K47" s="55"/>
      <c r="L47" s="55"/>
      <c r="M47" s="55"/>
      <c r="N47" s="54"/>
      <c r="O47" s="55"/>
      <c r="P47" s="55"/>
      <c r="Q47" s="55"/>
      <c r="R47" s="54"/>
      <c r="S47" s="55"/>
      <c r="T47" s="55"/>
      <c r="U47" s="55"/>
      <c r="V47" s="54"/>
    </row>
    <row r="48" spans="1:22" ht="15" customHeight="1">
      <c r="A48" s="52">
        <v>40</v>
      </c>
      <c r="B48" s="9" t="s">
        <v>30</v>
      </c>
      <c r="C48" s="54" t="s">
        <v>42</v>
      </c>
      <c r="D48" s="54"/>
      <c r="E48" s="54">
        <f t="shared" si="17"/>
        <v>0</v>
      </c>
      <c r="F48" s="55"/>
      <c r="G48" s="55"/>
      <c r="H48" s="55"/>
      <c r="I48" s="55"/>
      <c r="J48" s="54">
        <f t="shared" si="4"/>
        <v>0</v>
      </c>
      <c r="K48" s="55"/>
      <c r="L48" s="55"/>
      <c r="M48" s="55"/>
      <c r="N48" s="54">
        <f t="shared" si="5"/>
        <v>0</v>
      </c>
      <c r="O48" s="55"/>
      <c r="P48" s="55"/>
      <c r="Q48" s="55"/>
      <c r="R48" s="54">
        <f t="shared" si="2"/>
        <v>0</v>
      </c>
      <c r="S48" s="55"/>
      <c r="T48" s="55"/>
      <c r="U48" s="55"/>
      <c r="V48" s="54">
        <f t="shared" si="14"/>
        <v>0</v>
      </c>
    </row>
    <row r="49" spans="1:22" ht="15" hidden="1" customHeight="1">
      <c r="A49" s="52">
        <v>41</v>
      </c>
      <c r="B49" s="9"/>
      <c r="C49" s="66"/>
      <c r="D49" s="66"/>
      <c r="E49" s="66"/>
      <c r="F49" s="61"/>
      <c r="G49" s="61"/>
      <c r="H49" s="61"/>
      <c r="I49" s="61"/>
      <c r="J49" s="66"/>
      <c r="K49" s="61"/>
      <c r="L49" s="61"/>
      <c r="M49" s="61"/>
      <c r="N49" s="66"/>
      <c r="O49" s="61"/>
      <c r="P49" s="61"/>
      <c r="Q49" s="61"/>
      <c r="R49" s="66"/>
      <c r="S49" s="55"/>
      <c r="T49" s="55"/>
      <c r="U49" s="55"/>
      <c r="V49" s="66"/>
    </row>
    <row r="50" spans="1:22" ht="15" customHeight="1">
      <c r="A50" s="149">
        <v>42</v>
      </c>
      <c r="B50" s="150" t="s">
        <v>30</v>
      </c>
      <c r="C50" s="138" t="s">
        <v>43</v>
      </c>
      <c r="D50" s="138"/>
      <c r="E50" s="138">
        <f>+E39+E37</f>
        <v>0</v>
      </c>
      <c r="F50" s="119"/>
      <c r="G50" s="138">
        <f t="shared" ref="G50:V50" si="20">+G39+G37</f>
        <v>0</v>
      </c>
      <c r="H50" s="138">
        <f t="shared" si="20"/>
        <v>0</v>
      </c>
      <c r="I50" s="138">
        <f t="shared" si="20"/>
        <v>0</v>
      </c>
      <c r="J50" s="138">
        <f t="shared" si="20"/>
        <v>0</v>
      </c>
      <c r="K50" s="138">
        <f t="shared" si="20"/>
        <v>0</v>
      </c>
      <c r="L50" s="138">
        <f t="shared" si="20"/>
        <v>0</v>
      </c>
      <c r="M50" s="138">
        <f t="shared" si="20"/>
        <v>0</v>
      </c>
      <c r="N50" s="138">
        <f t="shared" si="20"/>
        <v>0</v>
      </c>
      <c r="O50" s="138">
        <f t="shared" si="20"/>
        <v>0</v>
      </c>
      <c r="P50" s="138">
        <f t="shared" si="20"/>
        <v>0</v>
      </c>
      <c r="Q50" s="138">
        <f t="shared" si="20"/>
        <v>0</v>
      </c>
      <c r="R50" s="138">
        <f t="shared" si="20"/>
        <v>0</v>
      </c>
      <c r="S50" s="138">
        <f t="shared" si="20"/>
        <v>0</v>
      </c>
      <c r="T50" s="138">
        <f t="shared" si="20"/>
        <v>0</v>
      </c>
      <c r="U50" s="138">
        <f t="shared" si="20"/>
        <v>0</v>
      </c>
      <c r="V50" s="138">
        <f t="shared" si="20"/>
        <v>0</v>
      </c>
    </row>
    <row r="51" spans="1:22" ht="15" hidden="1" customHeight="1">
      <c r="A51" s="52">
        <v>43</v>
      </c>
      <c r="B51" s="9"/>
      <c r="C51" s="66"/>
      <c r="D51" s="66"/>
      <c r="E51" s="66"/>
      <c r="F51" s="61"/>
      <c r="G51" s="61"/>
      <c r="H51" s="61"/>
      <c r="I51" s="61"/>
      <c r="J51" s="66"/>
      <c r="K51" s="61"/>
      <c r="L51" s="61"/>
      <c r="M51" s="61"/>
      <c r="N51" s="66"/>
      <c r="O51" s="61"/>
      <c r="P51" s="61"/>
      <c r="Q51" s="61"/>
      <c r="R51" s="66"/>
      <c r="S51" s="61"/>
      <c r="T51" s="61"/>
      <c r="U51" s="61"/>
      <c r="V51" s="66"/>
    </row>
    <row r="52" spans="1:22" ht="15" customHeight="1">
      <c r="A52" s="149">
        <v>44</v>
      </c>
      <c r="B52" s="150" t="s">
        <v>30</v>
      </c>
      <c r="C52" s="138" t="s">
        <v>44</v>
      </c>
      <c r="D52" s="138"/>
      <c r="E52" s="138" t="e">
        <f>+E21-E50</f>
        <v>#REF!</v>
      </c>
      <c r="F52" s="119"/>
      <c r="G52" s="138" t="e">
        <f t="shared" ref="G52:V52" si="21">+G21-G50</f>
        <v>#REF!</v>
      </c>
      <c r="H52" s="138">
        <f t="shared" si="21"/>
        <v>0</v>
      </c>
      <c r="I52" s="138">
        <f t="shared" si="21"/>
        <v>0</v>
      </c>
      <c r="J52" s="138" t="e">
        <f t="shared" si="21"/>
        <v>#REF!</v>
      </c>
      <c r="K52" s="138">
        <f t="shared" si="21"/>
        <v>0</v>
      </c>
      <c r="L52" s="138">
        <f t="shared" si="21"/>
        <v>0</v>
      </c>
      <c r="M52" s="138">
        <f t="shared" si="21"/>
        <v>0</v>
      </c>
      <c r="N52" s="138">
        <f t="shared" si="21"/>
        <v>0</v>
      </c>
      <c r="O52" s="138">
        <f t="shared" si="21"/>
        <v>0</v>
      </c>
      <c r="P52" s="138">
        <f t="shared" si="21"/>
        <v>0</v>
      </c>
      <c r="Q52" s="138">
        <f t="shared" si="21"/>
        <v>0</v>
      </c>
      <c r="R52" s="138">
        <f t="shared" si="21"/>
        <v>0</v>
      </c>
      <c r="S52" s="138">
        <f t="shared" si="21"/>
        <v>0</v>
      </c>
      <c r="T52" s="138">
        <f t="shared" si="21"/>
        <v>0</v>
      </c>
      <c r="U52" s="138">
        <f t="shared" si="21"/>
        <v>0</v>
      </c>
      <c r="V52" s="138">
        <f t="shared" si="21"/>
        <v>0</v>
      </c>
    </row>
    <row r="53" spans="1:22" ht="15" hidden="1" customHeight="1">
      <c r="A53" s="52">
        <v>45</v>
      </c>
      <c r="B53" s="9"/>
      <c r="C53" s="66"/>
      <c r="D53" s="66"/>
      <c r="E53" s="66"/>
      <c r="F53" s="61"/>
      <c r="G53" s="61"/>
      <c r="H53" s="61"/>
      <c r="I53" s="61"/>
      <c r="J53" s="66"/>
      <c r="K53" s="61"/>
      <c r="L53" s="61"/>
      <c r="M53" s="61"/>
      <c r="N53" s="66"/>
      <c r="O53" s="61"/>
      <c r="P53" s="61"/>
      <c r="Q53" s="61"/>
      <c r="R53" s="66"/>
      <c r="S53" s="61"/>
      <c r="T53" s="61"/>
      <c r="U53" s="61"/>
      <c r="V53" s="66"/>
    </row>
    <row r="54" spans="1:22" s="47" customFormat="1" ht="15" customHeight="1">
      <c r="A54" s="152">
        <v>46</v>
      </c>
      <c r="B54" s="151" t="s">
        <v>30</v>
      </c>
      <c r="C54" s="142" t="s">
        <v>45</v>
      </c>
      <c r="D54" s="142"/>
      <c r="E54" s="142" t="e">
        <f>+E52/E21%</f>
        <v>#REF!</v>
      </c>
      <c r="F54" s="136"/>
      <c r="G54" s="142" t="e">
        <f t="shared" ref="G54:V54" si="22">+G52/G21%</f>
        <v>#REF!</v>
      </c>
      <c r="H54" s="142" t="e">
        <f t="shared" si="22"/>
        <v>#DIV/0!</v>
      </c>
      <c r="I54" s="142" t="e">
        <f t="shared" si="22"/>
        <v>#DIV/0!</v>
      </c>
      <c r="J54" s="142" t="e">
        <f t="shared" si="22"/>
        <v>#REF!</v>
      </c>
      <c r="K54" s="142" t="e">
        <f t="shared" si="22"/>
        <v>#DIV/0!</v>
      </c>
      <c r="L54" s="142" t="e">
        <f t="shared" si="22"/>
        <v>#DIV/0!</v>
      </c>
      <c r="M54" s="142" t="e">
        <f t="shared" si="22"/>
        <v>#DIV/0!</v>
      </c>
      <c r="N54" s="142" t="e">
        <f t="shared" si="22"/>
        <v>#DIV/0!</v>
      </c>
      <c r="O54" s="142" t="e">
        <f t="shared" si="22"/>
        <v>#DIV/0!</v>
      </c>
      <c r="P54" s="142" t="e">
        <f t="shared" si="22"/>
        <v>#DIV/0!</v>
      </c>
      <c r="Q54" s="142" t="e">
        <f t="shared" si="22"/>
        <v>#DIV/0!</v>
      </c>
      <c r="R54" s="142" t="e">
        <f t="shared" si="22"/>
        <v>#DIV/0!</v>
      </c>
      <c r="S54" s="142" t="e">
        <f t="shared" si="22"/>
        <v>#DIV/0!</v>
      </c>
      <c r="T54" s="142" t="e">
        <f t="shared" si="22"/>
        <v>#DIV/0!</v>
      </c>
      <c r="U54" s="142" t="e">
        <f t="shared" si="22"/>
        <v>#DIV/0!</v>
      </c>
      <c r="V54" s="142" t="e">
        <f t="shared" si="22"/>
        <v>#DIV/0!</v>
      </c>
    </row>
    <row r="55" spans="1:22" ht="15" hidden="1" customHeight="1">
      <c r="A55" s="52">
        <v>47</v>
      </c>
      <c r="B55" s="9"/>
      <c r="C55" s="66"/>
      <c r="D55" s="66"/>
      <c r="E55" s="66"/>
      <c r="F55" s="61"/>
      <c r="G55" s="61"/>
      <c r="H55" s="61"/>
      <c r="I55" s="61"/>
      <c r="J55" s="66"/>
      <c r="K55" s="61"/>
      <c r="L55" s="61"/>
      <c r="M55" s="61"/>
      <c r="N55" s="66"/>
      <c r="O55" s="61"/>
      <c r="P55" s="61"/>
      <c r="Q55" s="61"/>
      <c r="R55" s="66"/>
      <c r="S55" s="61"/>
      <c r="T55" s="61"/>
      <c r="U55" s="61"/>
      <c r="V55" s="66"/>
    </row>
    <row r="56" spans="1:22" ht="15" customHeight="1">
      <c r="A56" s="149">
        <v>48</v>
      </c>
      <c r="B56" s="150" t="s">
        <v>30</v>
      </c>
      <c r="C56" s="138" t="s">
        <v>46</v>
      </c>
      <c r="D56" s="138"/>
      <c r="E56" s="138">
        <f>SUM(E57:E60)</f>
        <v>0</v>
      </c>
      <c r="F56" s="119"/>
      <c r="G56" s="138">
        <f t="shared" ref="G56:V56" si="23">SUM(G57:G60)</f>
        <v>0</v>
      </c>
      <c r="H56" s="138">
        <f t="shared" si="23"/>
        <v>0</v>
      </c>
      <c r="I56" s="138">
        <f t="shared" si="23"/>
        <v>0</v>
      </c>
      <c r="J56" s="138">
        <f t="shared" si="23"/>
        <v>0</v>
      </c>
      <c r="K56" s="138">
        <f t="shared" si="23"/>
        <v>0</v>
      </c>
      <c r="L56" s="138">
        <f t="shared" si="23"/>
        <v>0</v>
      </c>
      <c r="M56" s="138">
        <f t="shared" si="23"/>
        <v>0</v>
      </c>
      <c r="N56" s="138">
        <f t="shared" si="23"/>
        <v>0</v>
      </c>
      <c r="O56" s="138">
        <f t="shared" si="23"/>
        <v>0</v>
      </c>
      <c r="P56" s="138">
        <f t="shared" si="23"/>
        <v>0</v>
      </c>
      <c r="Q56" s="138">
        <f t="shared" si="23"/>
        <v>0</v>
      </c>
      <c r="R56" s="138">
        <f t="shared" si="23"/>
        <v>0</v>
      </c>
      <c r="S56" s="138">
        <f t="shared" si="23"/>
        <v>0</v>
      </c>
      <c r="T56" s="138">
        <f t="shared" si="23"/>
        <v>0</v>
      </c>
      <c r="U56" s="138">
        <f t="shared" si="23"/>
        <v>0</v>
      </c>
      <c r="V56" s="138">
        <f t="shared" si="23"/>
        <v>0</v>
      </c>
    </row>
    <row r="57" spans="1:22" ht="15" customHeight="1">
      <c r="A57" s="52">
        <v>49</v>
      </c>
      <c r="B57" s="9" t="s">
        <v>30</v>
      </c>
      <c r="C57" s="54" t="s">
        <v>47</v>
      </c>
      <c r="D57" s="54"/>
      <c r="E57" s="54">
        <f t="shared" si="17"/>
        <v>0</v>
      </c>
      <c r="F57" s="55"/>
      <c r="G57" s="55"/>
      <c r="H57" s="55"/>
      <c r="I57" s="55"/>
      <c r="J57" s="54">
        <f t="shared" si="4"/>
        <v>0</v>
      </c>
      <c r="K57" s="55"/>
      <c r="L57" s="55"/>
      <c r="M57" s="55"/>
      <c r="N57" s="54">
        <f t="shared" si="5"/>
        <v>0</v>
      </c>
      <c r="O57" s="55"/>
      <c r="P57" s="55"/>
      <c r="Q57" s="55"/>
      <c r="R57" s="54">
        <f t="shared" si="2"/>
        <v>0</v>
      </c>
      <c r="S57" s="55"/>
      <c r="T57" s="55"/>
      <c r="U57" s="55"/>
      <c r="V57" s="54">
        <f t="shared" si="14"/>
        <v>0</v>
      </c>
    </row>
    <row r="58" spans="1:22" ht="15" customHeight="1">
      <c r="A58" s="52">
        <v>50</v>
      </c>
      <c r="B58" s="9" t="s">
        <v>30</v>
      </c>
      <c r="C58" s="54" t="s">
        <v>48</v>
      </c>
      <c r="D58" s="54"/>
      <c r="E58" s="54">
        <f t="shared" si="17"/>
        <v>0</v>
      </c>
      <c r="F58" s="55"/>
      <c r="G58" s="55"/>
      <c r="H58" s="55"/>
      <c r="I58" s="55"/>
      <c r="J58" s="54">
        <f t="shared" si="4"/>
        <v>0</v>
      </c>
      <c r="K58" s="55"/>
      <c r="L58" s="55"/>
      <c r="M58" s="55"/>
      <c r="N58" s="54">
        <f t="shared" si="5"/>
        <v>0</v>
      </c>
      <c r="O58" s="55"/>
      <c r="P58" s="55"/>
      <c r="Q58" s="55"/>
      <c r="R58" s="54">
        <f t="shared" si="2"/>
        <v>0</v>
      </c>
      <c r="S58" s="55"/>
      <c r="T58" s="55"/>
      <c r="U58" s="55"/>
      <c r="V58" s="54">
        <f t="shared" si="14"/>
        <v>0</v>
      </c>
    </row>
    <row r="59" spans="1:22" ht="15" customHeight="1">
      <c r="A59" s="52">
        <v>51</v>
      </c>
      <c r="B59" s="9" t="s">
        <v>30</v>
      </c>
      <c r="C59" s="54" t="s">
        <v>49</v>
      </c>
      <c r="D59" s="54"/>
      <c r="E59" s="54">
        <f t="shared" si="17"/>
        <v>0</v>
      </c>
      <c r="F59" s="55"/>
      <c r="G59" s="55"/>
      <c r="H59" s="55"/>
      <c r="I59" s="55"/>
      <c r="J59" s="54">
        <f t="shared" si="4"/>
        <v>0</v>
      </c>
      <c r="K59" s="55"/>
      <c r="L59" s="55"/>
      <c r="M59" s="55"/>
      <c r="N59" s="54">
        <f t="shared" si="5"/>
        <v>0</v>
      </c>
      <c r="O59" s="55"/>
      <c r="P59" s="55"/>
      <c r="Q59" s="55"/>
      <c r="R59" s="54">
        <f t="shared" si="2"/>
        <v>0</v>
      </c>
      <c r="S59" s="55"/>
      <c r="T59" s="55"/>
      <c r="U59" s="55"/>
      <c r="V59" s="54">
        <f t="shared" si="14"/>
        <v>0</v>
      </c>
    </row>
    <row r="60" spans="1:22" ht="15" customHeight="1">
      <c r="A60" s="52">
        <v>52</v>
      </c>
      <c r="B60" s="9" t="s">
        <v>30</v>
      </c>
      <c r="C60" s="54" t="s">
        <v>50</v>
      </c>
      <c r="D60" s="54"/>
      <c r="E60" s="54">
        <f t="shared" si="17"/>
        <v>0</v>
      </c>
      <c r="F60" s="55"/>
      <c r="G60" s="55"/>
      <c r="H60" s="55"/>
      <c r="I60" s="55"/>
      <c r="J60" s="54">
        <f t="shared" si="4"/>
        <v>0</v>
      </c>
      <c r="K60" s="55"/>
      <c r="L60" s="55"/>
      <c r="M60" s="55"/>
      <c r="N60" s="54">
        <f t="shared" si="5"/>
        <v>0</v>
      </c>
      <c r="O60" s="55"/>
      <c r="P60" s="55"/>
      <c r="Q60" s="55"/>
      <c r="R60" s="54">
        <f t="shared" si="2"/>
        <v>0</v>
      </c>
      <c r="S60" s="55"/>
      <c r="T60" s="55"/>
      <c r="U60" s="55"/>
      <c r="V60" s="54">
        <f t="shared" si="14"/>
        <v>0</v>
      </c>
    </row>
    <row r="61" spans="1:22" ht="15" hidden="1" customHeight="1">
      <c r="A61" s="52">
        <v>53</v>
      </c>
      <c r="B61" s="9"/>
      <c r="C61" s="66"/>
      <c r="D61" s="66"/>
      <c r="E61" s="66"/>
      <c r="F61" s="61"/>
      <c r="G61" s="61"/>
      <c r="H61" s="61"/>
      <c r="I61" s="61"/>
      <c r="J61" s="66"/>
      <c r="K61" s="61"/>
      <c r="L61" s="61"/>
      <c r="M61" s="61"/>
      <c r="N61" s="66"/>
      <c r="O61" s="61"/>
      <c r="P61" s="61"/>
      <c r="Q61" s="61"/>
      <c r="R61" s="66"/>
      <c r="S61" s="61"/>
      <c r="T61" s="61"/>
      <c r="U61" s="61"/>
      <c r="V61" s="66"/>
    </row>
    <row r="62" spans="1:22" ht="15" customHeight="1">
      <c r="A62" s="149">
        <v>54</v>
      </c>
      <c r="B62" s="150" t="s">
        <v>30</v>
      </c>
      <c r="C62" s="138" t="s">
        <v>51</v>
      </c>
      <c r="D62" s="138"/>
      <c r="E62" s="138" t="e">
        <f>+E52-E56</f>
        <v>#REF!</v>
      </c>
      <c r="F62" s="119"/>
      <c r="G62" s="138" t="e">
        <f t="shared" ref="G62:V62" si="24">+G52-G56</f>
        <v>#REF!</v>
      </c>
      <c r="H62" s="138">
        <f t="shared" si="24"/>
        <v>0</v>
      </c>
      <c r="I62" s="138">
        <f t="shared" si="24"/>
        <v>0</v>
      </c>
      <c r="J62" s="138" t="e">
        <f t="shared" si="24"/>
        <v>#REF!</v>
      </c>
      <c r="K62" s="138">
        <f t="shared" si="24"/>
        <v>0</v>
      </c>
      <c r="L62" s="138">
        <f t="shared" si="24"/>
        <v>0</v>
      </c>
      <c r="M62" s="138">
        <f t="shared" si="24"/>
        <v>0</v>
      </c>
      <c r="N62" s="138">
        <f t="shared" si="24"/>
        <v>0</v>
      </c>
      <c r="O62" s="138">
        <f t="shared" si="24"/>
        <v>0</v>
      </c>
      <c r="P62" s="138">
        <f t="shared" si="24"/>
        <v>0</v>
      </c>
      <c r="Q62" s="138">
        <f t="shared" si="24"/>
        <v>0</v>
      </c>
      <c r="R62" s="138">
        <f t="shared" si="24"/>
        <v>0</v>
      </c>
      <c r="S62" s="138">
        <f t="shared" si="24"/>
        <v>0</v>
      </c>
      <c r="T62" s="138">
        <f t="shared" si="24"/>
        <v>0</v>
      </c>
      <c r="U62" s="138">
        <f t="shared" si="24"/>
        <v>0</v>
      </c>
      <c r="V62" s="138">
        <f t="shared" si="24"/>
        <v>0</v>
      </c>
    </row>
    <row r="63" spans="1:22" ht="15" hidden="1" customHeight="1">
      <c r="A63" s="52">
        <v>55</v>
      </c>
      <c r="B63" s="9"/>
      <c r="C63" s="66"/>
      <c r="D63" s="66"/>
      <c r="E63" s="66"/>
      <c r="F63" s="61"/>
      <c r="G63" s="61"/>
      <c r="H63" s="61"/>
      <c r="I63" s="61"/>
      <c r="J63" s="66"/>
      <c r="K63" s="61"/>
      <c r="L63" s="61"/>
      <c r="M63" s="61"/>
      <c r="N63" s="66"/>
      <c r="O63" s="61"/>
      <c r="P63" s="61"/>
      <c r="Q63" s="61"/>
      <c r="R63" s="66"/>
      <c r="S63" s="61"/>
      <c r="T63" s="61"/>
      <c r="U63" s="61"/>
      <c r="V63" s="66"/>
    </row>
    <row r="64" spans="1:22" s="47" customFormat="1" ht="15" customHeight="1">
      <c r="A64" s="152">
        <v>56</v>
      </c>
      <c r="B64" s="151" t="s">
        <v>30</v>
      </c>
      <c r="C64" s="142" t="s">
        <v>52</v>
      </c>
      <c r="D64" s="142"/>
      <c r="E64" s="142" t="e">
        <f>+E62/E21%</f>
        <v>#REF!</v>
      </c>
      <c r="F64" s="136"/>
      <c r="G64" s="142" t="e">
        <f t="shared" ref="G64:V64" si="25">+G62/G21%</f>
        <v>#REF!</v>
      </c>
      <c r="H64" s="142" t="e">
        <f t="shared" si="25"/>
        <v>#DIV/0!</v>
      </c>
      <c r="I64" s="142" t="e">
        <f t="shared" si="25"/>
        <v>#DIV/0!</v>
      </c>
      <c r="J64" s="142" t="e">
        <f t="shared" si="25"/>
        <v>#REF!</v>
      </c>
      <c r="K64" s="142" t="e">
        <f t="shared" si="25"/>
        <v>#DIV/0!</v>
      </c>
      <c r="L64" s="142" t="e">
        <f t="shared" si="25"/>
        <v>#DIV/0!</v>
      </c>
      <c r="M64" s="142" t="e">
        <f t="shared" si="25"/>
        <v>#DIV/0!</v>
      </c>
      <c r="N64" s="142" t="e">
        <f t="shared" si="25"/>
        <v>#DIV/0!</v>
      </c>
      <c r="O64" s="142" t="e">
        <f t="shared" si="25"/>
        <v>#DIV/0!</v>
      </c>
      <c r="P64" s="142" t="e">
        <f t="shared" si="25"/>
        <v>#DIV/0!</v>
      </c>
      <c r="Q64" s="142" t="e">
        <f t="shared" si="25"/>
        <v>#DIV/0!</v>
      </c>
      <c r="R64" s="142" t="e">
        <f t="shared" si="25"/>
        <v>#DIV/0!</v>
      </c>
      <c r="S64" s="142" t="e">
        <f t="shared" si="25"/>
        <v>#DIV/0!</v>
      </c>
      <c r="T64" s="142" t="e">
        <f t="shared" si="25"/>
        <v>#DIV/0!</v>
      </c>
      <c r="U64" s="142" t="e">
        <f t="shared" si="25"/>
        <v>#DIV/0!</v>
      </c>
      <c r="V64" s="142" t="e">
        <f t="shared" si="25"/>
        <v>#DIV/0!</v>
      </c>
    </row>
    <row r="65" spans="1:26" ht="15" hidden="1" customHeight="1">
      <c r="A65" s="52">
        <v>57</v>
      </c>
      <c r="B65" s="9"/>
      <c r="C65" s="66"/>
      <c r="D65" s="66"/>
      <c r="E65" s="66"/>
      <c r="F65" s="61"/>
      <c r="G65" s="61"/>
      <c r="H65" s="61"/>
      <c r="I65" s="61"/>
      <c r="J65" s="66"/>
      <c r="K65" s="61"/>
      <c r="L65" s="61"/>
      <c r="M65" s="61"/>
      <c r="N65" s="66"/>
      <c r="O65" s="61"/>
      <c r="P65" s="61"/>
      <c r="Q65" s="61"/>
      <c r="R65" s="66"/>
      <c r="S65" s="61"/>
      <c r="T65" s="61"/>
      <c r="U65" s="61"/>
      <c r="V65" s="66"/>
    </row>
    <row r="66" spans="1:26" ht="15" customHeight="1">
      <c r="A66" s="149">
        <v>58</v>
      </c>
      <c r="B66" s="150" t="s">
        <v>30</v>
      </c>
      <c r="C66" s="138" t="s">
        <v>53</v>
      </c>
      <c r="D66" s="138"/>
      <c r="E66" s="138" t="e">
        <f>SUM(E67:E73)+E77+E102+E119+E146+E172+E197+E222</f>
        <v>#REF!</v>
      </c>
      <c r="F66" s="119"/>
      <c r="G66" s="138" t="e">
        <f t="shared" ref="G66:V66" si="26">SUM(G67:G73)+G77+G102+G119+G146+G172+G197+G222</f>
        <v>#REF!</v>
      </c>
      <c r="H66" s="138" t="e">
        <f t="shared" si="26"/>
        <v>#REF!</v>
      </c>
      <c r="I66" s="138" t="e">
        <f t="shared" si="26"/>
        <v>#REF!</v>
      </c>
      <c r="J66" s="138" t="e">
        <f t="shared" si="26"/>
        <v>#REF!</v>
      </c>
      <c r="K66" s="138" t="e">
        <f t="shared" si="26"/>
        <v>#REF!</v>
      </c>
      <c r="L66" s="138" t="e">
        <f t="shared" si="26"/>
        <v>#REF!</v>
      </c>
      <c r="M66" s="138" t="e">
        <f t="shared" si="26"/>
        <v>#REF!</v>
      </c>
      <c r="N66" s="138" t="e">
        <f t="shared" si="26"/>
        <v>#REF!</v>
      </c>
      <c r="O66" s="138" t="e">
        <f t="shared" si="26"/>
        <v>#REF!</v>
      </c>
      <c r="P66" s="138" t="e">
        <f t="shared" si="26"/>
        <v>#REF!</v>
      </c>
      <c r="Q66" s="138" t="e">
        <f t="shared" si="26"/>
        <v>#REF!</v>
      </c>
      <c r="R66" s="138" t="e">
        <f t="shared" si="26"/>
        <v>#REF!</v>
      </c>
      <c r="S66" s="138" t="e">
        <f t="shared" si="26"/>
        <v>#REF!</v>
      </c>
      <c r="T66" s="138" t="e">
        <f t="shared" si="26"/>
        <v>#REF!</v>
      </c>
      <c r="U66" s="138" t="e">
        <f t="shared" si="26"/>
        <v>#REF!</v>
      </c>
      <c r="V66" s="138" t="e">
        <f t="shared" si="26"/>
        <v>#REF!</v>
      </c>
    </row>
    <row r="67" spans="1:26" ht="15" customHeight="1">
      <c r="A67" s="52">
        <v>59</v>
      </c>
      <c r="B67" s="9" t="s">
        <v>30</v>
      </c>
      <c r="C67" s="54" t="s">
        <v>54</v>
      </c>
      <c r="D67" s="54"/>
      <c r="E67" s="54">
        <f t="shared" si="17"/>
        <v>0</v>
      </c>
      <c r="F67" s="55"/>
      <c r="G67" s="55"/>
      <c r="H67" s="55"/>
      <c r="I67" s="55"/>
      <c r="J67" s="54">
        <f t="shared" si="4"/>
        <v>0</v>
      </c>
      <c r="K67" s="55"/>
      <c r="L67" s="55"/>
      <c r="M67" s="55"/>
      <c r="N67" s="54">
        <f t="shared" si="5"/>
        <v>0</v>
      </c>
      <c r="O67" s="55"/>
      <c r="P67" s="55"/>
      <c r="Q67" s="55"/>
      <c r="R67" s="54">
        <f t="shared" si="2"/>
        <v>0</v>
      </c>
      <c r="S67" s="55"/>
      <c r="T67" s="55"/>
      <c r="U67" s="55"/>
      <c r="V67" s="54">
        <f t="shared" si="14"/>
        <v>0</v>
      </c>
    </row>
    <row r="68" spans="1:26" ht="15" customHeight="1">
      <c r="A68" s="52">
        <v>60</v>
      </c>
      <c r="B68" s="9" t="s">
        <v>30</v>
      </c>
      <c r="C68" s="54" t="s">
        <v>55</v>
      </c>
      <c r="D68" s="54"/>
      <c r="E68" s="54">
        <f t="shared" si="17"/>
        <v>0</v>
      </c>
      <c r="F68" s="55"/>
      <c r="G68" s="55"/>
      <c r="H68" s="55"/>
      <c r="I68" s="55"/>
      <c r="J68" s="54">
        <f t="shared" si="4"/>
        <v>0</v>
      </c>
      <c r="K68" s="55"/>
      <c r="L68" s="55"/>
      <c r="M68" s="55"/>
      <c r="N68" s="54">
        <f t="shared" si="5"/>
        <v>0</v>
      </c>
      <c r="O68" s="55"/>
      <c r="P68" s="55"/>
      <c r="Q68" s="55"/>
      <c r="R68" s="54">
        <f t="shared" si="2"/>
        <v>0</v>
      </c>
      <c r="S68" s="55"/>
      <c r="T68" s="55"/>
      <c r="U68" s="55"/>
      <c r="V68" s="54">
        <f t="shared" si="14"/>
        <v>0</v>
      </c>
    </row>
    <row r="69" spans="1:26" ht="15" customHeight="1">
      <c r="A69" s="52">
        <v>61</v>
      </c>
      <c r="B69" s="9" t="s">
        <v>30</v>
      </c>
      <c r="C69" s="54" t="s">
        <v>56</v>
      </c>
      <c r="D69" s="54"/>
      <c r="E69" s="54">
        <f t="shared" si="17"/>
        <v>0</v>
      </c>
      <c r="F69" s="55"/>
      <c r="G69" s="55"/>
      <c r="H69" s="55"/>
      <c r="I69" s="55"/>
      <c r="J69" s="54">
        <f t="shared" si="4"/>
        <v>0</v>
      </c>
      <c r="K69" s="55"/>
      <c r="L69" s="55"/>
      <c r="M69" s="55"/>
      <c r="N69" s="54">
        <f t="shared" si="5"/>
        <v>0</v>
      </c>
      <c r="O69" s="55"/>
      <c r="P69" s="55"/>
      <c r="Q69" s="55"/>
      <c r="R69" s="54">
        <f t="shared" si="2"/>
        <v>0</v>
      </c>
      <c r="S69" s="55"/>
      <c r="T69" s="55"/>
      <c r="U69" s="55"/>
      <c r="V69" s="54">
        <f t="shared" si="14"/>
        <v>0</v>
      </c>
    </row>
    <row r="70" spans="1:26" ht="15" customHeight="1">
      <c r="A70" s="52">
        <v>62</v>
      </c>
      <c r="B70" s="9" t="s">
        <v>30</v>
      </c>
      <c r="C70" s="54" t="s">
        <v>57</v>
      </c>
      <c r="D70" s="54"/>
      <c r="E70" s="54">
        <f t="shared" si="17"/>
        <v>0</v>
      </c>
      <c r="F70" s="55"/>
      <c r="G70" s="55"/>
      <c r="H70" s="55"/>
      <c r="I70" s="55"/>
      <c r="J70" s="54">
        <f t="shared" si="4"/>
        <v>0</v>
      </c>
      <c r="K70" s="55"/>
      <c r="L70" s="55"/>
      <c r="M70" s="55"/>
      <c r="N70" s="54">
        <f t="shared" si="5"/>
        <v>0</v>
      </c>
      <c r="O70" s="55"/>
      <c r="P70" s="55"/>
      <c r="Q70" s="55"/>
      <c r="R70" s="54">
        <f t="shared" si="2"/>
        <v>0</v>
      </c>
      <c r="S70" s="55"/>
      <c r="T70" s="55"/>
      <c r="U70" s="55"/>
      <c r="V70" s="54">
        <f t="shared" si="14"/>
        <v>0</v>
      </c>
    </row>
    <row r="71" spans="1:26" ht="15" customHeight="1">
      <c r="A71" s="52">
        <v>68</v>
      </c>
      <c r="B71" s="9" t="s">
        <v>30</v>
      </c>
      <c r="C71" s="54" t="s">
        <v>61</v>
      </c>
      <c r="D71" s="54"/>
      <c r="E71" s="54">
        <f t="shared" ref="E71" si="27">SUM(G71:V71)/2</f>
        <v>0</v>
      </c>
      <c r="F71" s="55"/>
      <c r="G71" s="55"/>
      <c r="H71" s="55"/>
      <c r="I71" s="55"/>
      <c r="J71" s="54">
        <f t="shared" ref="J71" si="28">SUM(G71:I71)</f>
        <v>0</v>
      </c>
      <c r="K71" s="55"/>
      <c r="L71" s="55"/>
      <c r="M71" s="55"/>
      <c r="N71" s="54">
        <f>SUM(K71:M71)</f>
        <v>0</v>
      </c>
      <c r="O71" s="55"/>
      <c r="P71" s="55"/>
      <c r="Q71" s="55"/>
      <c r="R71" s="54">
        <f>SUM(O71:Q71)</f>
        <v>0</v>
      </c>
      <c r="S71" s="55"/>
      <c r="T71" s="55"/>
      <c r="U71" s="55"/>
      <c r="V71" s="54">
        <f>SUM(S71:U71)</f>
        <v>0</v>
      </c>
    </row>
    <row r="72" spans="1:26" ht="15" customHeight="1">
      <c r="A72" s="52">
        <v>63</v>
      </c>
      <c r="B72" s="9" t="s">
        <v>30</v>
      </c>
      <c r="C72" s="54" t="s">
        <v>58</v>
      </c>
      <c r="D72" s="54"/>
      <c r="E72" s="54">
        <f t="shared" si="17"/>
        <v>0</v>
      </c>
      <c r="F72" s="55"/>
      <c r="G72" s="55"/>
      <c r="H72" s="55"/>
      <c r="I72" s="55"/>
      <c r="J72" s="54">
        <f t="shared" si="4"/>
        <v>0</v>
      </c>
      <c r="K72" s="55"/>
      <c r="L72" s="55"/>
      <c r="M72" s="55"/>
      <c r="N72" s="54">
        <f t="shared" si="5"/>
        <v>0</v>
      </c>
      <c r="O72" s="55"/>
      <c r="P72" s="55"/>
      <c r="Q72" s="55"/>
      <c r="R72" s="54">
        <f t="shared" si="2"/>
        <v>0</v>
      </c>
      <c r="S72" s="55"/>
      <c r="T72" s="55"/>
      <c r="U72" s="55"/>
      <c r="V72" s="54">
        <f t="shared" si="14"/>
        <v>0</v>
      </c>
    </row>
    <row r="73" spans="1:26" ht="16.5" customHeight="1">
      <c r="A73" s="137">
        <v>64</v>
      </c>
      <c r="B73" s="160" t="s">
        <v>30</v>
      </c>
      <c r="C73" s="166" t="s">
        <v>59</v>
      </c>
      <c r="D73" s="157"/>
      <c r="E73" s="162">
        <f>SUM(E74:E76)</f>
        <v>0</v>
      </c>
      <c r="F73" s="104"/>
      <c r="G73" s="162">
        <f>SUM(G74:G76)</f>
        <v>0</v>
      </c>
      <c r="H73" s="162">
        <f>SUM(H74:H76)</f>
        <v>0</v>
      </c>
      <c r="I73" s="162">
        <f t="shared" ref="I73" si="29">SUM(I74:I76)</f>
        <v>0</v>
      </c>
      <c r="J73" s="161">
        <f t="shared" si="4"/>
        <v>0</v>
      </c>
      <c r="K73" s="162">
        <f>SUM(K74:K76)</f>
        <v>0</v>
      </c>
      <c r="L73" s="162">
        <f t="shared" ref="L73:M73" si="30">SUM(L74:L76)</f>
        <v>0</v>
      </c>
      <c r="M73" s="162">
        <f t="shared" si="30"/>
        <v>0</v>
      </c>
      <c r="N73" s="161">
        <f t="shared" si="5"/>
        <v>0</v>
      </c>
      <c r="O73" s="162">
        <f>SUM(O74:O76)</f>
        <v>0</v>
      </c>
      <c r="P73" s="162">
        <f t="shared" ref="P73:Q73" si="31">SUM(P74:P76)</f>
        <v>0</v>
      </c>
      <c r="Q73" s="162">
        <f t="shared" si="31"/>
        <v>0</v>
      </c>
      <c r="R73" s="161">
        <f t="shared" si="2"/>
        <v>0</v>
      </c>
      <c r="S73" s="162">
        <f>SUM(S74:S76)</f>
        <v>0</v>
      </c>
      <c r="T73" s="162">
        <f t="shared" ref="T73:U73" si="32">SUM(T74:T76)</f>
        <v>0</v>
      </c>
      <c r="U73" s="162">
        <f t="shared" si="32"/>
        <v>0</v>
      </c>
      <c r="V73" s="161">
        <f t="shared" ref="V73" si="33">SUM(S73:U73)</f>
        <v>0</v>
      </c>
      <c r="W73" s="49"/>
      <c r="X73" s="49"/>
      <c r="Y73" s="49"/>
      <c r="Z73" s="86"/>
    </row>
    <row r="74" spans="1:26" ht="15" customHeight="1">
      <c r="A74" s="52">
        <v>65</v>
      </c>
      <c r="B74" s="9" t="s">
        <v>30</v>
      </c>
      <c r="C74" s="87" t="s">
        <v>141</v>
      </c>
      <c r="D74" s="54"/>
      <c r="E74" s="54">
        <f t="shared" si="17"/>
        <v>0</v>
      </c>
      <c r="F74" s="55"/>
      <c r="G74" s="55"/>
      <c r="H74" s="55"/>
      <c r="I74" s="55"/>
      <c r="J74" s="54">
        <f t="shared" si="4"/>
        <v>0</v>
      </c>
      <c r="K74" s="55"/>
      <c r="L74" s="55"/>
      <c r="M74" s="55"/>
      <c r="N74" s="54">
        <f t="shared" si="5"/>
        <v>0</v>
      </c>
      <c r="O74" s="55"/>
      <c r="P74" s="55"/>
      <c r="Q74" s="55"/>
      <c r="R74" s="54">
        <f t="shared" si="2"/>
        <v>0</v>
      </c>
      <c r="S74" s="55"/>
      <c r="T74" s="55"/>
      <c r="U74" s="55"/>
      <c r="V74" s="54">
        <f t="shared" si="14"/>
        <v>0</v>
      </c>
    </row>
    <row r="75" spans="1:26" ht="15" customHeight="1">
      <c r="A75" s="52">
        <v>66</v>
      </c>
      <c r="B75" s="9" t="s">
        <v>30</v>
      </c>
      <c r="C75" s="87" t="s">
        <v>142</v>
      </c>
      <c r="D75" s="54"/>
      <c r="E75" s="54">
        <f t="shared" si="17"/>
        <v>0</v>
      </c>
      <c r="F75" s="55"/>
      <c r="G75" s="55"/>
      <c r="H75" s="55"/>
      <c r="I75" s="55"/>
      <c r="J75" s="54">
        <f t="shared" si="4"/>
        <v>0</v>
      </c>
      <c r="K75" s="55"/>
      <c r="L75" s="55"/>
      <c r="M75" s="55"/>
      <c r="N75" s="54">
        <f t="shared" si="5"/>
        <v>0</v>
      </c>
      <c r="O75" s="55"/>
      <c r="P75" s="55"/>
      <c r="Q75" s="55"/>
      <c r="R75" s="54">
        <f t="shared" si="2"/>
        <v>0</v>
      </c>
      <c r="S75" s="55"/>
      <c r="T75" s="55"/>
      <c r="U75" s="55"/>
      <c r="V75" s="54">
        <f t="shared" si="14"/>
        <v>0</v>
      </c>
    </row>
    <row r="76" spans="1:26" ht="15" customHeight="1">
      <c r="A76" s="52">
        <v>67</v>
      </c>
      <c r="B76" s="9" t="s">
        <v>30</v>
      </c>
      <c r="C76" s="87" t="s">
        <v>22</v>
      </c>
      <c r="D76" s="54"/>
      <c r="E76" s="54">
        <f t="shared" si="17"/>
        <v>0</v>
      </c>
      <c r="F76" s="55"/>
      <c r="G76" s="55"/>
      <c r="H76" s="55"/>
      <c r="I76" s="55"/>
      <c r="J76" s="54">
        <f t="shared" si="4"/>
        <v>0</v>
      </c>
      <c r="K76" s="55"/>
      <c r="L76" s="55"/>
      <c r="M76" s="55"/>
      <c r="N76" s="54">
        <f t="shared" si="5"/>
        <v>0</v>
      </c>
      <c r="O76" s="55"/>
      <c r="P76" s="55"/>
      <c r="Q76" s="55"/>
      <c r="R76" s="54">
        <f t="shared" si="2"/>
        <v>0</v>
      </c>
      <c r="S76" s="55"/>
      <c r="T76" s="55"/>
      <c r="U76" s="55"/>
      <c r="V76" s="54">
        <f t="shared" si="14"/>
        <v>0</v>
      </c>
    </row>
    <row r="77" spans="1:26" ht="15" hidden="1" customHeight="1">
      <c r="A77" s="167">
        <v>69</v>
      </c>
      <c r="B77" s="163" t="s">
        <v>62</v>
      </c>
      <c r="C77" s="168" t="s">
        <v>143</v>
      </c>
      <c r="D77" s="130"/>
      <c r="E77" s="169">
        <f>+E78+E90</f>
        <v>0</v>
      </c>
      <c r="F77" s="106"/>
      <c r="G77" s="169">
        <f>+G78+G90</f>
        <v>0</v>
      </c>
      <c r="H77" s="169">
        <f>+H78+H90</f>
        <v>0</v>
      </c>
      <c r="I77" s="169">
        <f>+I78+I90</f>
        <v>0</v>
      </c>
      <c r="J77" s="169">
        <f>SUM(G77:I77)</f>
        <v>0</v>
      </c>
      <c r="K77" s="169">
        <f>+K78+K90</f>
        <v>0</v>
      </c>
      <c r="L77" s="169">
        <f>+L78+L90</f>
        <v>0</v>
      </c>
      <c r="M77" s="169">
        <f>+M78+M90</f>
        <v>0</v>
      </c>
      <c r="N77" s="169">
        <f>SUM(K77:M77)</f>
        <v>0</v>
      </c>
      <c r="O77" s="169">
        <f>+O78+O90</f>
        <v>0</v>
      </c>
      <c r="P77" s="169">
        <f>+P78+P90</f>
        <v>0</v>
      </c>
      <c r="Q77" s="169">
        <f>+Q78+Q90</f>
        <v>0</v>
      </c>
      <c r="R77" s="169">
        <f>SUM(O77:Q77)</f>
        <v>0</v>
      </c>
      <c r="S77" s="169">
        <f>+S78+S90</f>
        <v>0</v>
      </c>
      <c r="T77" s="169">
        <f>+T78+T90</f>
        <v>0</v>
      </c>
      <c r="U77" s="169">
        <f>+U78+U90</f>
        <v>0</v>
      </c>
      <c r="V77" s="169">
        <f>SUM(S77:U77)</f>
        <v>0</v>
      </c>
    </row>
    <row r="78" spans="1:26" s="6" customFormat="1" hidden="1">
      <c r="A78" s="167">
        <v>70</v>
      </c>
      <c r="B78" s="163" t="s">
        <v>144</v>
      </c>
      <c r="C78" s="162" t="s">
        <v>145</v>
      </c>
      <c r="D78" s="123"/>
      <c r="E78" s="162">
        <f>SUM(E79:E89)</f>
        <v>0</v>
      </c>
      <c r="F78" s="104"/>
      <c r="G78" s="162">
        <f t="shared" ref="G78:V78" si="34">SUM(G79:G89)</f>
        <v>0</v>
      </c>
      <c r="H78" s="162">
        <f t="shared" si="34"/>
        <v>0</v>
      </c>
      <c r="I78" s="162">
        <f t="shared" si="34"/>
        <v>0</v>
      </c>
      <c r="J78" s="162">
        <f t="shared" si="34"/>
        <v>0</v>
      </c>
      <c r="K78" s="162">
        <f t="shared" si="34"/>
        <v>0</v>
      </c>
      <c r="L78" s="162">
        <f t="shared" si="34"/>
        <v>0</v>
      </c>
      <c r="M78" s="162">
        <f t="shared" si="34"/>
        <v>0</v>
      </c>
      <c r="N78" s="162">
        <f t="shared" si="34"/>
        <v>0</v>
      </c>
      <c r="O78" s="162">
        <f t="shared" si="34"/>
        <v>0</v>
      </c>
      <c r="P78" s="162">
        <f t="shared" si="34"/>
        <v>0</v>
      </c>
      <c r="Q78" s="162">
        <f t="shared" si="34"/>
        <v>0</v>
      </c>
      <c r="R78" s="162">
        <f t="shared" si="34"/>
        <v>0</v>
      </c>
      <c r="S78" s="162">
        <f t="shared" si="34"/>
        <v>0</v>
      </c>
      <c r="T78" s="162">
        <f t="shared" si="34"/>
        <v>0</v>
      </c>
      <c r="U78" s="162">
        <f t="shared" si="34"/>
        <v>0</v>
      </c>
      <c r="V78" s="162">
        <f t="shared" si="34"/>
        <v>0</v>
      </c>
    </row>
    <row r="79" spans="1:26" s="6" customFormat="1" ht="15" hidden="1" customHeight="1">
      <c r="A79" s="51">
        <v>72</v>
      </c>
      <c r="B79" s="11" t="s">
        <v>144</v>
      </c>
      <c r="C79" s="59" t="s">
        <v>42</v>
      </c>
      <c r="D79" s="59"/>
      <c r="E79" s="61">
        <f t="shared" ref="E79:E89" si="35">SUM(G79:V79)/2</f>
        <v>0</v>
      </c>
      <c r="F79" s="61"/>
      <c r="G79" s="55"/>
      <c r="H79" s="55"/>
      <c r="I79" s="55"/>
      <c r="J79" s="61">
        <f t="shared" ref="J79:J89" si="36">SUM(G79:I79)</f>
        <v>0</v>
      </c>
      <c r="K79" s="55"/>
      <c r="L79" s="55"/>
      <c r="M79" s="55"/>
      <c r="N79" s="61">
        <f t="shared" ref="N79:N89" si="37">SUM(K79:M79)</f>
        <v>0</v>
      </c>
      <c r="O79" s="55"/>
      <c r="P79" s="55"/>
      <c r="Q79" s="55"/>
      <c r="R79" s="61">
        <f t="shared" ref="R79:R89" si="38">SUM(O79:Q79)</f>
        <v>0</v>
      </c>
      <c r="S79" s="55"/>
      <c r="T79" s="55"/>
      <c r="U79" s="55"/>
      <c r="V79" s="61">
        <f t="shared" ref="V79:V89" si="39">SUM(S79:U79)</f>
        <v>0</v>
      </c>
    </row>
    <row r="80" spans="1:26" s="6" customFormat="1" ht="15" hidden="1" customHeight="1">
      <c r="A80" s="51">
        <v>73</v>
      </c>
      <c r="B80" s="11" t="s">
        <v>144</v>
      </c>
      <c r="C80" s="59" t="s">
        <v>68</v>
      </c>
      <c r="D80" s="59"/>
      <c r="E80" s="61">
        <f t="shared" si="35"/>
        <v>0</v>
      </c>
      <c r="F80" s="61"/>
      <c r="G80" s="55"/>
      <c r="H80" s="55"/>
      <c r="I80" s="55"/>
      <c r="J80" s="61">
        <f t="shared" si="36"/>
        <v>0</v>
      </c>
      <c r="K80" s="55"/>
      <c r="L80" s="55"/>
      <c r="M80" s="55"/>
      <c r="N80" s="61">
        <f t="shared" si="37"/>
        <v>0</v>
      </c>
      <c r="O80" s="55"/>
      <c r="P80" s="55"/>
      <c r="Q80" s="55"/>
      <c r="R80" s="61">
        <f t="shared" si="38"/>
        <v>0</v>
      </c>
      <c r="S80" s="55"/>
      <c r="T80" s="55"/>
      <c r="U80" s="55"/>
      <c r="V80" s="61">
        <f t="shared" si="39"/>
        <v>0</v>
      </c>
    </row>
    <row r="81" spans="1:22" ht="15" hidden="1" customHeight="1">
      <c r="A81" s="51">
        <v>74</v>
      </c>
      <c r="B81" s="11" t="s">
        <v>144</v>
      </c>
      <c r="C81" s="59" t="s">
        <v>69</v>
      </c>
      <c r="D81" s="59"/>
      <c r="E81" s="61">
        <f t="shared" si="35"/>
        <v>0</v>
      </c>
      <c r="F81" s="61"/>
      <c r="G81" s="55"/>
      <c r="H81" s="55"/>
      <c r="I81" s="55"/>
      <c r="J81" s="61">
        <f t="shared" si="36"/>
        <v>0</v>
      </c>
      <c r="K81" s="55"/>
      <c r="L81" s="55"/>
      <c r="M81" s="55"/>
      <c r="N81" s="61">
        <f t="shared" si="37"/>
        <v>0</v>
      </c>
      <c r="O81" s="55"/>
      <c r="P81" s="55"/>
      <c r="Q81" s="55"/>
      <c r="R81" s="61">
        <f t="shared" si="38"/>
        <v>0</v>
      </c>
      <c r="S81" s="55"/>
      <c r="T81" s="55"/>
      <c r="U81" s="55"/>
      <c r="V81" s="61">
        <f t="shared" si="39"/>
        <v>0</v>
      </c>
    </row>
    <row r="82" spans="1:22" s="6" customFormat="1" ht="15" hidden="1" customHeight="1">
      <c r="A82" s="51">
        <v>75</v>
      </c>
      <c r="B82" s="11" t="s">
        <v>144</v>
      </c>
      <c r="C82" s="59" t="s">
        <v>71</v>
      </c>
      <c r="D82" s="59"/>
      <c r="E82" s="61">
        <f t="shared" si="35"/>
        <v>0</v>
      </c>
      <c r="F82" s="61"/>
      <c r="G82" s="55"/>
      <c r="H82" s="55"/>
      <c r="I82" s="55"/>
      <c r="J82" s="61">
        <f t="shared" si="36"/>
        <v>0</v>
      </c>
      <c r="K82" s="55"/>
      <c r="L82" s="55"/>
      <c r="M82" s="55"/>
      <c r="N82" s="61">
        <f t="shared" si="37"/>
        <v>0</v>
      </c>
      <c r="O82" s="55"/>
      <c r="P82" s="55"/>
      <c r="Q82" s="55"/>
      <c r="R82" s="61">
        <f t="shared" si="38"/>
        <v>0</v>
      </c>
      <c r="S82" s="55"/>
      <c r="T82" s="55"/>
      <c r="U82" s="55"/>
      <c r="V82" s="61">
        <f t="shared" si="39"/>
        <v>0</v>
      </c>
    </row>
    <row r="83" spans="1:22" s="6" customFormat="1" ht="15" hidden="1" customHeight="1">
      <c r="A83" s="51">
        <v>76</v>
      </c>
      <c r="B83" s="11" t="s">
        <v>144</v>
      </c>
      <c r="C83" s="59" t="s">
        <v>70</v>
      </c>
      <c r="D83" s="59"/>
      <c r="E83" s="61">
        <f t="shared" si="35"/>
        <v>0</v>
      </c>
      <c r="F83" s="61"/>
      <c r="G83" s="55"/>
      <c r="H83" s="55"/>
      <c r="I83" s="55"/>
      <c r="J83" s="61">
        <f t="shared" si="36"/>
        <v>0</v>
      </c>
      <c r="K83" s="55"/>
      <c r="L83" s="55"/>
      <c r="M83" s="55"/>
      <c r="N83" s="61">
        <f t="shared" si="37"/>
        <v>0</v>
      </c>
      <c r="O83" s="55"/>
      <c r="P83" s="55"/>
      <c r="Q83" s="55"/>
      <c r="R83" s="61">
        <f t="shared" si="38"/>
        <v>0</v>
      </c>
      <c r="S83" s="55"/>
      <c r="T83" s="55"/>
      <c r="U83" s="55"/>
      <c r="V83" s="61">
        <f t="shared" si="39"/>
        <v>0</v>
      </c>
    </row>
    <row r="84" spans="1:22" s="6" customFormat="1" ht="15" hidden="1" customHeight="1">
      <c r="A84" s="51">
        <v>77</v>
      </c>
      <c r="B84" s="11" t="s">
        <v>144</v>
      </c>
      <c r="C84" s="59" t="s">
        <v>146</v>
      </c>
      <c r="D84" s="59"/>
      <c r="E84" s="61">
        <f t="shared" si="35"/>
        <v>0</v>
      </c>
      <c r="F84" s="61"/>
      <c r="G84" s="55"/>
      <c r="H84" s="55"/>
      <c r="I84" s="55"/>
      <c r="J84" s="61">
        <f t="shared" si="36"/>
        <v>0</v>
      </c>
      <c r="K84" s="55"/>
      <c r="L84" s="55"/>
      <c r="M84" s="55"/>
      <c r="N84" s="61">
        <f t="shared" si="37"/>
        <v>0</v>
      </c>
      <c r="O84" s="55"/>
      <c r="P84" s="55"/>
      <c r="Q84" s="55"/>
      <c r="R84" s="61">
        <f t="shared" si="38"/>
        <v>0</v>
      </c>
      <c r="S84" s="55"/>
      <c r="T84" s="55"/>
      <c r="U84" s="55"/>
      <c r="V84" s="61">
        <f t="shared" si="39"/>
        <v>0</v>
      </c>
    </row>
    <row r="85" spans="1:22" s="6" customFormat="1" ht="15" hidden="1" customHeight="1">
      <c r="A85" s="51">
        <v>78</v>
      </c>
      <c r="B85" s="11" t="s">
        <v>144</v>
      </c>
      <c r="C85" s="59" t="s">
        <v>56</v>
      </c>
      <c r="D85" s="59"/>
      <c r="E85" s="61">
        <f t="shared" si="35"/>
        <v>0</v>
      </c>
      <c r="F85" s="61"/>
      <c r="G85" s="55"/>
      <c r="H85" s="55"/>
      <c r="I85" s="55"/>
      <c r="J85" s="61">
        <f t="shared" si="36"/>
        <v>0</v>
      </c>
      <c r="K85" s="55"/>
      <c r="L85" s="55"/>
      <c r="M85" s="55"/>
      <c r="N85" s="61">
        <f t="shared" si="37"/>
        <v>0</v>
      </c>
      <c r="O85" s="55"/>
      <c r="P85" s="55"/>
      <c r="Q85" s="55"/>
      <c r="R85" s="61">
        <f t="shared" si="38"/>
        <v>0</v>
      </c>
      <c r="S85" s="55"/>
      <c r="T85" s="55"/>
      <c r="U85" s="55"/>
      <c r="V85" s="61">
        <f t="shared" si="39"/>
        <v>0</v>
      </c>
    </row>
    <row r="86" spans="1:22" s="6" customFormat="1" ht="15" hidden="1" customHeight="1">
      <c r="A86" s="51">
        <v>79</v>
      </c>
      <c r="B86" s="11" t="s">
        <v>144</v>
      </c>
      <c r="C86" s="59" t="s">
        <v>47</v>
      </c>
      <c r="D86" s="59"/>
      <c r="E86" s="61">
        <f t="shared" si="35"/>
        <v>0</v>
      </c>
      <c r="F86" s="61"/>
      <c r="G86" s="55"/>
      <c r="H86" s="55"/>
      <c r="I86" s="55"/>
      <c r="J86" s="61">
        <f t="shared" si="36"/>
        <v>0</v>
      </c>
      <c r="K86" s="55"/>
      <c r="L86" s="55"/>
      <c r="M86" s="55"/>
      <c r="N86" s="61">
        <f t="shared" si="37"/>
        <v>0</v>
      </c>
      <c r="O86" s="55"/>
      <c r="P86" s="55"/>
      <c r="Q86" s="55"/>
      <c r="R86" s="61">
        <f t="shared" si="38"/>
        <v>0</v>
      </c>
      <c r="S86" s="55"/>
      <c r="T86" s="55"/>
      <c r="U86" s="55"/>
      <c r="V86" s="61">
        <f t="shared" si="39"/>
        <v>0</v>
      </c>
    </row>
    <row r="87" spans="1:22" s="6" customFormat="1" ht="15" hidden="1" customHeight="1">
      <c r="A87" s="51">
        <v>80</v>
      </c>
      <c r="B87" s="11" t="s">
        <v>144</v>
      </c>
      <c r="C87" s="59" t="s">
        <v>50</v>
      </c>
      <c r="D87" s="59"/>
      <c r="E87" s="61">
        <f t="shared" si="35"/>
        <v>0</v>
      </c>
      <c r="F87" s="61"/>
      <c r="G87" s="55"/>
      <c r="H87" s="55"/>
      <c r="I87" s="55"/>
      <c r="J87" s="61">
        <f t="shared" si="36"/>
        <v>0</v>
      </c>
      <c r="K87" s="55"/>
      <c r="L87" s="55"/>
      <c r="M87" s="55"/>
      <c r="N87" s="61">
        <f t="shared" si="37"/>
        <v>0</v>
      </c>
      <c r="O87" s="55"/>
      <c r="P87" s="55"/>
      <c r="Q87" s="55"/>
      <c r="R87" s="61">
        <f t="shared" si="38"/>
        <v>0</v>
      </c>
      <c r="S87" s="55"/>
      <c r="T87" s="55"/>
      <c r="U87" s="55"/>
      <c r="V87" s="61">
        <f t="shared" si="39"/>
        <v>0</v>
      </c>
    </row>
    <row r="88" spans="1:22" s="6" customFormat="1" ht="15" hidden="1" customHeight="1">
      <c r="A88" s="51">
        <v>81</v>
      </c>
      <c r="B88" s="11" t="s">
        <v>144</v>
      </c>
      <c r="C88" s="59" t="s">
        <v>147</v>
      </c>
      <c r="D88" s="59"/>
      <c r="E88" s="61">
        <f t="shared" si="35"/>
        <v>0</v>
      </c>
      <c r="F88" s="61"/>
      <c r="G88" s="55"/>
      <c r="H88" s="55"/>
      <c r="I88" s="55"/>
      <c r="J88" s="61">
        <f t="shared" si="36"/>
        <v>0</v>
      </c>
      <c r="K88" s="55"/>
      <c r="L88" s="55"/>
      <c r="M88" s="55"/>
      <c r="N88" s="61">
        <f t="shared" si="37"/>
        <v>0</v>
      </c>
      <c r="O88" s="55"/>
      <c r="P88" s="55"/>
      <c r="Q88" s="55"/>
      <c r="R88" s="61">
        <f t="shared" si="38"/>
        <v>0</v>
      </c>
      <c r="S88" s="55"/>
      <c r="T88" s="55"/>
      <c r="U88" s="55"/>
      <c r="V88" s="61">
        <f t="shared" si="39"/>
        <v>0</v>
      </c>
    </row>
    <row r="89" spans="1:22" s="6" customFormat="1" ht="15" hidden="1" customHeight="1">
      <c r="A89" s="51">
        <v>82</v>
      </c>
      <c r="B89" s="11" t="s">
        <v>144</v>
      </c>
      <c r="C89" s="59" t="s">
        <v>48</v>
      </c>
      <c r="D89" s="59"/>
      <c r="E89" s="61">
        <f t="shared" si="35"/>
        <v>0</v>
      </c>
      <c r="F89" s="61"/>
      <c r="G89" s="55"/>
      <c r="H89" s="55"/>
      <c r="I89" s="55"/>
      <c r="J89" s="61">
        <f t="shared" si="36"/>
        <v>0</v>
      </c>
      <c r="K89" s="55"/>
      <c r="L89" s="55"/>
      <c r="M89" s="55"/>
      <c r="N89" s="61">
        <f t="shared" si="37"/>
        <v>0</v>
      </c>
      <c r="O89" s="55"/>
      <c r="P89" s="55"/>
      <c r="Q89" s="55"/>
      <c r="R89" s="61">
        <f t="shared" si="38"/>
        <v>0</v>
      </c>
      <c r="S89" s="55"/>
      <c r="T89" s="55"/>
      <c r="U89" s="55"/>
      <c r="V89" s="61">
        <f t="shared" si="39"/>
        <v>0</v>
      </c>
    </row>
    <row r="90" spans="1:22" s="6" customFormat="1" hidden="1">
      <c r="A90" s="167">
        <v>83</v>
      </c>
      <c r="B90" s="163" t="s">
        <v>148</v>
      </c>
      <c r="C90" s="162" t="s">
        <v>149</v>
      </c>
      <c r="D90" s="123"/>
      <c r="E90" s="162">
        <f>SUM(E91:E101)</f>
        <v>0</v>
      </c>
      <c r="F90" s="104"/>
      <c r="G90" s="162">
        <f t="shared" ref="G90:V90" si="40">SUM(G91:G101)</f>
        <v>0</v>
      </c>
      <c r="H90" s="162">
        <f t="shared" si="40"/>
        <v>0</v>
      </c>
      <c r="I90" s="162">
        <f t="shared" si="40"/>
        <v>0</v>
      </c>
      <c r="J90" s="162">
        <f t="shared" si="40"/>
        <v>0</v>
      </c>
      <c r="K90" s="162">
        <f t="shared" si="40"/>
        <v>0</v>
      </c>
      <c r="L90" s="162">
        <f t="shared" si="40"/>
        <v>0</v>
      </c>
      <c r="M90" s="162">
        <f t="shared" si="40"/>
        <v>0</v>
      </c>
      <c r="N90" s="162">
        <f t="shared" si="40"/>
        <v>0</v>
      </c>
      <c r="O90" s="162">
        <f t="shared" si="40"/>
        <v>0</v>
      </c>
      <c r="P90" s="162">
        <f t="shared" si="40"/>
        <v>0</v>
      </c>
      <c r="Q90" s="162">
        <f t="shared" si="40"/>
        <v>0</v>
      </c>
      <c r="R90" s="162">
        <f t="shared" si="40"/>
        <v>0</v>
      </c>
      <c r="S90" s="162">
        <f t="shared" si="40"/>
        <v>0</v>
      </c>
      <c r="T90" s="162">
        <f t="shared" si="40"/>
        <v>0</v>
      </c>
      <c r="U90" s="162">
        <f t="shared" si="40"/>
        <v>0</v>
      </c>
      <c r="V90" s="162">
        <f t="shared" si="40"/>
        <v>0</v>
      </c>
    </row>
    <row r="91" spans="1:22" s="6" customFormat="1" ht="15" hidden="1" customHeight="1">
      <c r="A91" s="51">
        <v>85</v>
      </c>
      <c r="B91" s="11" t="s">
        <v>148</v>
      </c>
      <c r="C91" s="59" t="s">
        <v>42</v>
      </c>
      <c r="D91" s="59"/>
      <c r="E91" s="61">
        <f t="shared" ref="E91:E101" si="41">SUM(G91:V91)/2</f>
        <v>0</v>
      </c>
      <c r="F91" s="61"/>
      <c r="G91" s="55"/>
      <c r="H91" s="55"/>
      <c r="I91" s="55"/>
      <c r="J91" s="61">
        <f t="shared" ref="J91:J101" si="42">SUM(G91:I91)</f>
        <v>0</v>
      </c>
      <c r="K91" s="55"/>
      <c r="L91" s="55"/>
      <c r="M91" s="55"/>
      <c r="N91" s="61">
        <f t="shared" ref="N91:N101" si="43">SUM(K91:M91)</f>
        <v>0</v>
      </c>
      <c r="O91" s="55"/>
      <c r="P91" s="55"/>
      <c r="Q91" s="55"/>
      <c r="R91" s="61">
        <f t="shared" ref="R91:R101" si="44">SUM(O91:Q91)</f>
        <v>0</v>
      </c>
      <c r="S91" s="55"/>
      <c r="T91" s="55"/>
      <c r="U91" s="55"/>
      <c r="V91" s="61">
        <f t="shared" ref="V91:V101" si="45">SUM(S91:U91)</f>
        <v>0</v>
      </c>
    </row>
    <row r="92" spans="1:22" s="6" customFormat="1" ht="15" hidden="1" customHeight="1">
      <c r="A92" s="51">
        <v>86</v>
      </c>
      <c r="B92" s="11" t="s">
        <v>148</v>
      </c>
      <c r="C92" s="59" t="s">
        <v>68</v>
      </c>
      <c r="D92" s="59"/>
      <c r="E92" s="61">
        <f t="shared" si="41"/>
        <v>0</v>
      </c>
      <c r="F92" s="61"/>
      <c r="G92" s="55"/>
      <c r="H92" s="55"/>
      <c r="I92" s="55"/>
      <c r="J92" s="61">
        <f t="shared" si="42"/>
        <v>0</v>
      </c>
      <c r="K92" s="55"/>
      <c r="L92" s="55"/>
      <c r="M92" s="55"/>
      <c r="N92" s="61">
        <f t="shared" si="43"/>
        <v>0</v>
      </c>
      <c r="O92" s="55"/>
      <c r="P92" s="55"/>
      <c r="Q92" s="55"/>
      <c r="R92" s="61">
        <f t="shared" si="44"/>
        <v>0</v>
      </c>
      <c r="S92" s="55"/>
      <c r="T92" s="55"/>
      <c r="U92" s="55"/>
      <c r="V92" s="61">
        <f t="shared" si="45"/>
        <v>0</v>
      </c>
    </row>
    <row r="93" spans="1:22" s="6" customFormat="1" ht="15" hidden="1" customHeight="1">
      <c r="A93" s="51">
        <v>87</v>
      </c>
      <c r="B93" s="11" t="s">
        <v>148</v>
      </c>
      <c r="C93" s="59" t="s">
        <v>69</v>
      </c>
      <c r="D93" s="59"/>
      <c r="E93" s="61">
        <f t="shared" si="41"/>
        <v>0</v>
      </c>
      <c r="F93" s="61"/>
      <c r="G93" s="55"/>
      <c r="H93" s="55"/>
      <c r="I93" s="55"/>
      <c r="J93" s="61">
        <f t="shared" si="42"/>
        <v>0</v>
      </c>
      <c r="K93" s="55"/>
      <c r="L93" s="55"/>
      <c r="M93" s="55"/>
      <c r="N93" s="61">
        <f t="shared" si="43"/>
        <v>0</v>
      </c>
      <c r="O93" s="55"/>
      <c r="P93" s="55"/>
      <c r="Q93" s="55"/>
      <c r="R93" s="61">
        <f t="shared" si="44"/>
        <v>0</v>
      </c>
      <c r="S93" s="55"/>
      <c r="T93" s="55"/>
      <c r="U93" s="55"/>
      <c r="V93" s="61">
        <f t="shared" si="45"/>
        <v>0</v>
      </c>
    </row>
    <row r="94" spans="1:22" s="6" customFormat="1" ht="15" hidden="1" customHeight="1">
      <c r="A94" s="51">
        <v>88</v>
      </c>
      <c r="B94" s="11" t="s">
        <v>148</v>
      </c>
      <c r="C94" s="59" t="s">
        <v>71</v>
      </c>
      <c r="D94" s="59"/>
      <c r="E94" s="61">
        <f t="shared" si="41"/>
        <v>0</v>
      </c>
      <c r="F94" s="61"/>
      <c r="G94" s="55"/>
      <c r="H94" s="55"/>
      <c r="I94" s="55"/>
      <c r="J94" s="61">
        <f t="shared" si="42"/>
        <v>0</v>
      </c>
      <c r="K94" s="55"/>
      <c r="L94" s="55"/>
      <c r="M94" s="55"/>
      <c r="N94" s="61">
        <f t="shared" si="43"/>
        <v>0</v>
      </c>
      <c r="O94" s="55"/>
      <c r="P94" s="55"/>
      <c r="Q94" s="55"/>
      <c r="R94" s="61">
        <f t="shared" si="44"/>
        <v>0</v>
      </c>
      <c r="S94" s="55"/>
      <c r="T94" s="55"/>
      <c r="U94" s="55"/>
      <c r="V94" s="61">
        <f t="shared" si="45"/>
        <v>0</v>
      </c>
    </row>
    <row r="95" spans="1:22" s="6" customFormat="1" ht="15" hidden="1" customHeight="1">
      <c r="A95" s="51">
        <v>89</v>
      </c>
      <c r="B95" s="11" t="s">
        <v>148</v>
      </c>
      <c r="C95" s="59" t="s">
        <v>70</v>
      </c>
      <c r="D95" s="59"/>
      <c r="E95" s="61">
        <f t="shared" si="41"/>
        <v>0</v>
      </c>
      <c r="F95" s="61"/>
      <c r="G95" s="55"/>
      <c r="H95" s="55"/>
      <c r="I95" s="55"/>
      <c r="J95" s="61">
        <f t="shared" si="42"/>
        <v>0</v>
      </c>
      <c r="K95" s="55"/>
      <c r="L95" s="55"/>
      <c r="M95" s="55"/>
      <c r="N95" s="61">
        <f t="shared" si="43"/>
        <v>0</v>
      </c>
      <c r="O95" s="55"/>
      <c r="P95" s="55"/>
      <c r="Q95" s="55"/>
      <c r="R95" s="61">
        <f t="shared" si="44"/>
        <v>0</v>
      </c>
      <c r="S95" s="55"/>
      <c r="T95" s="55"/>
      <c r="U95" s="55"/>
      <c r="V95" s="61">
        <f t="shared" si="45"/>
        <v>0</v>
      </c>
    </row>
    <row r="96" spans="1:22" s="6" customFormat="1" ht="15" hidden="1" customHeight="1">
      <c r="A96" s="51">
        <v>90</v>
      </c>
      <c r="B96" s="11" t="s">
        <v>148</v>
      </c>
      <c r="C96" s="59" t="s">
        <v>146</v>
      </c>
      <c r="D96" s="59"/>
      <c r="E96" s="61">
        <f t="shared" si="41"/>
        <v>0</v>
      </c>
      <c r="F96" s="61"/>
      <c r="G96" s="55"/>
      <c r="H96" s="55"/>
      <c r="I96" s="55"/>
      <c r="J96" s="61">
        <f t="shared" si="42"/>
        <v>0</v>
      </c>
      <c r="K96" s="55"/>
      <c r="L96" s="55"/>
      <c r="M96" s="55"/>
      <c r="N96" s="61">
        <f t="shared" si="43"/>
        <v>0</v>
      </c>
      <c r="O96" s="55"/>
      <c r="P96" s="55"/>
      <c r="Q96" s="55"/>
      <c r="R96" s="61">
        <f t="shared" si="44"/>
        <v>0</v>
      </c>
      <c r="S96" s="55"/>
      <c r="T96" s="55"/>
      <c r="U96" s="55"/>
      <c r="V96" s="61">
        <f t="shared" si="45"/>
        <v>0</v>
      </c>
    </row>
    <row r="97" spans="1:22" s="6" customFormat="1" ht="15" hidden="1" customHeight="1">
      <c r="A97" s="51">
        <v>91</v>
      </c>
      <c r="B97" s="11" t="s">
        <v>148</v>
      </c>
      <c r="C97" s="59" t="s">
        <v>56</v>
      </c>
      <c r="D97" s="59"/>
      <c r="E97" s="61">
        <f t="shared" si="41"/>
        <v>0</v>
      </c>
      <c r="F97" s="61"/>
      <c r="G97" s="55"/>
      <c r="H97" s="55"/>
      <c r="I97" s="55"/>
      <c r="J97" s="61">
        <f t="shared" si="42"/>
        <v>0</v>
      </c>
      <c r="K97" s="55"/>
      <c r="L97" s="55"/>
      <c r="M97" s="55"/>
      <c r="N97" s="61">
        <f t="shared" si="43"/>
        <v>0</v>
      </c>
      <c r="O97" s="55"/>
      <c r="P97" s="55"/>
      <c r="Q97" s="55"/>
      <c r="R97" s="61">
        <f t="shared" si="44"/>
        <v>0</v>
      </c>
      <c r="S97" s="55"/>
      <c r="T97" s="55"/>
      <c r="U97" s="55"/>
      <c r="V97" s="61">
        <f t="shared" si="45"/>
        <v>0</v>
      </c>
    </row>
    <row r="98" spans="1:22" ht="15" hidden="1" customHeight="1">
      <c r="A98" s="51">
        <v>92</v>
      </c>
      <c r="B98" s="11" t="s">
        <v>148</v>
      </c>
      <c r="C98" s="59" t="s">
        <v>47</v>
      </c>
      <c r="D98" s="59"/>
      <c r="E98" s="61">
        <f t="shared" si="41"/>
        <v>0</v>
      </c>
      <c r="F98" s="61"/>
      <c r="G98" s="55"/>
      <c r="H98" s="55"/>
      <c r="I98" s="55"/>
      <c r="J98" s="61">
        <f t="shared" si="42"/>
        <v>0</v>
      </c>
      <c r="K98" s="55"/>
      <c r="L98" s="55"/>
      <c r="M98" s="55"/>
      <c r="N98" s="61">
        <f t="shared" si="43"/>
        <v>0</v>
      </c>
      <c r="O98" s="55"/>
      <c r="P98" s="55"/>
      <c r="Q98" s="55"/>
      <c r="R98" s="61">
        <f t="shared" si="44"/>
        <v>0</v>
      </c>
      <c r="S98" s="55"/>
      <c r="T98" s="55"/>
      <c r="U98" s="55"/>
      <c r="V98" s="61">
        <f t="shared" si="45"/>
        <v>0</v>
      </c>
    </row>
    <row r="99" spans="1:22" s="6" customFormat="1" ht="15" hidden="1" customHeight="1">
      <c r="A99" s="51">
        <v>93</v>
      </c>
      <c r="B99" s="11" t="s">
        <v>148</v>
      </c>
      <c r="C99" s="59" t="s">
        <v>50</v>
      </c>
      <c r="D99" s="59"/>
      <c r="E99" s="61">
        <f t="shared" si="41"/>
        <v>0</v>
      </c>
      <c r="F99" s="61"/>
      <c r="G99" s="55"/>
      <c r="H99" s="55"/>
      <c r="I99" s="55"/>
      <c r="J99" s="61">
        <f t="shared" si="42"/>
        <v>0</v>
      </c>
      <c r="K99" s="55"/>
      <c r="L99" s="55"/>
      <c r="M99" s="55"/>
      <c r="N99" s="61">
        <f t="shared" si="43"/>
        <v>0</v>
      </c>
      <c r="O99" s="55"/>
      <c r="P99" s="55"/>
      <c r="Q99" s="55"/>
      <c r="R99" s="61">
        <f t="shared" si="44"/>
        <v>0</v>
      </c>
      <c r="S99" s="55"/>
      <c r="T99" s="55"/>
      <c r="U99" s="55"/>
      <c r="V99" s="61">
        <f t="shared" si="45"/>
        <v>0</v>
      </c>
    </row>
    <row r="100" spans="1:22" s="6" customFormat="1" ht="15" hidden="1" customHeight="1">
      <c r="A100" s="51">
        <v>94</v>
      </c>
      <c r="B100" s="11" t="s">
        <v>148</v>
      </c>
      <c r="C100" s="59" t="s">
        <v>147</v>
      </c>
      <c r="D100" s="59"/>
      <c r="E100" s="61">
        <f t="shared" si="41"/>
        <v>0</v>
      </c>
      <c r="F100" s="61"/>
      <c r="G100" s="55"/>
      <c r="H100" s="55"/>
      <c r="I100" s="55"/>
      <c r="J100" s="61">
        <f t="shared" si="42"/>
        <v>0</v>
      </c>
      <c r="K100" s="55"/>
      <c r="L100" s="55"/>
      <c r="M100" s="55"/>
      <c r="N100" s="61">
        <f t="shared" si="43"/>
        <v>0</v>
      </c>
      <c r="O100" s="55"/>
      <c r="P100" s="55"/>
      <c r="Q100" s="55"/>
      <c r="R100" s="61">
        <f t="shared" si="44"/>
        <v>0</v>
      </c>
      <c r="S100" s="55"/>
      <c r="T100" s="55"/>
      <c r="U100" s="55"/>
      <c r="V100" s="61">
        <f t="shared" si="45"/>
        <v>0</v>
      </c>
    </row>
    <row r="101" spans="1:22" s="6" customFormat="1" ht="15" hidden="1" customHeight="1">
      <c r="A101" s="51">
        <v>95</v>
      </c>
      <c r="B101" s="11" t="s">
        <v>148</v>
      </c>
      <c r="C101" s="59" t="s">
        <v>48</v>
      </c>
      <c r="D101" s="59"/>
      <c r="E101" s="61">
        <f t="shared" si="41"/>
        <v>0</v>
      </c>
      <c r="F101" s="61"/>
      <c r="G101" s="55"/>
      <c r="H101" s="55"/>
      <c r="I101" s="55"/>
      <c r="J101" s="61">
        <f t="shared" si="42"/>
        <v>0</v>
      </c>
      <c r="K101" s="55"/>
      <c r="L101" s="55"/>
      <c r="M101" s="55"/>
      <c r="N101" s="61">
        <f t="shared" si="43"/>
        <v>0</v>
      </c>
      <c r="O101" s="55"/>
      <c r="P101" s="55"/>
      <c r="Q101" s="55"/>
      <c r="R101" s="61">
        <f t="shared" si="44"/>
        <v>0</v>
      </c>
      <c r="S101" s="55"/>
      <c r="T101" s="55"/>
      <c r="U101" s="55"/>
      <c r="V101" s="61">
        <f t="shared" si="45"/>
        <v>0</v>
      </c>
    </row>
    <row r="102" spans="1:22" s="6" customFormat="1" ht="15" hidden="1" customHeight="1">
      <c r="A102" s="167">
        <v>96</v>
      </c>
      <c r="B102" s="163" t="s">
        <v>74</v>
      </c>
      <c r="C102" s="168" t="s">
        <v>259</v>
      </c>
      <c r="D102" s="130"/>
      <c r="E102" s="169">
        <f>+E103+E111</f>
        <v>0</v>
      </c>
      <c r="F102" s="106"/>
      <c r="G102" s="162">
        <f>+G103+G111</f>
        <v>0</v>
      </c>
      <c r="H102" s="162">
        <f t="shared" ref="H102:I102" si="46">+H103+H111</f>
        <v>0</v>
      </c>
      <c r="I102" s="162">
        <f t="shared" si="46"/>
        <v>0</v>
      </c>
      <c r="J102" s="169">
        <f>SUM(G102:I102)</f>
        <v>0</v>
      </c>
      <c r="K102" s="162">
        <f>+K103+K111</f>
        <v>0</v>
      </c>
      <c r="L102" s="162">
        <f t="shared" ref="L102:M102" si="47">+L103+L111</f>
        <v>0</v>
      </c>
      <c r="M102" s="162">
        <f t="shared" si="47"/>
        <v>0</v>
      </c>
      <c r="N102" s="169">
        <f>SUM(K102:M102)</f>
        <v>0</v>
      </c>
      <c r="O102" s="162">
        <f>+O103+O111</f>
        <v>0</v>
      </c>
      <c r="P102" s="162">
        <f t="shared" ref="P102:Q102" si="48">+P103+P111</f>
        <v>0</v>
      </c>
      <c r="Q102" s="162">
        <f t="shared" si="48"/>
        <v>0</v>
      </c>
      <c r="R102" s="169">
        <f>SUM(O102:Q102)</f>
        <v>0</v>
      </c>
      <c r="S102" s="162">
        <f>+S103+S111</f>
        <v>0</v>
      </c>
      <c r="T102" s="162">
        <f t="shared" ref="T102:U102" si="49">+T103+T111</f>
        <v>0</v>
      </c>
      <c r="U102" s="162">
        <f t="shared" si="49"/>
        <v>0</v>
      </c>
      <c r="V102" s="169">
        <f>SUM(S102:U102)</f>
        <v>0</v>
      </c>
    </row>
    <row r="103" spans="1:22" s="6" customFormat="1" hidden="1">
      <c r="A103" s="167">
        <v>97</v>
      </c>
      <c r="B103" s="163" t="s">
        <v>151</v>
      </c>
      <c r="C103" s="162" t="s">
        <v>152</v>
      </c>
      <c r="D103" s="123"/>
      <c r="E103" s="162">
        <f t="shared" ref="E103:V103" si="50">SUM(E104:E110)</f>
        <v>0</v>
      </c>
      <c r="F103" s="104"/>
      <c r="G103" s="162">
        <f>SUM(G104:G110)</f>
        <v>0</v>
      </c>
      <c r="H103" s="162">
        <f t="shared" si="50"/>
        <v>0</v>
      </c>
      <c r="I103" s="162">
        <f t="shared" si="50"/>
        <v>0</v>
      </c>
      <c r="J103" s="162">
        <f t="shared" si="50"/>
        <v>0</v>
      </c>
      <c r="K103" s="162">
        <f t="shared" si="50"/>
        <v>0</v>
      </c>
      <c r="L103" s="162">
        <f t="shared" si="50"/>
        <v>0</v>
      </c>
      <c r="M103" s="162">
        <f t="shared" si="50"/>
        <v>0</v>
      </c>
      <c r="N103" s="162">
        <f t="shared" si="50"/>
        <v>0</v>
      </c>
      <c r="O103" s="162">
        <f t="shared" si="50"/>
        <v>0</v>
      </c>
      <c r="P103" s="162">
        <f t="shared" si="50"/>
        <v>0</v>
      </c>
      <c r="Q103" s="162">
        <f t="shared" si="50"/>
        <v>0</v>
      </c>
      <c r="R103" s="162">
        <f t="shared" si="50"/>
        <v>0</v>
      </c>
      <c r="S103" s="162">
        <f t="shared" si="50"/>
        <v>0</v>
      </c>
      <c r="T103" s="162">
        <f t="shared" si="50"/>
        <v>0</v>
      </c>
      <c r="U103" s="162">
        <f t="shared" si="50"/>
        <v>0</v>
      </c>
      <c r="V103" s="162">
        <f t="shared" si="50"/>
        <v>0</v>
      </c>
    </row>
    <row r="104" spans="1:22" s="6" customFormat="1" ht="15" hidden="1" customHeight="1">
      <c r="A104" s="51">
        <v>98</v>
      </c>
      <c r="B104" s="11" t="s">
        <v>151</v>
      </c>
      <c r="C104" s="59" t="s">
        <v>68</v>
      </c>
      <c r="D104" s="59"/>
      <c r="E104" s="61">
        <f t="shared" ref="E104:E110" si="51">SUM(G104:V104)/2</f>
        <v>0</v>
      </c>
      <c r="F104" s="61"/>
      <c r="G104" s="55"/>
      <c r="H104" s="55"/>
      <c r="I104" s="55"/>
      <c r="J104" s="61">
        <f t="shared" ref="J104:J110" si="52">SUM(G104:I104)</f>
        <v>0</v>
      </c>
      <c r="K104" s="55"/>
      <c r="L104" s="55"/>
      <c r="M104" s="55"/>
      <c r="N104" s="61">
        <f t="shared" ref="N104:N110" si="53">SUM(K104:M104)</f>
        <v>0</v>
      </c>
      <c r="O104" s="55"/>
      <c r="P104" s="55"/>
      <c r="Q104" s="55"/>
      <c r="R104" s="61">
        <f t="shared" ref="R104:R110" si="54">SUM(O104:Q104)</f>
        <v>0</v>
      </c>
      <c r="S104" s="55"/>
      <c r="T104" s="55"/>
      <c r="U104" s="55"/>
      <c r="V104" s="61">
        <f t="shared" ref="V104:V110" si="55">SUM(S104:U104)</f>
        <v>0</v>
      </c>
    </row>
    <row r="105" spans="1:22" s="6" customFormat="1" ht="15" hidden="1" customHeight="1">
      <c r="A105" s="51">
        <v>99</v>
      </c>
      <c r="B105" s="11" t="s">
        <v>151</v>
      </c>
      <c r="C105" s="59" t="s">
        <v>71</v>
      </c>
      <c r="D105" s="59"/>
      <c r="E105" s="61">
        <f t="shared" si="51"/>
        <v>0</v>
      </c>
      <c r="F105" s="61"/>
      <c r="G105" s="55"/>
      <c r="H105" s="55"/>
      <c r="I105" s="55"/>
      <c r="J105" s="61">
        <f t="shared" si="52"/>
        <v>0</v>
      </c>
      <c r="K105" s="55"/>
      <c r="L105" s="55"/>
      <c r="M105" s="55"/>
      <c r="N105" s="61">
        <f t="shared" si="53"/>
        <v>0</v>
      </c>
      <c r="O105" s="55"/>
      <c r="P105" s="55"/>
      <c r="Q105" s="55"/>
      <c r="R105" s="61">
        <f t="shared" si="54"/>
        <v>0</v>
      </c>
      <c r="S105" s="55"/>
      <c r="T105" s="55"/>
      <c r="U105" s="55"/>
      <c r="V105" s="61">
        <f t="shared" si="55"/>
        <v>0</v>
      </c>
    </row>
    <row r="106" spans="1:22" s="6" customFormat="1" ht="15" hidden="1" customHeight="1">
      <c r="A106" s="51">
        <v>100</v>
      </c>
      <c r="B106" s="11" t="s">
        <v>151</v>
      </c>
      <c r="C106" s="59" t="s">
        <v>70</v>
      </c>
      <c r="D106" s="59"/>
      <c r="E106" s="61">
        <f t="shared" si="51"/>
        <v>0</v>
      </c>
      <c r="F106" s="61"/>
      <c r="G106" s="55"/>
      <c r="H106" s="55"/>
      <c r="I106" s="55"/>
      <c r="J106" s="61">
        <f t="shared" si="52"/>
        <v>0</v>
      </c>
      <c r="K106" s="55"/>
      <c r="L106" s="55"/>
      <c r="M106" s="55"/>
      <c r="N106" s="61">
        <f t="shared" si="53"/>
        <v>0</v>
      </c>
      <c r="O106" s="55"/>
      <c r="P106" s="55"/>
      <c r="Q106" s="55"/>
      <c r="R106" s="61">
        <f t="shared" si="54"/>
        <v>0</v>
      </c>
      <c r="S106" s="55"/>
      <c r="T106" s="55"/>
      <c r="U106" s="55"/>
      <c r="V106" s="61">
        <f t="shared" si="55"/>
        <v>0</v>
      </c>
    </row>
    <row r="107" spans="1:22" s="6" customFormat="1" ht="15" hidden="1" customHeight="1">
      <c r="A107" s="51">
        <v>101</v>
      </c>
      <c r="B107" s="11" t="s">
        <v>151</v>
      </c>
      <c r="C107" s="59" t="s">
        <v>56</v>
      </c>
      <c r="D107" s="59"/>
      <c r="E107" s="61">
        <f t="shared" si="51"/>
        <v>0</v>
      </c>
      <c r="F107" s="61"/>
      <c r="G107" s="55"/>
      <c r="H107" s="55"/>
      <c r="I107" s="55"/>
      <c r="J107" s="61">
        <f t="shared" si="52"/>
        <v>0</v>
      </c>
      <c r="K107" s="55"/>
      <c r="L107" s="55"/>
      <c r="M107" s="55"/>
      <c r="N107" s="61">
        <f t="shared" si="53"/>
        <v>0</v>
      </c>
      <c r="O107" s="55"/>
      <c r="P107" s="55"/>
      <c r="Q107" s="55"/>
      <c r="R107" s="61">
        <f t="shared" si="54"/>
        <v>0</v>
      </c>
      <c r="S107" s="55"/>
      <c r="T107" s="55"/>
      <c r="U107" s="55"/>
      <c r="V107" s="61">
        <f t="shared" si="55"/>
        <v>0</v>
      </c>
    </row>
    <row r="108" spans="1:22" s="6" customFormat="1" ht="15" hidden="1" customHeight="1">
      <c r="A108" s="51">
        <v>102</v>
      </c>
      <c r="B108" s="11" t="s">
        <v>151</v>
      </c>
      <c r="C108" s="59" t="s">
        <v>47</v>
      </c>
      <c r="D108" s="59"/>
      <c r="E108" s="61">
        <f t="shared" si="51"/>
        <v>0</v>
      </c>
      <c r="F108" s="61"/>
      <c r="G108" s="55"/>
      <c r="H108" s="55"/>
      <c r="I108" s="55"/>
      <c r="J108" s="61">
        <f t="shared" si="52"/>
        <v>0</v>
      </c>
      <c r="K108" s="55"/>
      <c r="L108" s="55"/>
      <c r="M108" s="55"/>
      <c r="N108" s="61">
        <f t="shared" si="53"/>
        <v>0</v>
      </c>
      <c r="O108" s="55"/>
      <c r="P108" s="55"/>
      <c r="Q108" s="55"/>
      <c r="R108" s="61">
        <f t="shared" si="54"/>
        <v>0</v>
      </c>
      <c r="S108" s="55"/>
      <c r="T108" s="55"/>
      <c r="U108" s="55"/>
      <c r="V108" s="61">
        <f t="shared" si="55"/>
        <v>0</v>
      </c>
    </row>
    <row r="109" spans="1:22" s="6" customFormat="1" ht="15" hidden="1" customHeight="1">
      <c r="A109" s="51">
        <v>103</v>
      </c>
      <c r="B109" s="11" t="s">
        <v>151</v>
      </c>
      <c r="C109" s="59" t="s">
        <v>50</v>
      </c>
      <c r="D109" s="59"/>
      <c r="E109" s="61">
        <f t="shared" si="51"/>
        <v>0</v>
      </c>
      <c r="F109" s="61"/>
      <c r="G109" s="55"/>
      <c r="H109" s="55"/>
      <c r="I109" s="55"/>
      <c r="J109" s="61">
        <f t="shared" si="52"/>
        <v>0</v>
      </c>
      <c r="K109" s="55"/>
      <c r="L109" s="55"/>
      <c r="M109" s="55"/>
      <c r="N109" s="61">
        <f t="shared" si="53"/>
        <v>0</v>
      </c>
      <c r="O109" s="55"/>
      <c r="P109" s="55"/>
      <c r="Q109" s="55"/>
      <c r="R109" s="61">
        <f t="shared" si="54"/>
        <v>0</v>
      </c>
      <c r="S109" s="55"/>
      <c r="T109" s="55"/>
      <c r="U109" s="55"/>
      <c r="V109" s="61">
        <f t="shared" si="55"/>
        <v>0</v>
      </c>
    </row>
    <row r="110" spans="1:22" s="6" customFormat="1" ht="15" hidden="1" customHeight="1">
      <c r="A110" s="51">
        <v>104</v>
      </c>
      <c r="B110" s="11" t="s">
        <v>151</v>
      </c>
      <c r="C110" s="59" t="s">
        <v>48</v>
      </c>
      <c r="D110" s="59"/>
      <c r="E110" s="61">
        <f t="shared" si="51"/>
        <v>0</v>
      </c>
      <c r="F110" s="61"/>
      <c r="G110" s="55"/>
      <c r="H110" s="55"/>
      <c r="I110" s="55"/>
      <c r="J110" s="61">
        <f t="shared" si="52"/>
        <v>0</v>
      </c>
      <c r="K110" s="55"/>
      <c r="L110" s="55"/>
      <c r="M110" s="55"/>
      <c r="N110" s="61">
        <f t="shared" si="53"/>
        <v>0</v>
      </c>
      <c r="O110" s="55"/>
      <c r="P110" s="55"/>
      <c r="Q110" s="55"/>
      <c r="R110" s="61">
        <f t="shared" si="54"/>
        <v>0</v>
      </c>
      <c r="S110" s="55"/>
      <c r="T110" s="55"/>
      <c r="U110" s="55"/>
      <c r="V110" s="61">
        <f t="shared" si="55"/>
        <v>0</v>
      </c>
    </row>
    <row r="111" spans="1:22" s="6" customFormat="1" hidden="1">
      <c r="A111" s="167">
        <v>105</v>
      </c>
      <c r="B111" s="163" t="s">
        <v>153</v>
      </c>
      <c r="C111" s="162" t="s">
        <v>154</v>
      </c>
      <c r="D111" s="123"/>
      <c r="E111" s="162">
        <f t="shared" ref="E111:V111" si="56">SUM(E112:E118)</f>
        <v>0</v>
      </c>
      <c r="F111" s="104"/>
      <c r="G111" s="162">
        <f>SUM(G112:G118)</f>
        <v>0</v>
      </c>
      <c r="H111" s="162">
        <f t="shared" si="56"/>
        <v>0</v>
      </c>
      <c r="I111" s="162">
        <f t="shared" si="56"/>
        <v>0</v>
      </c>
      <c r="J111" s="162">
        <f t="shared" si="56"/>
        <v>0</v>
      </c>
      <c r="K111" s="162">
        <f t="shared" si="56"/>
        <v>0</v>
      </c>
      <c r="L111" s="162">
        <f t="shared" si="56"/>
        <v>0</v>
      </c>
      <c r="M111" s="162">
        <f t="shared" si="56"/>
        <v>0</v>
      </c>
      <c r="N111" s="162">
        <f t="shared" si="56"/>
        <v>0</v>
      </c>
      <c r="O111" s="162">
        <f t="shared" si="56"/>
        <v>0</v>
      </c>
      <c r="P111" s="162">
        <f t="shared" si="56"/>
        <v>0</v>
      </c>
      <c r="Q111" s="162">
        <f t="shared" si="56"/>
        <v>0</v>
      </c>
      <c r="R111" s="162">
        <f t="shared" si="56"/>
        <v>0</v>
      </c>
      <c r="S111" s="162">
        <f t="shared" si="56"/>
        <v>0</v>
      </c>
      <c r="T111" s="162">
        <f t="shared" si="56"/>
        <v>0</v>
      </c>
      <c r="U111" s="162">
        <f t="shared" si="56"/>
        <v>0</v>
      </c>
      <c r="V111" s="162">
        <f t="shared" si="56"/>
        <v>0</v>
      </c>
    </row>
    <row r="112" spans="1:22" s="6" customFormat="1" ht="15" hidden="1" customHeight="1">
      <c r="A112" s="51">
        <v>106</v>
      </c>
      <c r="B112" s="11" t="s">
        <v>153</v>
      </c>
      <c r="C112" s="59" t="s">
        <v>68</v>
      </c>
      <c r="D112" s="59"/>
      <c r="E112" s="61">
        <f t="shared" ref="E112:E118" si="57">SUM(G112:V112)/2</f>
        <v>0</v>
      </c>
      <c r="F112" s="61"/>
      <c r="G112" s="55"/>
      <c r="H112" s="55"/>
      <c r="I112" s="55"/>
      <c r="J112" s="61">
        <f t="shared" ref="J112:J118" si="58">SUM(G112:I112)</f>
        <v>0</v>
      </c>
      <c r="K112" s="55"/>
      <c r="L112" s="55"/>
      <c r="M112" s="55"/>
      <c r="N112" s="61">
        <f t="shared" ref="N112:N118" si="59">SUM(K112:M112)</f>
        <v>0</v>
      </c>
      <c r="O112" s="55"/>
      <c r="P112" s="55"/>
      <c r="Q112" s="55"/>
      <c r="R112" s="61">
        <f t="shared" ref="R112:R118" si="60">SUM(O112:Q112)</f>
        <v>0</v>
      </c>
      <c r="S112" s="55"/>
      <c r="T112" s="55"/>
      <c r="U112" s="55"/>
      <c r="V112" s="61">
        <f t="shared" ref="V112:V118" si="61">SUM(S112:U112)</f>
        <v>0</v>
      </c>
    </row>
    <row r="113" spans="1:22" s="6" customFormat="1" ht="15" hidden="1" customHeight="1">
      <c r="A113" s="51">
        <v>107</v>
      </c>
      <c r="B113" s="11" t="s">
        <v>153</v>
      </c>
      <c r="C113" s="59" t="s">
        <v>71</v>
      </c>
      <c r="D113" s="59"/>
      <c r="E113" s="61">
        <f t="shared" si="57"/>
        <v>0</v>
      </c>
      <c r="F113" s="61"/>
      <c r="G113" s="55"/>
      <c r="H113" s="55"/>
      <c r="I113" s="55"/>
      <c r="J113" s="61">
        <f t="shared" si="58"/>
        <v>0</v>
      </c>
      <c r="K113" s="55"/>
      <c r="L113" s="55"/>
      <c r="M113" s="55"/>
      <c r="N113" s="61">
        <f t="shared" si="59"/>
        <v>0</v>
      </c>
      <c r="O113" s="55"/>
      <c r="P113" s="55"/>
      <c r="Q113" s="55"/>
      <c r="R113" s="61">
        <f t="shared" si="60"/>
        <v>0</v>
      </c>
      <c r="S113" s="55"/>
      <c r="T113" s="55"/>
      <c r="U113" s="55"/>
      <c r="V113" s="61">
        <f t="shared" si="61"/>
        <v>0</v>
      </c>
    </row>
    <row r="114" spans="1:22" s="6" customFormat="1" ht="15" hidden="1" customHeight="1">
      <c r="A114" s="51">
        <v>108</v>
      </c>
      <c r="B114" s="11" t="s">
        <v>153</v>
      </c>
      <c r="C114" s="59" t="s">
        <v>70</v>
      </c>
      <c r="D114" s="59"/>
      <c r="E114" s="61">
        <f t="shared" si="57"/>
        <v>0</v>
      </c>
      <c r="F114" s="61"/>
      <c r="G114" s="55"/>
      <c r="H114" s="55"/>
      <c r="I114" s="55"/>
      <c r="J114" s="61">
        <f t="shared" si="58"/>
        <v>0</v>
      </c>
      <c r="K114" s="55"/>
      <c r="L114" s="55"/>
      <c r="M114" s="55"/>
      <c r="N114" s="61">
        <f t="shared" si="59"/>
        <v>0</v>
      </c>
      <c r="O114" s="55"/>
      <c r="P114" s="55"/>
      <c r="Q114" s="55"/>
      <c r="R114" s="61">
        <f t="shared" si="60"/>
        <v>0</v>
      </c>
      <c r="S114" s="55"/>
      <c r="T114" s="55"/>
      <c r="U114" s="55"/>
      <c r="V114" s="61">
        <f t="shared" si="61"/>
        <v>0</v>
      </c>
    </row>
    <row r="115" spans="1:22" s="6" customFormat="1" ht="15" hidden="1" customHeight="1">
      <c r="A115" s="51">
        <v>109</v>
      </c>
      <c r="B115" s="11" t="s">
        <v>153</v>
      </c>
      <c r="C115" s="59" t="s">
        <v>56</v>
      </c>
      <c r="D115" s="59"/>
      <c r="E115" s="61">
        <f t="shared" si="57"/>
        <v>0</v>
      </c>
      <c r="F115" s="61"/>
      <c r="G115" s="55"/>
      <c r="H115" s="55"/>
      <c r="I115" s="55"/>
      <c r="J115" s="61">
        <f t="shared" si="58"/>
        <v>0</v>
      </c>
      <c r="K115" s="55"/>
      <c r="L115" s="55"/>
      <c r="M115" s="55"/>
      <c r="N115" s="61">
        <f t="shared" si="59"/>
        <v>0</v>
      </c>
      <c r="O115" s="55"/>
      <c r="P115" s="55"/>
      <c r="Q115" s="55"/>
      <c r="R115" s="61">
        <f t="shared" si="60"/>
        <v>0</v>
      </c>
      <c r="S115" s="55"/>
      <c r="T115" s="55"/>
      <c r="U115" s="55"/>
      <c r="V115" s="61">
        <f t="shared" si="61"/>
        <v>0</v>
      </c>
    </row>
    <row r="116" spans="1:22" s="6" customFormat="1" ht="15" hidden="1" customHeight="1">
      <c r="A116" s="51">
        <v>110</v>
      </c>
      <c r="B116" s="11" t="s">
        <v>153</v>
      </c>
      <c r="C116" s="59" t="s">
        <v>47</v>
      </c>
      <c r="D116" s="59"/>
      <c r="E116" s="61">
        <f t="shared" si="57"/>
        <v>0</v>
      </c>
      <c r="F116" s="61"/>
      <c r="G116" s="55"/>
      <c r="H116" s="55"/>
      <c r="I116" s="55"/>
      <c r="J116" s="61">
        <f t="shared" si="58"/>
        <v>0</v>
      </c>
      <c r="K116" s="55"/>
      <c r="L116" s="55"/>
      <c r="M116" s="55"/>
      <c r="N116" s="61">
        <f t="shared" si="59"/>
        <v>0</v>
      </c>
      <c r="O116" s="55"/>
      <c r="P116" s="55"/>
      <c r="Q116" s="55"/>
      <c r="R116" s="61">
        <f t="shared" si="60"/>
        <v>0</v>
      </c>
      <c r="S116" s="55"/>
      <c r="T116" s="55"/>
      <c r="U116" s="55"/>
      <c r="V116" s="61">
        <f t="shared" si="61"/>
        <v>0</v>
      </c>
    </row>
    <row r="117" spans="1:22" s="6" customFormat="1" ht="15" hidden="1" customHeight="1">
      <c r="A117" s="51">
        <v>111</v>
      </c>
      <c r="B117" s="11" t="s">
        <v>153</v>
      </c>
      <c r="C117" s="59" t="s">
        <v>50</v>
      </c>
      <c r="D117" s="59"/>
      <c r="E117" s="61">
        <f t="shared" si="57"/>
        <v>0</v>
      </c>
      <c r="F117" s="61"/>
      <c r="G117" s="55"/>
      <c r="H117" s="55"/>
      <c r="I117" s="55"/>
      <c r="J117" s="61">
        <f t="shared" si="58"/>
        <v>0</v>
      </c>
      <c r="K117" s="55"/>
      <c r="L117" s="55"/>
      <c r="M117" s="55"/>
      <c r="N117" s="61">
        <f t="shared" si="59"/>
        <v>0</v>
      </c>
      <c r="O117" s="55"/>
      <c r="P117" s="55"/>
      <c r="Q117" s="55"/>
      <c r="R117" s="61">
        <f t="shared" si="60"/>
        <v>0</v>
      </c>
      <c r="S117" s="55"/>
      <c r="T117" s="55"/>
      <c r="U117" s="55"/>
      <c r="V117" s="61">
        <f t="shared" si="61"/>
        <v>0</v>
      </c>
    </row>
    <row r="118" spans="1:22" s="6" customFormat="1" ht="15" hidden="1" customHeight="1">
      <c r="A118" s="51">
        <v>112</v>
      </c>
      <c r="B118" s="11" t="s">
        <v>153</v>
      </c>
      <c r="C118" s="59" t="s">
        <v>48</v>
      </c>
      <c r="D118" s="59"/>
      <c r="E118" s="61">
        <f t="shared" si="57"/>
        <v>0</v>
      </c>
      <c r="F118" s="61"/>
      <c r="G118" s="55"/>
      <c r="H118" s="55"/>
      <c r="I118" s="55"/>
      <c r="J118" s="61">
        <f t="shared" si="58"/>
        <v>0</v>
      </c>
      <c r="K118" s="55"/>
      <c r="L118" s="55"/>
      <c r="M118" s="55"/>
      <c r="N118" s="61">
        <f t="shared" si="59"/>
        <v>0</v>
      </c>
      <c r="O118" s="55"/>
      <c r="P118" s="55"/>
      <c r="Q118" s="55"/>
      <c r="R118" s="61">
        <f t="shared" si="60"/>
        <v>0</v>
      </c>
      <c r="S118" s="55"/>
      <c r="T118" s="55"/>
      <c r="U118" s="55"/>
      <c r="V118" s="61">
        <f t="shared" si="61"/>
        <v>0</v>
      </c>
    </row>
    <row r="119" spans="1:22" s="6" customFormat="1" ht="15" hidden="1" customHeight="1">
      <c r="A119" s="167">
        <v>113</v>
      </c>
      <c r="B119" s="163" t="s">
        <v>75</v>
      </c>
      <c r="C119" s="168" t="s">
        <v>155</v>
      </c>
      <c r="D119" s="130"/>
      <c r="E119" s="169" t="e">
        <f>+E120+E133</f>
        <v>#REF!</v>
      </c>
      <c r="F119" s="106"/>
      <c r="G119" s="162" t="e">
        <f>+G120+G133</f>
        <v>#REF!</v>
      </c>
      <c r="H119" s="162" t="e">
        <f t="shared" ref="H119:I119" si="62">+H120+H133</f>
        <v>#REF!</v>
      </c>
      <c r="I119" s="162" t="e">
        <f t="shared" si="62"/>
        <v>#REF!</v>
      </c>
      <c r="J119" s="169" t="e">
        <f>SUM(G119:I119)</f>
        <v>#REF!</v>
      </c>
      <c r="K119" s="162" t="e">
        <f>+K120+K133</f>
        <v>#REF!</v>
      </c>
      <c r="L119" s="162" t="e">
        <f t="shared" ref="L119:M119" si="63">+L120+L133</f>
        <v>#REF!</v>
      </c>
      <c r="M119" s="162" t="e">
        <f t="shared" si="63"/>
        <v>#REF!</v>
      </c>
      <c r="N119" s="169" t="e">
        <f>SUM(K119:M119)</f>
        <v>#REF!</v>
      </c>
      <c r="O119" s="162" t="e">
        <f>+O120+O133</f>
        <v>#REF!</v>
      </c>
      <c r="P119" s="162" t="e">
        <f t="shared" ref="P119:Q119" si="64">+P120+P133</f>
        <v>#REF!</v>
      </c>
      <c r="Q119" s="162" t="e">
        <f t="shared" si="64"/>
        <v>#REF!</v>
      </c>
      <c r="R119" s="169" t="e">
        <f>SUM(O119:Q119)</f>
        <v>#REF!</v>
      </c>
      <c r="S119" s="162" t="e">
        <f>+S120+S133</f>
        <v>#REF!</v>
      </c>
      <c r="T119" s="162" t="e">
        <f t="shared" ref="T119:U119" si="65">+T120+T133</f>
        <v>#REF!</v>
      </c>
      <c r="U119" s="162" t="e">
        <f t="shared" si="65"/>
        <v>#REF!</v>
      </c>
      <c r="V119" s="169" t="e">
        <f>SUM(S119:U119)</f>
        <v>#REF!</v>
      </c>
    </row>
    <row r="120" spans="1:22" s="6" customFormat="1" hidden="1">
      <c r="A120" s="167">
        <v>114</v>
      </c>
      <c r="B120" s="163" t="s">
        <v>156</v>
      </c>
      <c r="C120" s="162" t="s">
        <v>157</v>
      </c>
      <c r="D120" s="123"/>
      <c r="E120" s="162">
        <f t="shared" ref="E120" si="66">SUM(E121:E131)</f>
        <v>0</v>
      </c>
      <c r="F120" s="104"/>
      <c r="G120" s="162">
        <f>SUM(G121:G131)</f>
        <v>0</v>
      </c>
      <c r="H120" s="162">
        <f t="shared" ref="H120:I120" si="67">SUM(H121:H131)</f>
        <v>0</v>
      </c>
      <c r="I120" s="162">
        <f t="shared" si="67"/>
        <v>0</v>
      </c>
      <c r="J120" s="162">
        <f>SUM(G120:I120)</f>
        <v>0</v>
      </c>
      <c r="K120" s="162">
        <f>SUM(K121:K131)</f>
        <v>0</v>
      </c>
      <c r="L120" s="162">
        <f t="shared" ref="L120:M120" si="68">SUM(L121:L131)</f>
        <v>0</v>
      </c>
      <c r="M120" s="162">
        <f t="shared" si="68"/>
        <v>0</v>
      </c>
      <c r="N120" s="162">
        <f>SUM(K120:M120)</f>
        <v>0</v>
      </c>
      <c r="O120" s="162">
        <f>SUM(O121:O131)</f>
        <v>0</v>
      </c>
      <c r="P120" s="162">
        <f t="shared" ref="P120:Q120" si="69">SUM(P121:P131)</f>
        <v>0</v>
      </c>
      <c r="Q120" s="162">
        <f t="shared" si="69"/>
        <v>0</v>
      </c>
      <c r="R120" s="162">
        <f>SUM(O120:Q120)</f>
        <v>0</v>
      </c>
      <c r="S120" s="162">
        <f>SUM(S121:S131)</f>
        <v>0</v>
      </c>
      <c r="T120" s="162">
        <f t="shared" ref="T120:U120" si="70">SUM(T121:T131)</f>
        <v>0</v>
      </c>
      <c r="U120" s="162">
        <f t="shared" si="70"/>
        <v>0</v>
      </c>
      <c r="V120" s="162">
        <f>SUM(S120:U120)</f>
        <v>0</v>
      </c>
    </row>
    <row r="121" spans="1:22" s="6" customFormat="1" ht="15" hidden="1" customHeight="1">
      <c r="A121" s="51">
        <v>115</v>
      </c>
      <c r="B121" s="11" t="s">
        <v>156</v>
      </c>
      <c r="C121" s="59" t="s">
        <v>41</v>
      </c>
      <c r="D121" s="59"/>
      <c r="E121" s="61">
        <f t="shared" ref="E121:E132" si="71">SUM(G121:V121)/2</f>
        <v>0</v>
      </c>
      <c r="F121" s="61"/>
      <c r="G121" s="55"/>
      <c r="H121" s="55"/>
      <c r="I121" s="55"/>
      <c r="J121" s="61">
        <f t="shared" ref="J121:J131" si="72">SUM(G121:I121)</f>
        <v>0</v>
      </c>
      <c r="K121" s="55"/>
      <c r="L121" s="55"/>
      <c r="M121" s="55"/>
      <c r="N121" s="85">
        <f t="shared" ref="N121:N132" si="73">SUM(K121:M121)</f>
        <v>0</v>
      </c>
      <c r="O121" s="55"/>
      <c r="P121" s="55"/>
      <c r="Q121" s="55"/>
      <c r="R121" s="61">
        <f t="shared" ref="R121:R132" si="74">SUM(O121:Q121)</f>
        <v>0</v>
      </c>
      <c r="S121" s="55"/>
      <c r="T121" s="55"/>
      <c r="U121" s="55"/>
      <c r="V121" s="61">
        <f t="shared" ref="V121:V132" si="75">SUM(S121:U121)</f>
        <v>0</v>
      </c>
    </row>
    <row r="122" spans="1:22" s="6" customFormat="1" ht="15" hidden="1" customHeight="1">
      <c r="A122" s="51">
        <v>117</v>
      </c>
      <c r="B122" s="11" t="s">
        <v>156</v>
      </c>
      <c r="C122" s="60" t="s">
        <v>158</v>
      </c>
      <c r="D122" s="60"/>
      <c r="E122" s="61">
        <f t="shared" si="71"/>
        <v>0</v>
      </c>
      <c r="F122" s="61"/>
      <c r="G122" s="55"/>
      <c r="H122" s="55"/>
      <c r="I122" s="55"/>
      <c r="J122" s="61">
        <f t="shared" si="72"/>
        <v>0</v>
      </c>
      <c r="K122" s="55"/>
      <c r="L122" s="55"/>
      <c r="M122" s="55"/>
      <c r="N122" s="85">
        <f t="shared" si="73"/>
        <v>0</v>
      </c>
      <c r="O122" s="55"/>
      <c r="P122" s="55"/>
      <c r="Q122" s="55"/>
      <c r="R122" s="61">
        <f t="shared" si="74"/>
        <v>0</v>
      </c>
      <c r="S122" s="55"/>
      <c r="T122" s="55"/>
      <c r="U122" s="55"/>
      <c r="V122" s="61">
        <f t="shared" si="75"/>
        <v>0</v>
      </c>
    </row>
    <row r="123" spans="1:22" s="6" customFormat="1" ht="15" hidden="1" customHeight="1">
      <c r="A123" s="51">
        <v>118</v>
      </c>
      <c r="B123" s="11" t="s">
        <v>156</v>
      </c>
      <c r="C123" s="60" t="s">
        <v>159</v>
      </c>
      <c r="D123" s="60"/>
      <c r="E123" s="61">
        <f t="shared" si="71"/>
        <v>0</v>
      </c>
      <c r="F123" s="61"/>
      <c r="G123" s="55"/>
      <c r="H123" s="55"/>
      <c r="I123" s="55"/>
      <c r="J123" s="61">
        <f t="shared" si="72"/>
        <v>0</v>
      </c>
      <c r="K123" s="55"/>
      <c r="L123" s="55"/>
      <c r="M123" s="55"/>
      <c r="N123" s="85">
        <f t="shared" si="73"/>
        <v>0</v>
      </c>
      <c r="O123" s="55"/>
      <c r="P123" s="55"/>
      <c r="Q123" s="55"/>
      <c r="R123" s="61">
        <f t="shared" si="74"/>
        <v>0</v>
      </c>
      <c r="S123" s="55"/>
      <c r="T123" s="55"/>
      <c r="U123" s="55"/>
      <c r="V123" s="61">
        <f t="shared" si="75"/>
        <v>0</v>
      </c>
    </row>
    <row r="124" spans="1:22" s="6" customFormat="1" ht="15" hidden="1" customHeight="1">
      <c r="A124" s="51">
        <v>120</v>
      </c>
      <c r="B124" s="11" t="s">
        <v>156</v>
      </c>
      <c r="C124" s="59" t="s">
        <v>68</v>
      </c>
      <c r="D124" s="59"/>
      <c r="E124" s="61">
        <f t="shared" si="71"/>
        <v>0</v>
      </c>
      <c r="F124" s="61"/>
      <c r="G124" s="55"/>
      <c r="H124" s="55"/>
      <c r="I124" s="55"/>
      <c r="J124" s="61">
        <f t="shared" si="72"/>
        <v>0</v>
      </c>
      <c r="K124" s="55"/>
      <c r="L124" s="55"/>
      <c r="M124" s="55"/>
      <c r="N124" s="85">
        <f t="shared" si="73"/>
        <v>0</v>
      </c>
      <c r="O124" s="55"/>
      <c r="P124" s="55"/>
      <c r="Q124" s="55"/>
      <c r="R124" s="61">
        <f t="shared" si="74"/>
        <v>0</v>
      </c>
      <c r="S124" s="55"/>
      <c r="T124" s="55"/>
      <c r="U124" s="55"/>
      <c r="V124" s="61">
        <f t="shared" si="75"/>
        <v>0</v>
      </c>
    </row>
    <row r="125" spans="1:22" s="6" customFormat="1" ht="15" hidden="1" customHeight="1">
      <c r="A125" s="51">
        <v>121</v>
      </c>
      <c r="B125" s="11" t="s">
        <v>156</v>
      </c>
      <c r="C125" s="59" t="s">
        <v>69</v>
      </c>
      <c r="D125" s="59"/>
      <c r="E125" s="61">
        <f t="shared" si="71"/>
        <v>0</v>
      </c>
      <c r="F125" s="61"/>
      <c r="G125" s="55"/>
      <c r="H125" s="55"/>
      <c r="I125" s="55"/>
      <c r="J125" s="61">
        <f t="shared" si="72"/>
        <v>0</v>
      </c>
      <c r="K125" s="55"/>
      <c r="L125" s="55"/>
      <c r="M125" s="55"/>
      <c r="N125" s="85">
        <f t="shared" si="73"/>
        <v>0</v>
      </c>
      <c r="O125" s="55"/>
      <c r="P125" s="55"/>
      <c r="Q125" s="55"/>
      <c r="R125" s="61">
        <f t="shared" si="74"/>
        <v>0</v>
      </c>
      <c r="S125" s="55"/>
      <c r="T125" s="55"/>
      <c r="U125" s="55"/>
      <c r="V125" s="61">
        <f t="shared" si="75"/>
        <v>0</v>
      </c>
    </row>
    <row r="126" spans="1:22" s="6" customFormat="1" ht="15" hidden="1" customHeight="1">
      <c r="A126" s="51">
        <v>122</v>
      </c>
      <c r="B126" s="11" t="s">
        <v>156</v>
      </c>
      <c r="C126" s="59" t="s">
        <v>71</v>
      </c>
      <c r="D126" s="59"/>
      <c r="E126" s="61">
        <f t="shared" si="71"/>
        <v>0</v>
      </c>
      <c r="F126" s="61"/>
      <c r="G126" s="55"/>
      <c r="H126" s="55"/>
      <c r="I126" s="55"/>
      <c r="J126" s="61">
        <f t="shared" si="72"/>
        <v>0</v>
      </c>
      <c r="K126" s="55"/>
      <c r="L126" s="55"/>
      <c r="M126" s="55"/>
      <c r="N126" s="85">
        <f t="shared" si="73"/>
        <v>0</v>
      </c>
      <c r="O126" s="55"/>
      <c r="P126" s="55"/>
      <c r="Q126" s="55"/>
      <c r="R126" s="61">
        <f t="shared" si="74"/>
        <v>0</v>
      </c>
      <c r="S126" s="55"/>
      <c r="T126" s="55"/>
      <c r="U126" s="55"/>
      <c r="V126" s="61">
        <f t="shared" si="75"/>
        <v>0</v>
      </c>
    </row>
    <row r="127" spans="1:22" s="6" customFormat="1" ht="15" hidden="1" customHeight="1">
      <c r="A127" s="51">
        <v>123</v>
      </c>
      <c r="B127" s="11" t="s">
        <v>156</v>
      </c>
      <c r="C127" s="59" t="s">
        <v>56</v>
      </c>
      <c r="D127" s="59"/>
      <c r="E127" s="61">
        <f t="shared" si="71"/>
        <v>0</v>
      </c>
      <c r="F127" s="61"/>
      <c r="G127" s="55"/>
      <c r="H127" s="55"/>
      <c r="I127" s="55"/>
      <c r="J127" s="61">
        <f t="shared" si="72"/>
        <v>0</v>
      </c>
      <c r="K127" s="55"/>
      <c r="L127" s="55"/>
      <c r="M127" s="55"/>
      <c r="N127" s="85">
        <f t="shared" si="73"/>
        <v>0</v>
      </c>
      <c r="O127" s="55"/>
      <c r="P127" s="55"/>
      <c r="Q127" s="55"/>
      <c r="R127" s="61">
        <f t="shared" si="74"/>
        <v>0</v>
      </c>
      <c r="S127" s="55"/>
      <c r="T127" s="55"/>
      <c r="U127" s="55"/>
      <c r="V127" s="61">
        <f t="shared" si="75"/>
        <v>0</v>
      </c>
    </row>
    <row r="128" spans="1:22" ht="15" hidden="1" customHeight="1">
      <c r="A128" s="51">
        <v>124</v>
      </c>
      <c r="B128" s="11" t="s">
        <v>156</v>
      </c>
      <c r="C128" s="59" t="s">
        <v>47</v>
      </c>
      <c r="D128" s="59"/>
      <c r="E128" s="61">
        <f t="shared" si="71"/>
        <v>0</v>
      </c>
      <c r="F128" s="61"/>
      <c r="G128" s="55"/>
      <c r="H128" s="55"/>
      <c r="I128" s="55"/>
      <c r="J128" s="61">
        <f t="shared" si="72"/>
        <v>0</v>
      </c>
      <c r="K128" s="55"/>
      <c r="L128" s="55"/>
      <c r="M128" s="55"/>
      <c r="N128" s="85">
        <f t="shared" si="73"/>
        <v>0</v>
      </c>
      <c r="O128" s="55"/>
      <c r="P128" s="55"/>
      <c r="Q128" s="55"/>
      <c r="R128" s="61">
        <f t="shared" si="74"/>
        <v>0</v>
      </c>
      <c r="S128" s="55"/>
      <c r="T128" s="55"/>
      <c r="U128" s="55"/>
      <c r="V128" s="61">
        <f t="shared" si="75"/>
        <v>0</v>
      </c>
    </row>
    <row r="129" spans="1:22" s="6" customFormat="1" ht="15" hidden="1" customHeight="1">
      <c r="A129" s="51">
        <v>125</v>
      </c>
      <c r="B129" s="11" t="s">
        <v>156</v>
      </c>
      <c r="C129" s="59" t="s">
        <v>50</v>
      </c>
      <c r="D129" s="59"/>
      <c r="E129" s="61">
        <f t="shared" si="71"/>
        <v>0</v>
      </c>
      <c r="F129" s="61"/>
      <c r="G129" s="55"/>
      <c r="H129" s="55"/>
      <c r="I129" s="55"/>
      <c r="J129" s="61">
        <f t="shared" si="72"/>
        <v>0</v>
      </c>
      <c r="K129" s="55"/>
      <c r="L129" s="55"/>
      <c r="M129" s="55"/>
      <c r="N129" s="85">
        <f t="shared" si="73"/>
        <v>0</v>
      </c>
      <c r="O129" s="55"/>
      <c r="P129" s="55"/>
      <c r="Q129" s="55"/>
      <c r="R129" s="61">
        <f t="shared" si="74"/>
        <v>0</v>
      </c>
      <c r="S129" s="55"/>
      <c r="T129" s="55"/>
      <c r="U129" s="55"/>
      <c r="V129" s="61">
        <f t="shared" si="75"/>
        <v>0</v>
      </c>
    </row>
    <row r="130" spans="1:22" s="6" customFormat="1" ht="15" hidden="1" customHeight="1">
      <c r="A130" s="51">
        <v>126</v>
      </c>
      <c r="B130" s="11" t="s">
        <v>156</v>
      </c>
      <c r="C130" s="59" t="s">
        <v>48</v>
      </c>
      <c r="D130" s="59"/>
      <c r="E130" s="61">
        <f t="shared" si="71"/>
        <v>0</v>
      </c>
      <c r="F130" s="61"/>
      <c r="G130" s="55"/>
      <c r="H130" s="55"/>
      <c r="I130" s="55"/>
      <c r="J130" s="61">
        <f t="shared" si="72"/>
        <v>0</v>
      </c>
      <c r="K130" s="55"/>
      <c r="L130" s="55"/>
      <c r="M130" s="55"/>
      <c r="N130" s="85">
        <f t="shared" si="73"/>
        <v>0</v>
      </c>
      <c r="O130" s="55"/>
      <c r="P130" s="55"/>
      <c r="Q130" s="55"/>
      <c r="R130" s="61">
        <f t="shared" si="74"/>
        <v>0</v>
      </c>
      <c r="S130" s="55"/>
      <c r="T130" s="55"/>
      <c r="U130" s="55"/>
      <c r="V130" s="61">
        <f t="shared" si="75"/>
        <v>0</v>
      </c>
    </row>
    <row r="131" spans="1:22" ht="31.5" hidden="1">
      <c r="A131" s="167">
        <v>127</v>
      </c>
      <c r="B131" s="163" t="s">
        <v>156</v>
      </c>
      <c r="C131" s="162" t="s">
        <v>60</v>
      </c>
      <c r="D131" s="123"/>
      <c r="E131" s="162">
        <f>E132</f>
        <v>0</v>
      </c>
      <c r="F131" s="104"/>
      <c r="G131" s="162">
        <f>G132</f>
        <v>0</v>
      </c>
      <c r="H131" s="162">
        <f>H132</f>
        <v>0</v>
      </c>
      <c r="I131" s="162">
        <f>I132</f>
        <v>0</v>
      </c>
      <c r="J131" s="162">
        <f t="shared" si="72"/>
        <v>0</v>
      </c>
      <c r="K131" s="162">
        <f>K132</f>
        <v>0</v>
      </c>
      <c r="L131" s="162">
        <f>L132</f>
        <v>0</v>
      </c>
      <c r="M131" s="162">
        <f>M132</f>
        <v>0</v>
      </c>
      <c r="N131" s="170">
        <f t="shared" si="73"/>
        <v>0</v>
      </c>
      <c r="O131" s="162">
        <f>O132</f>
        <v>0</v>
      </c>
      <c r="P131" s="162">
        <f>P132</f>
        <v>0</v>
      </c>
      <c r="Q131" s="162">
        <f>Q132</f>
        <v>0</v>
      </c>
      <c r="R131" s="162">
        <f t="shared" si="74"/>
        <v>0</v>
      </c>
      <c r="S131" s="162">
        <f>S132</f>
        <v>0</v>
      </c>
      <c r="T131" s="162">
        <f>T132</f>
        <v>0</v>
      </c>
      <c r="U131" s="162">
        <f>U132</f>
        <v>0</v>
      </c>
      <c r="V131" s="162">
        <f t="shared" si="75"/>
        <v>0</v>
      </c>
    </row>
    <row r="132" spans="1:22" ht="15" hidden="1" customHeight="1">
      <c r="A132" s="51">
        <v>128</v>
      </c>
      <c r="B132" s="11" t="s">
        <v>156</v>
      </c>
      <c r="C132" s="55" t="s">
        <v>141</v>
      </c>
      <c r="D132" s="55"/>
      <c r="E132" s="55">
        <f t="shared" si="71"/>
        <v>0</v>
      </c>
      <c r="F132" s="55"/>
      <c r="G132" s="55"/>
      <c r="H132" s="55"/>
      <c r="I132" s="55"/>
      <c r="J132" s="55"/>
      <c r="K132" s="55"/>
      <c r="L132" s="55"/>
      <c r="M132" s="55"/>
      <c r="N132" s="88">
        <f t="shared" si="73"/>
        <v>0</v>
      </c>
      <c r="O132" s="55"/>
      <c r="P132" s="55"/>
      <c r="Q132" s="55"/>
      <c r="R132" s="55">
        <f t="shared" si="74"/>
        <v>0</v>
      </c>
      <c r="S132" s="55"/>
      <c r="T132" s="55"/>
      <c r="U132" s="55"/>
      <c r="V132" s="55">
        <f t="shared" si="75"/>
        <v>0</v>
      </c>
    </row>
    <row r="133" spans="1:22" s="6" customFormat="1" hidden="1">
      <c r="A133" s="167">
        <v>129</v>
      </c>
      <c r="B133" s="163" t="s">
        <v>160</v>
      </c>
      <c r="C133" s="162" t="s">
        <v>161</v>
      </c>
      <c r="D133" s="123"/>
      <c r="E133" s="162" t="e">
        <f t="shared" ref="E133:U133" si="76">SUM(E134:E145)</f>
        <v>#REF!</v>
      </c>
      <c r="F133" s="104"/>
      <c r="G133" s="162" t="e">
        <f>SUM(G134:G145)</f>
        <v>#REF!</v>
      </c>
      <c r="H133" s="162" t="e">
        <f t="shared" si="76"/>
        <v>#REF!</v>
      </c>
      <c r="I133" s="162" t="e">
        <f t="shared" si="76"/>
        <v>#REF!</v>
      </c>
      <c r="J133" s="162" t="e">
        <f>SUM(G133:I133)</f>
        <v>#REF!</v>
      </c>
      <c r="K133" s="162" t="e">
        <f>SUM(K134:K145)</f>
        <v>#REF!</v>
      </c>
      <c r="L133" s="162" t="e">
        <f t="shared" si="76"/>
        <v>#REF!</v>
      </c>
      <c r="M133" s="162" t="e">
        <f t="shared" si="76"/>
        <v>#REF!</v>
      </c>
      <c r="N133" s="162" t="e">
        <f>SUM(K133:M133)</f>
        <v>#REF!</v>
      </c>
      <c r="O133" s="162" t="e">
        <f>SUM(O134:O145)</f>
        <v>#REF!</v>
      </c>
      <c r="P133" s="162" t="e">
        <f t="shared" si="76"/>
        <v>#REF!</v>
      </c>
      <c r="Q133" s="162" t="e">
        <f t="shared" si="76"/>
        <v>#REF!</v>
      </c>
      <c r="R133" s="162" t="e">
        <f>SUM(O133:Q133)</f>
        <v>#REF!</v>
      </c>
      <c r="S133" s="162" t="e">
        <f>SUM(S134:S145)</f>
        <v>#REF!</v>
      </c>
      <c r="T133" s="162" t="e">
        <f t="shared" si="76"/>
        <v>#REF!</v>
      </c>
      <c r="U133" s="162" t="e">
        <f t="shared" si="76"/>
        <v>#REF!</v>
      </c>
      <c r="V133" s="162" t="e">
        <f>SUM(S133:U133)</f>
        <v>#REF!</v>
      </c>
    </row>
    <row r="134" spans="1:22" s="6" customFormat="1" ht="15" hidden="1" customHeight="1">
      <c r="A134" s="51">
        <v>130</v>
      </c>
      <c r="B134" s="11" t="s">
        <v>160</v>
      </c>
      <c r="C134" s="59" t="s">
        <v>41</v>
      </c>
      <c r="D134" s="59"/>
      <c r="E134" s="61" t="e">
        <f t="shared" ref="E134:E145" si="77">SUM(G134:V134)/2</f>
        <v>#REF!</v>
      </c>
      <c r="F134" s="61"/>
      <c r="G134" s="55" t="e">
        <f>'BR OLD'!G134+#REF!+#REF!+#REF!+#REF!+#REF!+#REF!+#REF!+#REF!+'DEPT '!G134+#REF!+#REF!+#REF!+#REF!</f>
        <v>#REF!</v>
      </c>
      <c r="H134" s="55" t="e">
        <f>'BR OLD'!H134+#REF!+#REF!+#REF!+#REF!+#REF!+#REF!+#REF!+#REF!+'DEPT '!H134+#REF!+#REF!+#REF!+#REF!</f>
        <v>#REF!</v>
      </c>
      <c r="I134" s="55" t="e">
        <f>'BR OLD'!I134+#REF!+#REF!+#REF!+#REF!+#REF!+#REF!+#REF!+#REF!+'DEPT '!I134+#REF!+#REF!+#REF!+#REF!</f>
        <v>#REF!</v>
      </c>
      <c r="J134" s="61" t="e">
        <f t="shared" ref="J134:J145" si="78">SUM(G134:I134)</f>
        <v>#REF!</v>
      </c>
      <c r="K134" s="55" t="e">
        <f>'BR OLD'!K134+#REF!+#REF!+#REF!+#REF!+#REF!+#REF!+#REF!+#REF!+'DEPT '!K134+#REF!+#REF!+#REF!+#REF!</f>
        <v>#REF!</v>
      </c>
      <c r="L134" s="55" t="e">
        <f>'BR OLD'!L134+#REF!+#REF!+#REF!+#REF!+#REF!+#REF!+#REF!+#REF!+'DEPT '!L134+#REF!+#REF!+#REF!+#REF!</f>
        <v>#REF!</v>
      </c>
      <c r="M134" s="55" t="e">
        <f>'BR OLD'!M134+#REF!+#REF!+#REF!+#REF!+#REF!+#REF!+#REF!+#REF!+'DEPT '!M134+#REF!+#REF!+#REF!+#REF!</f>
        <v>#REF!</v>
      </c>
      <c r="N134" s="85" t="e">
        <f t="shared" ref="N134:N145" si="79">SUM(K134:M134)</f>
        <v>#REF!</v>
      </c>
      <c r="O134" s="55" t="e">
        <f>'BR OLD'!O134+#REF!+#REF!+#REF!+#REF!+#REF!+#REF!+#REF!+#REF!+'DEPT '!O134+#REF!+#REF!+#REF!+#REF!</f>
        <v>#REF!</v>
      </c>
      <c r="P134" s="55" t="e">
        <f>'BR OLD'!P134+#REF!+#REF!+#REF!+#REF!+#REF!+#REF!+#REF!+#REF!+'DEPT '!P134+#REF!+#REF!+#REF!+#REF!</f>
        <v>#REF!</v>
      </c>
      <c r="Q134" s="55" t="e">
        <f>'BR OLD'!Q134+#REF!+#REF!+#REF!+#REF!+#REF!+#REF!+#REF!+#REF!+'DEPT '!Q134+#REF!+#REF!+#REF!+#REF!</f>
        <v>#REF!</v>
      </c>
      <c r="R134" s="61" t="e">
        <f t="shared" ref="R134:R145" si="80">SUM(O134:Q134)</f>
        <v>#REF!</v>
      </c>
      <c r="S134" s="55" t="e">
        <f>'BR OLD'!S134+#REF!+#REF!+#REF!+#REF!+#REF!+#REF!+#REF!+#REF!+'DEPT '!S134+#REF!+#REF!+#REF!+#REF!</f>
        <v>#REF!</v>
      </c>
      <c r="T134" s="55" t="e">
        <f>'BR OLD'!T134+#REF!+#REF!+#REF!+#REF!+#REF!+#REF!+#REF!+#REF!+'DEPT '!T134+#REF!+#REF!+#REF!+#REF!</f>
        <v>#REF!</v>
      </c>
      <c r="U134" s="55" t="e">
        <f>'BR OLD'!U134+#REF!+#REF!+#REF!+#REF!+#REF!+#REF!+#REF!+#REF!+'DEPT '!U134+#REF!+#REF!+#REF!+#REF!</f>
        <v>#REF!</v>
      </c>
      <c r="V134" s="61" t="e">
        <f t="shared" ref="V134:V145" si="81">SUM(S134:U134)</f>
        <v>#REF!</v>
      </c>
    </row>
    <row r="135" spans="1:22" ht="15" hidden="1" customHeight="1">
      <c r="A135" s="51">
        <v>131</v>
      </c>
      <c r="B135" s="11" t="s">
        <v>160</v>
      </c>
      <c r="C135" s="59" t="s">
        <v>39</v>
      </c>
      <c r="D135" s="59"/>
      <c r="E135" s="61" t="e">
        <f t="shared" si="77"/>
        <v>#REF!</v>
      </c>
      <c r="F135" s="61"/>
      <c r="G135" s="55" t="e">
        <f>'BR OLD'!G135+#REF!+#REF!+#REF!+#REF!+#REF!+#REF!+#REF!+#REF!+'DEPT '!G135+#REF!+#REF!+#REF!+#REF!</f>
        <v>#REF!</v>
      </c>
      <c r="H135" s="55" t="e">
        <f>'BR OLD'!H135+#REF!+#REF!+#REF!+#REF!+#REF!+#REF!+#REF!+#REF!+'DEPT '!H135+#REF!+#REF!+#REF!+#REF!</f>
        <v>#REF!</v>
      </c>
      <c r="I135" s="55" t="e">
        <f>'BR OLD'!I135+#REF!+#REF!+#REF!+#REF!+#REF!+#REF!+#REF!+#REF!+'DEPT '!I135+#REF!+#REF!+#REF!+#REF!</f>
        <v>#REF!</v>
      </c>
      <c r="J135" s="61" t="e">
        <f t="shared" si="78"/>
        <v>#REF!</v>
      </c>
      <c r="K135" s="55" t="e">
        <f>'BR OLD'!K135+#REF!+#REF!+#REF!+#REF!+#REF!+#REF!+#REF!+#REF!+'DEPT '!K135+#REF!+#REF!+#REF!+#REF!</f>
        <v>#REF!</v>
      </c>
      <c r="L135" s="55" t="e">
        <f>'BR OLD'!L135+#REF!+#REF!+#REF!+#REF!+#REF!+#REF!+#REF!+#REF!+'DEPT '!L135+#REF!+#REF!+#REF!+#REF!</f>
        <v>#REF!</v>
      </c>
      <c r="M135" s="55" t="e">
        <f>'BR OLD'!M135+#REF!+#REF!+#REF!+#REF!+#REF!+#REF!+#REF!+#REF!+'DEPT '!M135+#REF!+#REF!+#REF!+#REF!</f>
        <v>#REF!</v>
      </c>
      <c r="N135" s="85" t="e">
        <f t="shared" si="79"/>
        <v>#REF!</v>
      </c>
      <c r="O135" s="55" t="e">
        <f>'BR OLD'!O135+#REF!+#REF!+#REF!+#REF!+#REF!+#REF!+#REF!+#REF!+'DEPT '!O135+#REF!+#REF!+#REF!+#REF!</f>
        <v>#REF!</v>
      </c>
      <c r="P135" s="55" t="e">
        <f>'BR OLD'!P135+#REF!+#REF!+#REF!+#REF!+#REF!+#REF!+#REF!+#REF!+'DEPT '!P135+#REF!+#REF!+#REF!+#REF!</f>
        <v>#REF!</v>
      </c>
      <c r="Q135" s="55" t="e">
        <f>'BR OLD'!Q135+#REF!+#REF!+#REF!+#REF!+#REF!+#REF!+#REF!+#REF!+'DEPT '!Q135+#REF!+#REF!+#REF!+#REF!</f>
        <v>#REF!</v>
      </c>
      <c r="R135" s="61" t="e">
        <f t="shared" si="80"/>
        <v>#REF!</v>
      </c>
      <c r="S135" s="55" t="e">
        <f>'BR OLD'!S135+#REF!+#REF!+#REF!+#REF!+#REF!+#REF!+#REF!+#REF!+'DEPT '!S135+#REF!+#REF!+#REF!+#REF!</f>
        <v>#REF!</v>
      </c>
      <c r="T135" s="55" t="e">
        <f>'BR OLD'!T135+#REF!+#REF!+#REF!+#REF!+#REF!+#REF!+#REF!+#REF!+'DEPT '!T135+#REF!+#REF!+#REF!+#REF!</f>
        <v>#REF!</v>
      </c>
      <c r="U135" s="55" t="e">
        <f>'BR OLD'!U135+#REF!+#REF!+#REF!+#REF!+#REF!+#REF!+#REF!+#REF!+'DEPT '!U135+#REF!+#REF!+#REF!+#REF!</f>
        <v>#REF!</v>
      </c>
      <c r="V135" s="61" t="e">
        <f t="shared" si="81"/>
        <v>#REF!</v>
      </c>
    </row>
    <row r="136" spans="1:22" s="6" customFormat="1" ht="15" hidden="1" customHeight="1">
      <c r="A136" s="51">
        <v>132</v>
      </c>
      <c r="B136" s="11" t="s">
        <v>160</v>
      </c>
      <c r="C136" s="60" t="s">
        <v>158</v>
      </c>
      <c r="D136" s="60"/>
      <c r="E136" s="61" t="e">
        <f t="shared" si="77"/>
        <v>#REF!</v>
      </c>
      <c r="F136" s="61"/>
      <c r="G136" s="55" t="e">
        <f>'BR OLD'!G136+#REF!+#REF!+#REF!+#REF!+#REF!+#REF!+#REF!+#REF!+'DEPT '!G136+#REF!+#REF!+#REF!+#REF!</f>
        <v>#REF!</v>
      </c>
      <c r="H136" s="55" t="e">
        <f>'BR OLD'!H136+#REF!+#REF!+#REF!+#REF!+#REF!+#REF!+#REF!+#REF!+'DEPT '!H136+#REF!+#REF!+#REF!+#REF!</f>
        <v>#REF!</v>
      </c>
      <c r="I136" s="55" t="e">
        <f>'BR OLD'!I136+#REF!+#REF!+#REF!+#REF!+#REF!+#REF!+#REF!+#REF!+'DEPT '!I136+#REF!+#REF!+#REF!+#REF!</f>
        <v>#REF!</v>
      </c>
      <c r="J136" s="61" t="e">
        <f t="shared" si="78"/>
        <v>#REF!</v>
      </c>
      <c r="K136" s="55" t="e">
        <f>'BR OLD'!K136+#REF!+#REF!+#REF!+#REF!+#REF!+#REF!+#REF!+#REF!+'DEPT '!K136+#REF!+#REF!+#REF!+#REF!</f>
        <v>#REF!</v>
      </c>
      <c r="L136" s="55" t="e">
        <f>'BR OLD'!L136+#REF!+#REF!+#REF!+#REF!+#REF!+#REF!+#REF!+#REF!+'DEPT '!L136+#REF!+#REF!+#REF!+#REF!</f>
        <v>#REF!</v>
      </c>
      <c r="M136" s="55" t="e">
        <f>'BR OLD'!M136+#REF!+#REF!+#REF!+#REF!+#REF!+#REF!+#REF!+#REF!+'DEPT '!M136+#REF!+#REF!+#REF!+#REF!</f>
        <v>#REF!</v>
      </c>
      <c r="N136" s="85" t="e">
        <f t="shared" si="79"/>
        <v>#REF!</v>
      </c>
      <c r="O136" s="55" t="e">
        <f>'BR OLD'!O136+#REF!+#REF!+#REF!+#REF!+#REF!+#REF!+#REF!+#REF!+'DEPT '!O136+#REF!+#REF!+#REF!+#REF!</f>
        <v>#REF!</v>
      </c>
      <c r="P136" s="55" t="e">
        <f>'BR OLD'!P136+#REF!+#REF!+#REF!+#REF!+#REF!+#REF!+#REF!+#REF!+'DEPT '!P136+#REF!+#REF!+#REF!+#REF!</f>
        <v>#REF!</v>
      </c>
      <c r="Q136" s="55" t="e">
        <f>'BR OLD'!Q136+#REF!+#REF!+#REF!+#REF!+#REF!+#REF!+#REF!+#REF!+'DEPT '!Q136+#REF!+#REF!+#REF!+#REF!</f>
        <v>#REF!</v>
      </c>
      <c r="R136" s="61" t="e">
        <f t="shared" si="80"/>
        <v>#REF!</v>
      </c>
      <c r="S136" s="55" t="e">
        <f>'BR OLD'!S136+#REF!+#REF!+#REF!+#REF!+#REF!+#REF!+#REF!+#REF!+'DEPT '!S136+#REF!+#REF!+#REF!+#REF!</f>
        <v>#REF!</v>
      </c>
      <c r="T136" s="55" t="e">
        <f>'BR OLD'!T136+#REF!+#REF!+#REF!+#REF!+#REF!+#REF!+#REF!+#REF!+'DEPT '!T136+#REF!+#REF!+#REF!+#REF!</f>
        <v>#REF!</v>
      </c>
      <c r="U136" s="55" t="e">
        <f>'BR OLD'!U136+#REF!+#REF!+#REF!+#REF!+#REF!+#REF!+#REF!+#REF!+'DEPT '!U136+#REF!+#REF!+#REF!+#REF!</f>
        <v>#REF!</v>
      </c>
      <c r="V136" s="61" t="e">
        <f t="shared" si="81"/>
        <v>#REF!</v>
      </c>
    </row>
    <row r="137" spans="1:22" s="6" customFormat="1" ht="15" hidden="1" customHeight="1">
      <c r="A137" s="51">
        <v>133</v>
      </c>
      <c r="B137" s="11" t="s">
        <v>160</v>
      </c>
      <c r="C137" s="60" t="s">
        <v>159</v>
      </c>
      <c r="D137" s="60"/>
      <c r="E137" s="61" t="e">
        <f t="shared" si="77"/>
        <v>#REF!</v>
      </c>
      <c r="F137" s="61"/>
      <c r="G137" s="55" t="e">
        <f>'BR OLD'!G137+#REF!+#REF!+#REF!+#REF!+#REF!+#REF!+#REF!+#REF!+'DEPT '!G137+#REF!+#REF!+#REF!+#REF!</f>
        <v>#REF!</v>
      </c>
      <c r="H137" s="55" t="e">
        <f>'BR OLD'!H137+#REF!+#REF!+#REF!+#REF!+#REF!+#REF!+#REF!+#REF!+'DEPT '!H137+#REF!+#REF!+#REF!+#REF!</f>
        <v>#REF!</v>
      </c>
      <c r="I137" s="55" t="e">
        <f>'BR OLD'!I137+#REF!+#REF!+#REF!+#REF!+#REF!+#REF!+#REF!+#REF!+'DEPT '!I137+#REF!+#REF!+#REF!+#REF!</f>
        <v>#REF!</v>
      </c>
      <c r="J137" s="61" t="e">
        <f t="shared" si="78"/>
        <v>#REF!</v>
      </c>
      <c r="K137" s="55" t="e">
        <f>'BR OLD'!K137+#REF!+#REF!+#REF!+#REF!+#REF!+#REF!+#REF!+#REF!+'DEPT '!K137+#REF!+#REF!+#REF!+#REF!</f>
        <v>#REF!</v>
      </c>
      <c r="L137" s="55" t="e">
        <f>'BR OLD'!L137+#REF!+#REF!+#REF!+#REF!+#REF!+#REF!+#REF!+#REF!+'DEPT '!L137+#REF!+#REF!+#REF!+#REF!</f>
        <v>#REF!</v>
      </c>
      <c r="M137" s="55" t="e">
        <f>'BR OLD'!M137+#REF!+#REF!+#REF!+#REF!+#REF!+#REF!+#REF!+#REF!+'DEPT '!M137+#REF!+#REF!+#REF!+#REF!</f>
        <v>#REF!</v>
      </c>
      <c r="N137" s="85" t="e">
        <f t="shared" si="79"/>
        <v>#REF!</v>
      </c>
      <c r="O137" s="55" t="e">
        <f>'BR OLD'!O137+#REF!+#REF!+#REF!+#REF!+#REF!+#REF!+#REF!+#REF!+'DEPT '!O137+#REF!+#REF!+#REF!+#REF!</f>
        <v>#REF!</v>
      </c>
      <c r="P137" s="55" t="e">
        <f>'BR OLD'!P137+#REF!+#REF!+#REF!+#REF!+#REF!+#REF!+#REF!+#REF!+'DEPT '!P137+#REF!+#REF!+#REF!+#REF!</f>
        <v>#REF!</v>
      </c>
      <c r="Q137" s="55" t="e">
        <f>'BR OLD'!Q137+#REF!+#REF!+#REF!+#REF!+#REF!+#REF!+#REF!+#REF!+'DEPT '!Q137+#REF!+#REF!+#REF!+#REF!</f>
        <v>#REF!</v>
      </c>
      <c r="R137" s="61" t="e">
        <f t="shared" si="80"/>
        <v>#REF!</v>
      </c>
      <c r="S137" s="55" t="e">
        <f>'BR OLD'!S137+#REF!+#REF!+#REF!+#REF!+#REF!+#REF!+#REF!+#REF!+'DEPT '!S137+#REF!+#REF!+#REF!+#REF!</f>
        <v>#REF!</v>
      </c>
      <c r="T137" s="55" t="e">
        <f>'BR OLD'!T137+#REF!+#REF!+#REF!+#REF!+#REF!+#REF!+#REF!+#REF!+'DEPT '!T137+#REF!+#REF!+#REF!+#REF!</f>
        <v>#REF!</v>
      </c>
      <c r="U137" s="55" t="e">
        <f>'BR OLD'!U137+#REF!+#REF!+#REF!+#REF!+#REF!+#REF!+#REF!+#REF!+'DEPT '!U137+#REF!+#REF!+#REF!+#REF!</f>
        <v>#REF!</v>
      </c>
      <c r="V137" s="61" t="e">
        <f t="shared" si="81"/>
        <v>#REF!</v>
      </c>
    </row>
    <row r="138" spans="1:22" s="6" customFormat="1" ht="15" hidden="1" customHeight="1">
      <c r="A138" s="51">
        <v>134</v>
      </c>
      <c r="B138" s="11" t="s">
        <v>160</v>
      </c>
      <c r="C138" s="59" t="s">
        <v>42</v>
      </c>
      <c r="D138" s="59"/>
      <c r="E138" s="61" t="e">
        <f t="shared" si="77"/>
        <v>#REF!</v>
      </c>
      <c r="F138" s="61"/>
      <c r="G138" s="55" t="e">
        <f>'BR OLD'!G138+#REF!+#REF!+#REF!+#REF!+#REF!+#REF!+#REF!+#REF!+'DEPT '!G138+#REF!+#REF!+#REF!+#REF!</f>
        <v>#REF!</v>
      </c>
      <c r="H138" s="55" t="e">
        <f>'BR OLD'!H138+#REF!+#REF!+#REF!+#REF!+#REF!+#REF!+#REF!+#REF!+'DEPT '!H138+#REF!+#REF!+#REF!+#REF!</f>
        <v>#REF!</v>
      </c>
      <c r="I138" s="55" t="e">
        <f>'BR OLD'!I138+#REF!+#REF!+#REF!+#REF!+#REF!+#REF!+#REF!+#REF!+'DEPT '!I138+#REF!+#REF!+#REF!+#REF!</f>
        <v>#REF!</v>
      </c>
      <c r="J138" s="61" t="e">
        <f t="shared" si="78"/>
        <v>#REF!</v>
      </c>
      <c r="K138" s="55" t="e">
        <f>'BR OLD'!K138+#REF!+#REF!+#REF!+#REF!+#REF!+#REF!+#REF!+#REF!+'DEPT '!K138+#REF!+#REF!+#REF!+#REF!</f>
        <v>#REF!</v>
      </c>
      <c r="L138" s="55" t="e">
        <f>'BR OLD'!L138+#REF!+#REF!+#REF!+#REF!+#REF!+#REF!+#REF!+#REF!+'DEPT '!L138+#REF!+#REF!+#REF!+#REF!</f>
        <v>#REF!</v>
      </c>
      <c r="M138" s="55" t="e">
        <f>'BR OLD'!M138+#REF!+#REF!+#REF!+#REF!+#REF!+#REF!+#REF!+#REF!+'DEPT '!M138+#REF!+#REF!+#REF!+#REF!</f>
        <v>#REF!</v>
      </c>
      <c r="N138" s="85" t="e">
        <f t="shared" si="79"/>
        <v>#REF!</v>
      </c>
      <c r="O138" s="55" t="e">
        <f>'BR OLD'!O138+#REF!+#REF!+#REF!+#REF!+#REF!+#REF!+#REF!+#REF!+'DEPT '!O138+#REF!+#REF!+#REF!+#REF!</f>
        <v>#REF!</v>
      </c>
      <c r="P138" s="55" t="e">
        <f>'BR OLD'!P138+#REF!+#REF!+#REF!+#REF!+#REF!+#REF!+#REF!+#REF!+'DEPT '!P138+#REF!+#REF!+#REF!+#REF!</f>
        <v>#REF!</v>
      </c>
      <c r="Q138" s="55" t="e">
        <f>'BR OLD'!Q138+#REF!+#REF!+#REF!+#REF!+#REF!+#REF!+#REF!+#REF!+'DEPT '!Q138+#REF!+#REF!+#REF!+#REF!</f>
        <v>#REF!</v>
      </c>
      <c r="R138" s="61" t="e">
        <f t="shared" si="80"/>
        <v>#REF!</v>
      </c>
      <c r="S138" s="55" t="e">
        <f>'BR OLD'!S138+#REF!+#REF!+#REF!+#REF!+#REF!+#REF!+#REF!+#REF!+'DEPT '!S138+#REF!+#REF!+#REF!+#REF!</f>
        <v>#REF!</v>
      </c>
      <c r="T138" s="55" t="e">
        <f>'BR OLD'!T138+#REF!+#REF!+#REF!+#REF!+#REF!+#REF!+#REF!+#REF!+'DEPT '!T138+#REF!+#REF!+#REF!+#REF!</f>
        <v>#REF!</v>
      </c>
      <c r="U138" s="55" t="e">
        <f>'BR OLD'!U138+#REF!+#REF!+#REF!+#REF!+#REF!+#REF!+#REF!+#REF!+'DEPT '!U138+#REF!+#REF!+#REF!+#REF!</f>
        <v>#REF!</v>
      </c>
      <c r="V138" s="61" t="e">
        <f t="shared" si="81"/>
        <v>#REF!</v>
      </c>
    </row>
    <row r="139" spans="1:22" s="6" customFormat="1" ht="15" hidden="1" customHeight="1">
      <c r="A139" s="51">
        <v>135</v>
      </c>
      <c r="B139" s="11" t="s">
        <v>160</v>
      </c>
      <c r="C139" s="59" t="s">
        <v>68</v>
      </c>
      <c r="D139" s="59"/>
      <c r="E139" s="61" t="e">
        <f t="shared" si="77"/>
        <v>#REF!</v>
      </c>
      <c r="F139" s="61"/>
      <c r="G139" s="55" t="e">
        <f>'BR OLD'!G139+#REF!+#REF!+#REF!+#REF!+#REF!+#REF!+#REF!+#REF!+'DEPT '!G139+#REF!+#REF!+#REF!+#REF!</f>
        <v>#REF!</v>
      </c>
      <c r="H139" s="55" t="e">
        <f>'BR OLD'!H139+#REF!+#REF!+#REF!+#REF!+#REF!+#REF!+#REF!+#REF!+'DEPT '!H139+#REF!+#REF!+#REF!+#REF!</f>
        <v>#REF!</v>
      </c>
      <c r="I139" s="55" t="e">
        <f>'BR OLD'!I139+#REF!+#REF!+#REF!+#REF!+#REF!+#REF!+#REF!+#REF!+'DEPT '!I139+#REF!+#REF!+#REF!+#REF!</f>
        <v>#REF!</v>
      </c>
      <c r="J139" s="61" t="e">
        <f t="shared" si="78"/>
        <v>#REF!</v>
      </c>
      <c r="K139" s="55" t="e">
        <f>'BR OLD'!K139+#REF!+#REF!+#REF!+#REF!+#REF!+#REF!+#REF!+#REF!+'DEPT '!K139+#REF!+#REF!+#REF!+#REF!</f>
        <v>#REF!</v>
      </c>
      <c r="L139" s="55" t="e">
        <f>'BR OLD'!L139+#REF!+#REF!+#REF!+#REF!+#REF!+#REF!+#REF!+#REF!+'DEPT '!L139+#REF!+#REF!+#REF!+#REF!</f>
        <v>#REF!</v>
      </c>
      <c r="M139" s="55" t="e">
        <f>'BR OLD'!M139+#REF!+#REF!+#REF!+#REF!+#REF!+#REF!+#REF!+#REF!+'DEPT '!M139+#REF!+#REF!+#REF!+#REF!</f>
        <v>#REF!</v>
      </c>
      <c r="N139" s="85" t="e">
        <f t="shared" si="79"/>
        <v>#REF!</v>
      </c>
      <c r="O139" s="55" t="e">
        <f>'BR OLD'!O139+#REF!+#REF!+#REF!+#REF!+#REF!+#REF!+#REF!+#REF!+'DEPT '!O139+#REF!+#REF!+#REF!+#REF!</f>
        <v>#REF!</v>
      </c>
      <c r="P139" s="55" t="e">
        <f>'BR OLD'!P139+#REF!+#REF!+#REF!+#REF!+#REF!+#REF!+#REF!+#REF!+'DEPT '!P139+#REF!+#REF!+#REF!+#REF!</f>
        <v>#REF!</v>
      </c>
      <c r="Q139" s="55" t="e">
        <f>'BR OLD'!Q139+#REF!+#REF!+#REF!+#REF!+#REF!+#REF!+#REF!+#REF!+'DEPT '!Q139+#REF!+#REF!+#REF!+#REF!</f>
        <v>#REF!</v>
      </c>
      <c r="R139" s="61" t="e">
        <f t="shared" si="80"/>
        <v>#REF!</v>
      </c>
      <c r="S139" s="55" t="e">
        <f>'BR OLD'!S139+#REF!+#REF!+#REF!+#REF!+#REF!+#REF!+#REF!+#REF!+'DEPT '!S139+#REF!+#REF!+#REF!+#REF!</f>
        <v>#REF!</v>
      </c>
      <c r="T139" s="55" t="e">
        <f>'BR OLD'!T139+#REF!+#REF!+#REF!+#REF!+#REF!+#REF!+#REF!+#REF!+'DEPT '!T139+#REF!+#REF!+#REF!+#REF!</f>
        <v>#REF!</v>
      </c>
      <c r="U139" s="55" t="e">
        <f>'BR OLD'!U139+#REF!+#REF!+#REF!+#REF!+#REF!+#REF!+#REF!+#REF!+'DEPT '!U139+#REF!+#REF!+#REF!+#REF!</f>
        <v>#REF!</v>
      </c>
      <c r="V139" s="61" t="e">
        <f t="shared" si="81"/>
        <v>#REF!</v>
      </c>
    </row>
    <row r="140" spans="1:22" s="6" customFormat="1" ht="15" hidden="1" customHeight="1">
      <c r="A140" s="51">
        <v>136</v>
      </c>
      <c r="B140" s="11" t="s">
        <v>160</v>
      </c>
      <c r="C140" s="59" t="s">
        <v>69</v>
      </c>
      <c r="D140" s="59"/>
      <c r="E140" s="61" t="e">
        <f t="shared" si="77"/>
        <v>#REF!</v>
      </c>
      <c r="F140" s="61"/>
      <c r="G140" s="55" t="e">
        <f>'BR OLD'!G140+#REF!+#REF!+#REF!+#REF!+#REF!+#REF!+#REF!+#REF!+'DEPT '!G140+#REF!+#REF!+#REF!+#REF!</f>
        <v>#REF!</v>
      </c>
      <c r="H140" s="55" t="e">
        <f>'BR OLD'!H140+#REF!+#REF!+#REF!+#REF!+#REF!+#REF!+#REF!+#REF!+'DEPT '!H140+#REF!+#REF!+#REF!+#REF!</f>
        <v>#REF!</v>
      </c>
      <c r="I140" s="55" t="e">
        <f>'BR OLD'!I140+#REF!+#REF!+#REF!+#REF!+#REF!+#REF!+#REF!+#REF!+'DEPT '!I140+#REF!+#REF!+#REF!+#REF!</f>
        <v>#REF!</v>
      </c>
      <c r="J140" s="61" t="e">
        <f t="shared" si="78"/>
        <v>#REF!</v>
      </c>
      <c r="K140" s="55" t="e">
        <f>'BR OLD'!K140+#REF!+#REF!+#REF!+#REF!+#REF!+#REF!+#REF!+#REF!+'DEPT '!K140+#REF!+#REF!+#REF!+#REF!</f>
        <v>#REF!</v>
      </c>
      <c r="L140" s="55" t="e">
        <f>'BR OLD'!L140+#REF!+#REF!+#REF!+#REF!+#REF!+#REF!+#REF!+#REF!+'DEPT '!L140+#REF!+#REF!+#REF!+#REF!</f>
        <v>#REF!</v>
      </c>
      <c r="M140" s="55" t="e">
        <f>'BR OLD'!M140+#REF!+#REF!+#REF!+#REF!+#REF!+#REF!+#REF!+#REF!+'DEPT '!M140+#REF!+#REF!+#REF!+#REF!</f>
        <v>#REF!</v>
      </c>
      <c r="N140" s="85" t="e">
        <f t="shared" si="79"/>
        <v>#REF!</v>
      </c>
      <c r="O140" s="55" t="e">
        <f>'BR OLD'!O140+#REF!+#REF!+#REF!+#REF!+#REF!+#REF!+#REF!+#REF!+'DEPT '!O140+#REF!+#REF!+#REF!+#REF!</f>
        <v>#REF!</v>
      </c>
      <c r="P140" s="55" t="e">
        <f>'BR OLD'!P140+#REF!+#REF!+#REF!+#REF!+#REF!+#REF!+#REF!+#REF!+'DEPT '!P140+#REF!+#REF!+#REF!+#REF!</f>
        <v>#REF!</v>
      </c>
      <c r="Q140" s="55" t="e">
        <f>'BR OLD'!Q140+#REF!+#REF!+#REF!+#REF!+#REF!+#REF!+#REF!+#REF!+'DEPT '!Q140+#REF!+#REF!+#REF!+#REF!</f>
        <v>#REF!</v>
      </c>
      <c r="R140" s="61" t="e">
        <f t="shared" si="80"/>
        <v>#REF!</v>
      </c>
      <c r="S140" s="55" t="e">
        <f>'BR OLD'!S140+#REF!+#REF!+#REF!+#REF!+#REF!+#REF!+#REF!+#REF!+'DEPT '!S140+#REF!+#REF!+#REF!+#REF!</f>
        <v>#REF!</v>
      </c>
      <c r="T140" s="55" t="e">
        <f>'BR OLD'!T140+#REF!+#REF!+#REF!+#REF!+#REF!+#REF!+#REF!+#REF!+'DEPT '!T140+#REF!+#REF!+#REF!+#REF!</f>
        <v>#REF!</v>
      </c>
      <c r="U140" s="55" t="e">
        <f>'BR OLD'!U140+#REF!+#REF!+#REF!+#REF!+#REF!+#REF!+#REF!+#REF!+'DEPT '!U140+#REF!+#REF!+#REF!+#REF!</f>
        <v>#REF!</v>
      </c>
      <c r="V140" s="61" t="e">
        <f t="shared" si="81"/>
        <v>#REF!</v>
      </c>
    </row>
    <row r="141" spans="1:22" s="6" customFormat="1" ht="15" hidden="1" customHeight="1">
      <c r="A141" s="51">
        <v>137</v>
      </c>
      <c r="B141" s="11" t="s">
        <v>160</v>
      </c>
      <c r="C141" s="59" t="s">
        <v>71</v>
      </c>
      <c r="D141" s="59"/>
      <c r="E141" s="61" t="e">
        <f t="shared" si="77"/>
        <v>#REF!</v>
      </c>
      <c r="F141" s="61"/>
      <c r="G141" s="55" t="e">
        <f>'BR OLD'!G141+#REF!+#REF!+#REF!+#REF!+#REF!+#REF!+#REF!+#REF!+'DEPT '!G141+#REF!+#REF!+#REF!+#REF!</f>
        <v>#REF!</v>
      </c>
      <c r="H141" s="55" t="e">
        <f>'BR OLD'!H141+#REF!+#REF!+#REF!+#REF!+#REF!+#REF!+#REF!+#REF!+'DEPT '!H141+#REF!+#REF!+#REF!+#REF!</f>
        <v>#REF!</v>
      </c>
      <c r="I141" s="55" t="e">
        <f>'BR OLD'!I141+#REF!+#REF!+#REF!+#REF!+#REF!+#REF!+#REF!+#REF!+'DEPT '!I141+#REF!+#REF!+#REF!+#REF!</f>
        <v>#REF!</v>
      </c>
      <c r="J141" s="61" t="e">
        <f t="shared" si="78"/>
        <v>#REF!</v>
      </c>
      <c r="K141" s="55" t="e">
        <f>'BR OLD'!K141+#REF!+#REF!+#REF!+#REF!+#REF!+#REF!+#REF!+#REF!+'DEPT '!K141+#REF!+#REF!+#REF!+#REF!</f>
        <v>#REF!</v>
      </c>
      <c r="L141" s="55" t="e">
        <f>'BR OLD'!L141+#REF!+#REF!+#REF!+#REF!+#REF!+#REF!+#REF!+#REF!+'DEPT '!L141+#REF!+#REF!+#REF!+#REF!</f>
        <v>#REF!</v>
      </c>
      <c r="M141" s="55" t="e">
        <f>'BR OLD'!M141+#REF!+#REF!+#REF!+#REF!+#REF!+#REF!+#REF!+#REF!+'DEPT '!M141+#REF!+#REF!+#REF!+#REF!</f>
        <v>#REF!</v>
      </c>
      <c r="N141" s="85" t="e">
        <f t="shared" si="79"/>
        <v>#REF!</v>
      </c>
      <c r="O141" s="55" t="e">
        <f>'BR OLD'!O141+#REF!+#REF!+#REF!+#REF!+#REF!+#REF!+#REF!+#REF!+'DEPT '!O141+#REF!+#REF!+#REF!+#REF!</f>
        <v>#REF!</v>
      </c>
      <c r="P141" s="55" t="e">
        <f>'BR OLD'!P141+#REF!+#REF!+#REF!+#REF!+#REF!+#REF!+#REF!+#REF!+'DEPT '!P141+#REF!+#REF!+#REF!+#REF!</f>
        <v>#REF!</v>
      </c>
      <c r="Q141" s="55" t="e">
        <f>'BR OLD'!Q141+#REF!+#REF!+#REF!+#REF!+#REF!+#REF!+#REF!+#REF!+'DEPT '!Q141+#REF!+#REF!+#REF!+#REF!</f>
        <v>#REF!</v>
      </c>
      <c r="R141" s="61" t="e">
        <f t="shared" si="80"/>
        <v>#REF!</v>
      </c>
      <c r="S141" s="55" t="e">
        <f>'BR OLD'!S141+#REF!+#REF!+#REF!+#REF!+#REF!+#REF!+#REF!+#REF!+'DEPT '!S141+#REF!+#REF!+#REF!+#REF!</f>
        <v>#REF!</v>
      </c>
      <c r="T141" s="55" t="e">
        <f>'BR OLD'!T141+#REF!+#REF!+#REF!+#REF!+#REF!+#REF!+#REF!+#REF!+'DEPT '!T141+#REF!+#REF!+#REF!+#REF!</f>
        <v>#REF!</v>
      </c>
      <c r="U141" s="55" t="e">
        <f>'BR OLD'!U141+#REF!+#REF!+#REF!+#REF!+#REF!+#REF!+#REF!+#REF!+'DEPT '!U141+#REF!+#REF!+#REF!+#REF!</f>
        <v>#REF!</v>
      </c>
      <c r="V141" s="61" t="e">
        <f t="shared" si="81"/>
        <v>#REF!</v>
      </c>
    </row>
    <row r="142" spans="1:22" s="6" customFormat="1" ht="15" hidden="1" customHeight="1">
      <c r="A142" s="51">
        <v>138</v>
      </c>
      <c r="B142" s="11" t="s">
        <v>160</v>
      </c>
      <c r="C142" s="59" t="s">
        <v>56</v>
      </c>
      <c r="D142" s="59"/>
      <c r="E142" s="61" t="e">
        <f t="shared" si="77"/>
        <v>#REF!</v>
      </c>
      <c r="F142" s="61"/>
      <c r="G142" s="55" t="e">
        <f>'BR OLD'!G142+#REF!+#REF!+#REF!+#REF!+#REF!+#REF!+#REF!+#REF!+'DEPT '!G142+#REF!+#REF!+#REF!+#REF!</f>
        <v>#REF!</v>
      </c>
      <c r="H142" s="55" t="e">
        <f>'BR OLD'!H142+#REF!+#REF!+#REF!+#REF!+#REF!+#REF!+#REF!+#REF!+'DEPT '!H142+#REF!+#REF!+#REF!+#REF!</f>
        <v>#REF!</v>
      </c>
      <c r="I142" s="55" t="e">
        <f>'BR OLD'!I142+#REF!+#REF!+#REF!+#REF!+#REF!+#REF!+#REF!+#REF!+'DEPT '!I142+#REF!+#REF!+#REF!+#REF!</f>
        <v>#REF!</v>
      </c>
      <c r="J142" s="61" t="e">
        <f t="shared" si="78"/>
        <v>#REF!</v>
      </c>
      <c r="K142" s="55" t="e">
        <f>'BR OLD'!K142+#REF!+#REF!+#REF!+#REF!+#REF!+#REF!+#REF!+#REF!+'DEPT '!K142+#REF!+#REF!+#REF!+#REF!</f>
        <v>#REF!</v>
      </c>
      <c r="L142" s="55" t="e">
        <f>'BR OLD'!L142+#REF!+#REF!+#REF!+#REF!+#REF!+#REF!+#REF!+#REF!+'DEPT '!L142+#REF!+#REF!+#REF!+#REF!</f>
        <v>#REF!</v>
      </c>
      <c r="M142" s="55" t="e">
        <f>'BR OLD'!M142+#REF!+#REF!+#REF!+#REF!+#REF!+#REF!+#REF!+#REF!+'DEPT '!M142+#REF!+#REF!+#REF!+#REF!</f>
        <v>#REF!</v>
      </c>
      <c r="N142" s="85" t="e">
        <f t="shared" si="79"/>
        <v>#REF!</v>
      </c>
      <c r="O142" s="55" t="e">
        <f>'BR OLD'!O142+#REF!+#REF!+#REF!+#REF!+#REF!+#REF!+#REF!+#REF!+'DEPT '!O142+#REF!+#REF!+#REF!+#REF!</f>
        <v>#REF!</v>
      </c>
      <c r="P142" s="55" t="e">
        <f>'BR OLD'!P142+#REF!+#REF!+#REF!+#REF!+#REF!+#REF!+#REF!+#REF!+'DEPT '!P142+#REF!+#REF!+#REF!+#REF!</f>
        <v>#REF!</v>
      </c>
      <c r="Q142" s="55" t="e">
        <f>'BR OLD'!Q142+#REF!+#REF!+#REF!+#REF!+#REF!+#REF!+#REF!+#REF!+'DEPT '!Q142+#REF!+#REF!+#REF!+#REF!</f>
        <v>#REF!</v>
      </c>
      <c r="R142" s="61" t="e">
        <f t="shared" si="80"/>
        <v>#REF!</v>
      </c>
      <c r="S142" s="55" t="e">
        <f>'BR OLD'!S142+#REF!+#REF!+#REF!+#REF!+#REF!+#REF!+#REF!+#REF!+'DEPT '!S142+#REF!+#REF!+#REF!+#REF!</f>
        <v>#REF!</v>
      </c>
      <c r="T142" s="55" t="e">
        <f>'BR OLD'!T142+#REF!+#REF!+#REF!+#REF!+#REF!+#REF!+#REF!+#REF!+'DEPT '!T142+#REF!+#REF!+#REF!+#REF!</f>
        <v>#REF!</v>
      </c>
      <c r="U142" s="55" t="e">
        <f>'BR OLD'!U142+#REF!+#REF!+#REF!+#REF!+#REF!+#REF!+#REF!+#REF!+'DEPT '!U142+#REF!+#REF!+#REF!+#REF!</f>
        <v>#REF!</v>
      </c>
      <c r="V142" s="61" t="e">
        <f t="shared" si="81"/>
        <v>#REF!</v>
      </c>
    </row>
    <row r="143" spans="1:22" s="6" customFormat="1" ht="15" hidden="1" customHeight="1">
      <c r="A143" s="51">
        <v>139</v>
      </c>
      <c r="B143" s="11" t="s">
        <v>160</v>
      </c>
      <c r="C143" s="59" t="s">
        <v>47</v>
      </c>
      <c r="D143" s="59"/>
      <c r="E143" s="61" t="e">
        <f t="shared" si="77"/>
        <v>#REF!</v>
      </c>
      <c r="F143" s="61"/>
      <c r="G143" s="55" t="e">
        <f>'BR OLD'!G143+#REF!+#REF!+#REF!+#REF!+#REF!+#REF!+#REF!+#REF!+'DEPT '!G143+#REF!+#REF!+#REF!+#REF!</f>
        <v>#REF!</v>
      </c>
      <c r="H143" s="55" t="e">
        <f>'BR OLD'!H143+#REF!+#REF!+#REF!+#REF!+#REF!+#REF!+#REF!+#REF!+'DEPT '!H143+#REF!+#REF!+#REF!+#REF!</f>
        <v>#REF!</v>
      </c>
      <c r="I143" s="55" t="e">
        <f>'BR OLD'!I143+#REF!+#REF!+#REF!+#REF!+#REF!+#REF!+#REF!+#REF!+'DEPT '!I143+#REF!+#REF!+#REF!+#REF!</f>
        <v>#REF!</v>
      </c>
      <c r="J143" s="61" t="e">
        <f t="shared" si="78"/>
        <v>#REF!</v>
      </c>
      <c r="K143" s="55" t="e">
        <f>'BR OLD'!K143+#REF!+#REF!+#REF!+#REF!+#REF!+#REF!+#REF!+#REF!+'DEPT '!K143+#REF!+#REF!+#REF!+#REF!</f>
        <v>#REF!</v>
      </c>
      <c r="L143" s="55" t="e">
        <f>'BR OLD'!L143+#REF!+#REF!+#REF!+#REF!+#REF!+#REF!+#REF!+#REF!+'DEPT '!L143+#REF!+#REF!+#REF!+#REF!</f>
        <v>#REF!</v>
      </c>
      <c r="M143" s="55" t="e">
        <f>'BR OLD'!M143+#REF!+#REF!+#REF!+#REF!+#REF!+#REF!+#REF!+#REF!+'DEPT '!M143+#REF!+#REF!+#REF!+#REF!</f>
        <v>#REF!</v>
      </c>
      <c r="N143" s="85" t="e">
        <f t="shared" si="79"/>
        <v>#REF!</v>
      </c>
      <c r="O143" s="55" t="e">
        <f>'BR OLD'!O143+#REF!+#REF!+#REF!+#REF!+#REF!+#REF!+#REF!+#REF!+'DEPT '!O143+#REF!+#REF!+#REF!+#REF!</f>
        <v>#REF!</v>
      </c>
      <c r="P143" s="55" t="e">
        <f>'BR OLD'!P143+#REF!+#REF!+#REF!+#REF!+#REF!+#REF!+#REF!+#REF!+'DEPT '!P143+#REF!+#REF!+#REF!+#REF!</f>
        <v>#REF!</v>
      </c>
      <c r="Q143" s="55" t="e">
        <f>'BR OLD'!Q143+#REF!+#REF!+#REF!+#REF!+#REF!+#REF!+#REF!+#REF!+'DEPT '!Q143+#REF!+#REF!+#REF!+#REF!</f>
        <v>#REF!</v>
      </c>
      <c r="R143" s="61" t="e">
        <f t="shared" si="80"/>
        <v>#REF!</v>
      </c>
      <c r="S143" s="55" t="e">
        <f>'BR OLD'!S143+#REF!+#REF!+#REF!+#REF!+#REF!+#REF!+#REF!+#REF!+'DEPT '!S143+#REF!+#REF!+#REF!+#REF!</f>
        <v>#REF!</v>
      </c>
      <c r="T143" s="55" t="e">
        <f>'BR OLD'!T143+#REF!+#REF!+#REF!+#REF!+#REF!+#REF!+#REF!+#REF!+'DEPT '!T143+#REF!+#REF!+#REF!+#REF!</f>
        <v>#REF!</v>
      </c>
      <c r="U143" s="55" t="e">
        <f>'BR OLD'!U143+#REF!+#REF!+#REF!+#REF!+#REF!+#REF!+#REF!+#REF!+'DEPT '!U143+#REF!+#REF!+#REF!+#REF!</f>
        <v>#REF!</v>
      </c>
      <c r="V143" s="61" t="e">
        <f t="shared" si="81"/>
        <v>#REF!</v>
      </c>
    </row>
    <row r="144" spans="1:22" s="6" customFormat="1" ht="15" hidden="1" customHeight="1">
      <c r="A144" s="51">
        <v>140</v>
      </c>
      <c r="B144" s="11" t="s">
        <v>160</v>
      </c>
      <c r="C144" s="59" t="s">
        <v>50</v>
      </c>
      <c r="D144" s="59"/>
      <c r="E144" s="61" t="e">
        <f t="shared" si="77"/>
        <v>#REF!</v>
      </c>
      <c r="F144" s="61"/>
      <c r="G144" s="55" t="e">
        <f>'BR OLD'!G144+#REF!+#REF!+#REF!+#REF!+#REF!+#REF!+#REF!+#REF!+'DEPT '!G144+#REF!+#REF!+#REF!+#REF!</f>
        <v>#REF!</v>
      </c>
      <c r="H144" s="55" t="e">
        <f>'BR OLD'!H144+#REF!+#REF!+#REF!+#REF!+#REF!+#REF!+#REF!+#REF!+'DEPT '!H144+#REF!+#REF!+#REF!+#REF!</f>
        <v>#REF!</v>
      </c>
      <c r="I144" s="55" t="e">
        <f>'BR OLD'!I144+#REF!+#REF!+#REF!+#REF!+#REF!+#REF!+#REF!+#REF!+'DEPT '!I144+#REF!+#REF!+#REF!+#REF!</f>
        <v>#REF!</v>
      </c>
      <c r="J144" s="61" t="e">
        <f t="shared" si="78"/>
        <v>#REF!</v>
      </c>
      <c r="K144" s="55" t="e">
        <f>'BR OLD'!K144+#REF!+#REF!+#REF!+#REF!+#REF!+#REF!+#REF!+#REF!+'DEPT '!K144+#REF!+#REF!+#REF!+#REF!</f>
        <v>#REF!</v>
      </c>
      <c r="L144" s="55" t="e">
        <f>'BR OLD'!L144+#REF!+#REF!+#REF!+#REF!+#REF!+#REF!+#REF!+#REF!+'DEPT '!L144+#REF!+#REF!+#REF!+#REF!</f>
        <v>#REF!</v>
      </c>
      <c r="M144" s="55" t="e">
        <f>'BR OLD'!M144+#REF!+#REF!+#REF!+#REF!+#REF!+#REF!+#REF!+#REF!+'DEPT '!M144+#REF!+#REF!+#REF!+#REF!</f>
        <v>#REF!</v>
      </c>
      <c r="N144" s="85" t="e">
        <f t="shared" si="79"/>
        <v>#REF!</v>
      </c>
      <c r="O144" s="55" t="e">
        <f>'BR OLD'!O144+#REF!+#REF!+#REF!+#REF!+#REF!+#REF!+#REF!+#REF!+'DEPT '!O144+#REF!+#REF!+#REF!+#REF!</f>
        <v>#REF!</v>
      </c>
      <c r="P144" s="55" t="e">
        <f>'BR OLD'!P144+#REF!+#REF!+#REF!+#REF!+#REF!+#REF!+#REF!+#REF!+'DEPT '!P144+#REF!+#REF!+#REF!+#REF!</f>
        <v>#REF!</v>
      </c>
      <c r="Q144" s="55" t="e">
        <f>'BR OLD'!Q144+#REF!+#REF!+#REF!+#REF!+#REF!+#REF!+#REF!+#REF!+'DEPT '!Q144+#REF!+#REF!+#REF!+#REF!</f>
        <v>#REF!</v>
      </c>
      <c r="R144" s="61" t="e">
        <f t="shared" si="80"/>
        <v>#REF!</v>
      </c>
      <c r="S144" s="55" t="e">
        <f>'BR OLD'!S144+#REF!+#REF!+#REF!+#REF!+#REF!+#REF!+#REF!+#REF!+'DEPT '!S144+#REF!+#REF!+#REF!+#REF!</f>
        <v>#REF!</v>
      </c>
      <c r="T144" s="55" t="e">
        <f>'BR OLD'!T144+#REF!+#REF!+#REF!+#REF!+#REF!+#REF!+#REF!+#REF!+'DEPT '!T144+#REF!+#REF!+#REF!+#REF!</f>
        <v>#REF!</v>
      </c>
      <c r="U144" s="55" t="e">
        <f>'BR OLD'!U144+#REF!+#REF!+#REF!+#REF!+#REF!+#REF!+#REF!+#REF!+'DEPT '!U144+#REF!+#REF!+#REF!+#REF!</f>
        <v>#REF!</v>
      </c>
      <c r="V144" s="61" t="e">
        <f t="shared" si="81"/>
        <v>#REF!</v>
      </c>
    </row>
    <row r="145" spans="1:22" s="6" customFormat="1" ht="15" hidden="1" customHeight="1">
      <c r="A145" s="51">
        <v>141</v>
      </c>
      <c r="B145" s="11" t="s">
        <v>160</v>
      </c>
      <c r="C145" s="59" t="s">
        <v>48</v>
      </c>
      <c r="D145" s="59"/>
      <c r="E145" s="61" t="e">
        <f t="shared" si="77"/>
        <v>#REF!</v>
      </c>
      <c r="F145" s="61"/>
      <c r="G145" s="55" t="e">
        <f>'BR OLD'!G145+#REF!+#REF!+#REF!+#REF!+#REF!+#REF!+#REF!+#REF!+'DEPT '!G145+#REF!+#REF!+#REF!+#REF!</f>
        <v>#REF!</v>
      </c>
      <c r="H145" s="55" t="e">
        <f>'BR OLD'!H145+#REF!+#REF!+#REF!+#REF!+#REF!+#REF!+#REF!+#REF!+'DEPT '!H145+#REF!+#REF!+#REF!+#REF!</f>
        <v>#REF!</v>
      </c>
      <c r="I145" s="55" t="e">
        <f>'BR OLD'!I145+#REF!+#REF!+#REF!+#REF!+#REF!+#REF!+#REF!+#REF!+'DEPT '!I145+#REF!+#REF!+#REF!+#REF!</f>
        <v>#REF!</v>
      </c>
      <c r="J145" s="61" t="e">
        <f t="shared" si="78"/>
        <v>#REF!</v>
      </c>
      <c r="K145" s="55" t="e">
        <f>'BR OLD'!K145+#REF!+#REF!+#REF!+#REF!+#REF!+#REF!+#REF!+#REF!+'DEPT '!K145+#REF!+#REF!+#REF!+#REF!</f>
        <v>#REF!</v>
      </c>
      <c r="L145" s="55" t="e">
        <f>'BR OLD'!L145+#REF!+#REF!+#REF!+#REF!+#REF!+#REF!+#REF!+#REF!+'DEPT '!L145+#REF!+#REF!+#REF!+#REF!</f>
        <v>#REF!</v>
      </c>
      <c r="M145" s="55" t="e">
        <f>'BR OLD'!M145+#REF!+#REF!+#REF!+#REF!+#REF!+#REF!+#REF!+#REF!+'DEPT '!M145+#REF!+#REF!+#REF!+#REF!</f>
        <v>#REF!</v>
      </c>
      <c r="N145" s="85" t="e">
        <f t="shared" si="79"/>
        <v>#REF!</v>
      </c>
      <c r="O145" s="55" t="e">
        <f>'BR OLD'!O145+#REF!+#REF!+#REF!+#REF!+#REF!+#REF!+#REF!+#REF!+'DEPT '!O145+#REF!+#REF!+#REF!+#REF!</f>
        <v>#REF!</v>
      </c>
      <c r="P145" s="55" t="e">
        <f>'BR OLD'!P145+#REF!+#REF!+#REF!+#REF!+#REF!+#REF!+#REF!+#REF!+'DEPT '!P145+#REF!+#REF!+#REF!+#REF!</f>
        <v>#REF!</v>
      </c>
      <c r="Q145" s="55" t="e">
        <f>'BR OLD'!Q145+#REF!+#REF!+#REF!+#REF!+#REF!+#REF!+#REF!+#REF!+'DEPT '!Q145+#REF!+#REF!+#REF!+#REF!</f>
        <v>#REF!</v>
      </c>
      <c r="R145" s="61" t="e">
        <f t="shared" si="80"/>
        <v>#REF!</v>
      </c>
      <c r="S145" s="55" t="e">
        <f>'BR OLD'!S145+#REF!+#REF!+#REF!+#REF!+#REF!+#REF!+#REF!+#REF!+'DEPT '!S145+#REF!+#REF!+#REF!+#REF!</f>
        <v>#REF!</v>
      </c>
      <c r="T145" s="55" t="e">
        <f>'BR OLD'!T145+#REF!+#REF!+#REF!+#REF!+#REF!+#REF!+#REF!+#REF!+'DEPT '!T145+#REF!+#REF!+#REF!+#REF!</f>
        <v>#REF!</v>
      </c>
      <c r="U145" s="55" t="e">
        <f>'BR OLD'!U145+#REF!+#REF!+#REF!+#REF!+#REF!+#REF!+#REF!+#REF!+'DEPT '!U145+#REF!+#REF!+#REF!+#REF!</f>
        <v>#REF!</v>
      </c>
      <c r="V145" s="61" t="e">
        <f t="shared" si="81"/>
        <v>#REF!</v>
      </c>
    </row>
    <row r="146" spans="1:22" s="6" customFormat="1" ht="15" hidden="1" customHeight="1">
      <c r="A146" s="167">
        <v>142</v>
      </c>
      <c r="B146" s="163" t="s">
        <v>76</v>
      </c>
      <c r="C146" s="168" t="s">
        <v>162</v>
      </c>
      <c r="D146" s="130"/>
      <c r="E146" s="169">
        <f t="shared" ref="E146:I146" si="82">+E147+E160</f>
        <v>0</v>
      </c>
      <c r="F146" s="106"/>
      <c r="G146" s="169">
        <f t="shared" si="82"/>
        <v>0</v>
      </c>
      <c r="H146" s="169">
        <f t="shared" si="82"/>
        <v>0</v>
      </c>
      <c r="I146" s="169">
        <f t="shared" si="82"/>
        <v>0</v>
      </c>
      <c r="J146" s="169">
        <f>SUM(G146:I146)</f>
        <v>0</v>
      </c>
      <c r="K146" s="169">
        <f t="shared" ref="K146:M146" si="83">+K147+K160</f>
        <v>0</v>
      </c>
      <c r="L146" s="169">
        <f t="shared" si="83"/>
        <v>0</v>
      </c>
      <c r="M146" s="169">
        <f t="shared" si="83"/>
        <v>0</v>
      </c>
      <c r="N146" s="169">
        <f>SUM(K146:M146)</f>
        <v>0</v>
      </c>
      <c r="O146" s="169">
        <f t="shared" ref="O146:Q146" si="84">+O147+O160</f>
        <v>0</v>
      </c>
      <c r="P146" s="169">
        <f t="shared" si="84"/>
        <v>0</v>
      </c>
      <c r="Q146" s="169">
        <f t="shared" si="84"/>
        <v>0</v>
      </c>
      <c r="R146" s="169">
        <f>SUM(O146:Q146)</f>
        <v>0</v>
      </c>
      <c r="S146" s="169">
        <f t="shared" ref="S146:U146" si="85">+S147+S160</f>
        <v>0</v>
      </c>
      <c r="T146" s="169">
        <f t="shared" si="85"/>
        <v>0</v>
      </c>
      <c r="U146" s="169">
        <f t="shared" si="85"/>
        <v>0</v>
      </c>
      <c r="V146" s="169">
        <f>SUM(S146:U146)</f>
        <v>0</v>
      </c>
    </row>
    <row r="147" spans="1:22" s="6" customFormat="1" hidden="1">
      <c r="A147" s="167">
        <v>143</v>
      </c>
      <c r="B147" s="163" t="s">
        <v>163</v>
      </c>
      <c r="C147" s="162" t="s">
        <v>164</v>
      </c>
      <c r="D147" s="123"/>
      <c r="E147" s="162">
        <f t="shared" ref="E147:I147" si="86">SUM(E148:E158)</f>
        <v>0</v>
      </c>
      <c r="F147" s="104"/>
      <c r="G147" s="162">
        <f>SUM(G148:G158)</f>
        <v>0</v>
      </c>
      <c r="H147" s="162">
        <f t="shared" si="86"/>
        <v>0</v>
      </c>
      <c r="I147" s="162">
        <f t="shared" si="86"/>
        <v>0</v>
      </c>
      <c r="J147" s="162">
        <f>SUM(G147:I147)</f>
        <v>0</v>
      </c>
      <c r="K147" s="162">
        <f>SUM(K148:K158)</f>
        <v>0</v>
      </c>
      <c r="L147" s="162">
        <f t="shared" ref="L147:M147" si="87">SUM(L148:L158)</f>
        <v>0</v>
      </c>
      <c r="M147" s="162">
        <f t="shared" si="87"/>
        <v>0</v>
      </c>
      <c r="N147" s="162">
        <f>SUM(K147:M147)</f>
        <v>0</v>
      </c>
      <c r="O147" s="162">
        <f>SUM(O148:O158)</f>
        <v>0</v>
      </c>
      <c r="P147" s="162">
        <f t="shared" ref="P147:Q147" si="88">SUM(P148:P158)</f>
        <v>0</v>
      </c>
      <c r="Q147" s="162">
        <f t="shared" si="88"/>
        <v>0</v>
      </c>
      <c r="R147" s="162">
        <f>SUM(O147:Q147)</f>
        <v>0</v>
      </c>
      <c r="S147" s="162">
        <f>SUM(S148:S158)</f>
        <v>0</v>
      </c>
      <c r="T147" s="162">
        <f t="shared" ref="T147:U147" si="89">SUM(T148:T158)</f>
        <v>0</v>
      </c>
      <c r="U147" s="162">
        <f t="shared" si="89"/>
        <v>0</v>
      </c>
      <c r="V147" s="162">
        <f>SUM(S147:U147)</f>
        <v>0</v>
      </c>
    </row>
    <row r="148" spans="1:22" s="6" customFormat="1" ht="15" hidden="1" customHeight="1">
      <c r="A148" s="51">
        <v>144</v>
      </c>
      <c r="B148" s="11" t="s">
        <v>163</v>
      </c>
      <c r="C148" s="60" t="s">
        <v>158</v>
      </c>
      <c r="D148" s="60"/>
      <c r="E148" s="61">
        <f t="shared" ref="E148:E159" si="90">SUM(G148:V148)/2</f>
        <v>0</v>
      </c>
      <c r="F148" s="61"/>
      <c r="G148" s="55"/>
      <c r="H148" s="55"/>
      <c r="I148" s="55"/>
      <c r="J148" s="61">
        <f t="shared" ref="J148:J157" si="91">SUM(G148:I148)</f>
        <v>0</v>
      </c>
      <c r="K148" s="55"/>
      <c r="L148" s="55"/>
      <c r="M148" s="55"/>
      <c r="N148" s="61">
        <f t="shared" ref="N148:N157" si="92">SUM(K148:M148)</f>
        <v>0</v>
      </c>
      <c r="O148" s="55"/>
      <c r="P148" s="55"/>
      <c r="Q148" s="55"/>
      <c r="R148" s="61">
        <f t="shared" ref="R148:R157" si="93">SUM(O148:Q148)</f>
        <v>0</v>
      </c>
      <c r="S148" s="55"/>
      <c r="T148" s="55"/>
      <c r="U148" s="55"/>
      <c r="V148" s="61">
        <f t="shared" ref="V148:V157" si="94">SUM(S148:U148)</f>
        <v>0</v>
      </c>
    </row>
    <row r="149" spans="1:22" s="6" customFormat="1" ht="15" hidden="1" customHeight="1">
      <c r="A149" s="51">
        <v>145</v>
      </c>
      <c r="B149" s="11" t="s">
        <v>163</v>
      </c>
      <c r="C149" s="59" t="s">
        <v>41</v>
      </c>
      <c r="D149" s="59"/>
      <c r="E149" s="61">
        <f t="shared" si="90"/>
        <v>0</v>
      </c>
      <c r="F149" s="61"/>
      <c r="G149" s="55"/>
      <c r="H149" s="55"/>
      <c r="I149" s="55"/>
      <c r="J149" s="61">
        <f t="shared" si="91"/>
        <v>0</v>
      </c>
      <c r="K149" s="55"/>
      <c r="L149" s="55"/>
      <c r="M149" s="55"/>
      <c r="N149" s="61">
        <f t="shared" si="92"/>
        <v>0</v>
      </c>
      <c r="O149" s="55"/>
      <c r="P149" s="55"/>
      <c r="Q149" s="55"/>
      <c r="R149" s="61">
        <f t="shared" si="93"/>
        <v>0</v>
      </c>
      <c r="S149" s="55"/>
      <c r="T149" s="55"/>
      <c r="U149" s="55"/>
      <c r="V149" s="61">
        <f t="shared" si="94"/>
        <v>0</v>
      </c>
    </row>
    <row r="150" spans="1:22" s="6" customFormat="1" ht="15" hidden="1" customHeight="1">
      <c r="A150" s="51">
        <v>147</v>
      </c>
      <c r="B150" s="11" t="s">
        <v>163</v>
      </c>
      <c r="C150" s="60" t="s">
        <v>159</v>
      </c>
      <c r="D150" s="60"/>
      <c r="E150" s="61">
        <f t="shared" si="90"/>
        <v>0</v>
      </c>
      <c r="F150" s="61"/>
      <c r="G150" s="55"/>
      <c r="H150" s="55"/>
      <c r="I150" s="55"/>
      <c r="J150" s="61">
        <f t="shared" si="91"/>
        <v>0</v>
      </c>
      <c r="K150" s="55"/>
      <c r="L150" s="55"/>
      <c r="M150" s="55"/>
      <c r="N150" s="61">
        <f t="shared" si="92"/>
        <v>0</v>
      </c>
      <c r="O150" s="55"/>
      <c r="P150" s="55"/>
      <c r="Q150" s="55"/>
      <c r="R150" s="61">
        <f t="shared" si="93"/>
        <v>0</v>
      </c>
      <c r="S150" s="55"/>
      <c r="T150" s="55"/>
      <c r="U150" s="55"/>
      <c r="V150" s="61">
        <f t="shared" si="94"/>
        <v>0</v>
      </c>
    </row>
    <row r="151" spans="1:22" s="6" customFormat="1" ht="15" hidden="1" customHeight="1">
      <c r="A151" s="51">
        <v>148</v>
      </c>
      <c r="B151" s="11" t="s">
        <v>163</v>
      </c>
      <c r="C151" s="59" t="s">
        <v>68</v>
      </c>
      <c r="D151" s="59"/>
      <c r="E151" s="61">
        <f t="shared" si="90"/>
        <v>0</v>
      </c>
      <c r="F151" s="61"/>
      <c r="G151" s="55"/>
      <c r="H151" s="55"/>
      <c r="I151" s="55"/>
      <c r="J151" s="61">
        <f t="shared" si="91"/>
        <v>0</v>
      </c>
      <c r="K151" s="55"/>
      <c r="L151" s="55"/>
      <c r="M151" s="55"/>
      <c r="N151" s="61">
        <f t="shared" si="92"/>
        <v>0</v>
      </c>
      <c r="O151" s="55"/>
      <c r="P151" s="55"/>
      <c r="Q151" s="55"/>
      <c r="R151" s="61">
        <f t="shared" si="93"/>
        <v>0</v>
      </c>
      <c r="S151" s="55"/>
      <c r="T151" s="55"/>
      <c r="U151" s="55"/>
      <c r="V151" s="61">
        <f t="shared" si="94"/>
        <v>0</v>
      </c>
    </row>
    <row r="152" spans="1:22" s="6" customFormat="1" ht="15" hidden="1" customHeight="1">
      <c r="A152" s="51">
        <v>149</v>
      </c>
      <c r="B152" s="11" t="s">
        <v>163</v>
      </c>
      <c r="C152" s="59" t="s">
        <v>69</v>
      </c>
      <c r="D152" s="59"/>
      <c r="E152" s="61">
        <f t="shared" si="90"/>
        <v>0</v>
      </c>
      <c r="F152" s="61"/>
      <c r="G152" s="55"/>
      <c r="H152" s="55"/>
      <c r="I152" s="55"/>
      <c r="J152" s="61">
        <f t="shared" si="91"/>
        <v>0</v>
      </c>
      <c r="K152" s="55"/>
      <c r="L152" s="55"/>
      <c r="M152" s="55"/>
      <c r="N152" s="61">
        <f t="shared" si="92"/>
        <v>0</v>
      </c>
      <c r="O152" s="55"/>
      <c r="P152" s="55"/>
      <c r="Q152" s="55"/>
      <c r="R152" s="61">
        <f t="shared" si="93"/>
        <v>0</v>
      </c>
      <c r="S152" s="55"/>
      <c r="T152" s="55"/>
      <c r="U152" s="55"/>
      <c r="V152" s="61">
        <f t="shared" si="94"/>
        <v>0</v>
      </c>
    </row>
    <row r="153" spans="1:22" s="6" customFormat="1" ht="15" hidden="1" customHeight="1">
      <c r="A153" s="51">
        <v>150</v>
      </c>
      <c r="B153" s="11" t="s">
        <v>163</v>
      </c>
      <c r="C153" s="59" t="s">
        <v>71</v>
      </c>
      <c r="D153" s="59"/>
      <c r="E153" s="61">
        <f t="shared" si="90"/>
        <v>0</v>
      </c>
      <c r="F153" s="61"/>
      <c r="G153" s="55"/>
      <c r="H153" s="55"/>
      <c r="I153" s="55"/>
      <c r="J153" s="61">
        <f t="shared" si="91"/>
        <v>0</v>
      </c>
      <c r="K153" s="55"/>
      <c r="L153" s="55"/>
      <c r="M153" s="55"/>
      <c r="N153" s="61">
        <f t="shared" si="92"/>
        <v>0</v>
      </c>
      <c r="O153" s="55"/>
      <c r="P153" s="55"/>
      <c r="Q153" s="55"/>
      <c r="R153" s="61">
        <f t="shared" si="93"/>
        <v>0</v>
      </c>
      <c r="S153" s="55"/>
      <c r="T153" s="55"/>
      <c r="U153" s="55"/>
      <c r="V153" s="61">
        <f t="shared" si="94"/>
        <v>0</v>
      </c>
    </row>
    <row r="154" spans="1:22" s="6" customFormat="1" ht="15" hidden="1" customHeight="1">
      <c r="A154" s="51">
        <v>151</v>
      </c>
      <c r="B154" s="11" t="s">
        <v>163</v>
      </c>
      <c r="C154" s="59" t="s">
        <v>56</v>
      </c>
      <c r="D154" s="59"/>
      <c r="E154" s="61">
        <f t="shared" si="90"/>
        <v>0</v>
      </c>
      <c r="F154" s="61"/>
      <c r="G154" s="55"/>
      <c r="H154" s="55"/>
      <c r="I154" s="55"/>
      <c r="J154" s="61">
        <f t="shared" si="91"/>
        <v>0</v>
      </c>
      <c r="K154" s="55"/>
      <c r="L154" s="55"/>
      <c r="M154" s="55"/>
      <c r="N154" s="61">
        <f t="shared" si="92"/>
        <v>0</v>
      </c>
      <c r="O154" s="55"/>
      <c r="P154" s="55"/>
      <c r="Q154" s="55"/>
      <c r="R154" s="61">
        <f t="shared" si="93"/>
        <v>0</v>
      </c>
      <c r="S154" s="55"/>
      <c r="T154" s="55"/>
      <c r="U154" s="55"/>
      <c r="V154" s="61">
        <f t="shared" si="94"/>
        <v>0</v>
      </c>
    </row>
    <row r="155" spans="1:22" s="6" customFormat="1" ht="15" hidden="1" customHeight="1">
      <c r="A155" s="51">
        <v>152</v>
      </c>
      <c r="B155" s="11" t="s">
        <v>163</v>
      </c>
      <c r="C155" s="59" t="s">
        <v>47</v>
      </c>
      <c r="D155" s="59"/>
      <c r="E155" s="61">
        <f t="shared" si="90"/>
        <v>0</v>
      </c>
      <c r="F155" s="61"/>
      <c r="G155" s="55"/>
      <c r="H155" s="55"/>
      <c r="I155" s="55"/>
      <c r="J155" s="61">
        <f t="shared" si="91"/>
        <v>0</v>
      </c>
      <c r="K155" s="55"/>
      <c r="L155" s="55"/>
      <c r="M155" s="55"/>
      <c r="N155" s="61">
        <f t="shared" si="92"/>
        <v>0</v>
      </c>
      <c r="O155" s="55"/>
      <c r="P155" s="55"/>
      <c r="Q155" s="55"/>
      <c r="R155" s="61">
        <f t="shared" si="93"/>
        <v>0</v>
      </c>
      <c r="S155" s="55"/>
      <c r="T155" s="55"/>
      <c r="U155" s="55"/>
      <c r="V155" s="61">
        <f t="shared" si="94"/>
        <v>0</v>
      </c>
    </row>
    <row r="156" spans="1:22" s="6" customFormat="1" ht="15" hidden="1" customHeight="1">
      <c r="A156" s="51">
        <v>153</v>
      </c>
      <c r="B156" s="11" t="s">
        <v>163</v>
      </c>
      <c r="C156" s="59" t="s">
        <v>50</v>
      </c>
      <c r="D156" s="59"/>
      <c r="E156" s="61">
        <f t="shared" si="90"/>
        <v>0</v>
      </c>
      <c r="F156" s="61"/>
      <c r="G156" s="55"/>
      <c r="H156" s="55"/>
      <c r="I156" s="55"/>
      <c r="J156" s="61">
        <f t="shared" si="91"/>
        <v>0</v>
      </c>
      <c r="K156" s="55"/>
      <c r="L156" s="55"/>
      <c r="M156" s="55"/>
      <c r="N156" s="61">
        <f t="shared" si="92"/>
        <v>0</v>
      </c>
      <c r="O156" s="55"/>
      <c r="P156" s="55"/>
      <c r="Q156" s="55"/>
      <c r="R156" s="61">
        <f t="shared" si="93"/>
        <v>0</v>
      </c>
      <c r="S156" s="55"/>
      <c r="T156" s="55"/>
      <c r="U156" s="55"/>
      <c r="V156" s="61">
        <f t="shared" si="94"/>
        <v>0</v>
      </c>
    </row>
    <row r="157" spans="1:22" ht="15" hidden="1" customHeight="1">
      <c r="A157" s="51">
        <v>154</v>
      </c>
      <c r="B157" s="11" t="s">
        <v>163</v>
      </c>
      <c r="C157" s="59" t="s">
        <v>48</v>
      </c>
      <c r="D157" s="59"/>
      <c r="E157" s="61">
        <f t="shared" si="90"/>
        <v>0</v>
      </c>
      <c r="F157" s="61"/>
      <c r="G157" s="55"/>
      <c r="H157" s="55"/>
      <c r="I157" s="55"/>
      <c r="J157" s="61">
        <f t="shared" si="91"/>
        <v>0</v>
      </c>
      <c r="K157" s="55"/>
      <c r="L157" s="55"/>
      <c r="M157" s="55"/>
      <c r="N157" s="61">
        <f t="shared" si="92"/>
        <v>0</v>
      </c>
      <c r="O157" s="55"/>
      <c r="P157" s="55"/>
      <c r="Q157" s="55"/>
      <c r="R157" s="61">
        <f t="shared" si="93"/>
        <v>0</v>
      </c>
      <c r="S157" s="55"/>
      <c r="T157" s="55"/>
      <c r="U157" s="55"/>
      <c r="V157" s="61">
        <f t="shared" si="94"/>
        <v>0</v>
      </c>
    </row>
    <row r="158" spans="1:22" ht="31.5" hidden="1">
      <c r="A158" s="167">
        <v>155</v>
      </c>
      <c r="B158" s="163" t="s">
        <v>163</v>
      </c>
      <c r="C158" s="162" t="s">
        <v>60</v>
      </c>
      <c r="D158" s="123"/>
      <c r="E158" s="162">
        <f>E159</f>
        <v>0</v>
      </c>
      <c r="F158" s="104"/>
      <c r="G158" s="162">
        <f>G159</f>
        <v>0</v>
      </c>
      <c r="H158" s="162">
        <f t="shared" ref="H158:I158" si="95">H159</f>
        <v>0</v>
      </c>
      <c r="I158" s="162">
        <f t="shared" si="95"/>
        <v>0</v>
      </c>
      <c r="J158" s="162">
        <f>SUM(G158:I158)</f>
        <v>0</v>
      </c>
      <c r="K158" s="162">
        <f>K159</f>
        <v>0</v>
      </c>
      <c r="L158" s="162">
        <f t="shared" ref="L158:M158" si="96">L159</f>
        <v>0</v>
      </c>
      <c r="M158" s="162">
        <f t="shared" si="96"/>
        <v>0</v>
      </c>
      <c r="N158" s="162">
        <f>SUM(K158:M158)</f>
        <v>0</v>
      </c>
      <c r="O158" s="162">
        <f>O159</f>
        <v>0</v>
      </c>
      <c r="P158" s="162">
        <f t="shared" ref="P158:Q158" si="97">P159</f>
        <v>0</v>
      </c>
      <c r="Q158" s="162">
        <f t="shared" si="97"/>
        <v>0</v>
      </c>
      <c r="R158" s="162">
        <f>SUM(O158:Q158)</f>
        <v>0</v>
      </c>
      <c r="S158" s="162">
        <f>S159</f>
        <v>0</v>
      </c>
      <c r="T158" s="162">
        <f t="shared" ref="T158:U158" si="98">T159</f>
        <v>0</v>
      </c>
      <c r="U158" s="162">
        <f t="shared" si="98"/>
        <v>0</v>
      </c>
      <c r="V158" s="162">
        <f>SUM(S158:U158)</f>
        <v>0</v>
      </c>
    </row>
    <row r="159" spans="1:22" ht="15" hidden="1" customHeight="1">
      <c r="A159" s="51">
        <v>156</v>
      </c>
      <c r="B159" s="11" t="s">
        <v>163</v>
      </c>
      <c r="C159" s="59" t="s">
        <v>142</v>
      </c>
      <c r="D159" s="59"/>
      <c r="E159" s="55">
        <f t="shared" si="90"/>
        <v>0</v>
      </c>
      <c r="F159" s="55"/>
      <c r="G159" s="55"/>
      <c r="H159" s="55"/>
      <c r="I159" s="55"/>
      <c r="J159" s="55">
        <f>SUM(G159:I159)</f>
        <v>0</v>
      </c>
      <c r="K159" s="55"/>
      <c r="L159" s="55"/>
      <c r="M159" s="55"/>
      <c r="N159" s="55">
        <f>SUM(K159:M159)</f>
        <v>0</v>
      </c>
      <c r="O159" s="55"/>
      <c r="P159" s="55"/>
      <c r="Q159" s="55"/>
      <c r="R159" s="55">
        <f>SUM(O159:Q159)</f>
        <v>0</v>
      </c>
      <c r="S159" s="55"/>
      <c r="T159" s="55"/>
      <c r="U159" s="55"/>
      <c r="V159" s="55">
        <f>SUM(S159:U159)</f>
        <v>0</v>
      </c>
    </row>
    <row r="160" spans="1:22" s="6" customFormat="1" hidden="1">
      <c r="A160" s="167">
        <v>157</v>
      </c>
      <c r="B160" s="163" t="s">
        <v>165</v>
      </c>
      <c r="C160" s="162" t="s">
        <v>166</v>
      </c>
      <c r="D160" s="123"/>
      <c r="E160" s="162">
        <f t="shared" ref="E160:V160" si="99">SUM(E161:E171)</f>
        <v>0</v>
      </c>
      <c r="F160" s="104"/>
      <c r="G160" s="162">
        <f t="shared" si="99"/>
        <v>0</v>
      </c>
      <c r="H160" s="162">
        <f t="shared" si="99"/>
        <v>0</v>
      </c>
      <c r="I160" s="162">
        <f t="shared" si="99"/>
        <v>0</v>
      </c>
      <c r="J160" s="162">
        <f t="shared" si="99"/>
        <v>0</v>
      </c>
      <c r="K160" s="162">
        <f t="shared" si="99"/>
        <v>0</v>
      </c>
      <c r="L160" s="162">
        <f t="shared" si="99"/>
        <v>0</v>
      </c>
      <c r="M160" s="162">
        <f t="shared" si="99"/>
        <v>0</v>
      </c>
      <c r="N160" s="162">
        <f t="shared" si="99"/>
        <v>0</v>
      </c>
      <c r="O160" s="162">
        <f t="shared" si="99"/>
        <v>0</v>
      </c>
      <c r="P160" s="162">
        <f t="shared" si="99"/>
        <v>0</v>
      </c>
      <c r="Q160" s="162">
        <f t="shared" si="99"/>
        <v>0</v>
      </c>
      <c r="R160" s="162">
        <f t="shared" si="99"/>
        <v>0</v>
      </c>
      <c r="S160" s="162">
        <f t="shared" si="99"/>
        <v>0</v>
      </c>
      <c r="T160" s="162">
        <f t="shared" si="99"/>
        <v>0</v>
      </c>
      <c r="U160" s="162">
        <f t="shared" si="99"/>
        <v>0</v>
      </c>
      <c r="V160" s="162">
        <f t="shared" si="99"/>
        <v>0</v>
      </c>
    </row>
    <row r="161" spans="1:22" s="6" customFormat="1" ht="15" hidden="1" customHeight="1">
      <c r="A161" s="51">
        <v>158</v>
      </c>
      <c r="B161" s="11" t="s">
        <v>165</v>
      </c>
      <c r="C161" s="60" t="s">
        <v>158</v>
      </c>
      <c r="D161" s="60"/>
      <c r="E161" s="61">
        <f t="shared" ref="E161:E171" si="100">SUM(G161:V161)/2</f>
        <v>0</v>
      </c>
      <c r="F161" s="61"/>
      <c r="G161" s="55"/>
      <c r="H161" s="55"/>
      <c r="I161" s="55"/>
      <c r="J161" s="61">
        <f t="shared" ref="J161:J171" si="101">SUM(G161:I161)</f>
        <v>0</v>
      </c>
      <c r="K161" s="55"/>
      <c r="L161" s="55"/>
      <c r="M161" s="55"/>
      <c r="N161" s="61">
        <f t="shared" ref="N161:N171" si="102">SUM(K161:M161)</f>
        <v>0</v>
      </c>
      <c r="O161" s="55"/>
      <c r="P161" s="55"/>
      <c r="Q161" s="55"/>
      <c r="R161" s="61">
        <f t="shared" ref="R161:R171" si="103">SUM(O161:Q161)</f>
        <v>0</v>
      </c>
      <c r="S161" s="55"/>
      <c r="T161" s="55"/>
      <c r="U161" s="55"/>
      <c r="V161" s="61">
        <f t="shared" ref="V161:V171" si="104">SUM(S161:U161)</f>
        <v>0</v>
      </c>
    </row>
    <row r="162" spans="1:22" s="6" customFormat="1" ht="15" hidden="1" customHeight="1">
      <c r="A162" s="51">
        <v>159</v>
      </c>
      <c r="B162" s="11" t="s">
        <v>165</v>
      </c>
      <c r="C162" s="59" t="s">
        <v>41</v>
      </c>
      <c r="D162" s="59"/>
      <c r="E162" s="61">
        <f t="shared" si="100"/>
        <v>0</v>
      </c>
      <c r="F162" s="61"/>
      <c r="G162" s="55"/>
      <c r="H162" s="55"/>
      <c r="I162" s="55"/>
      <c r="J162" s="61">
        <f t="shared" si="101"/>
        <v>0</v>
      </c>
      <c r="K162" s="55"/>
      <c r="L162" s="55"/>
      <c r="M162" s="55"/>
      <c r="N162" s="61">
        <f t="shared" si="102"/>
        <v>0</v>
      </c>
      <c r="O162" s="55"/>
      <c r="P162" s="55"/>
      <c r="Q162" s="55"/>
      <c r="R162" s="61">
        <f t="shared" si="103"/>
        <v>0</v>
      </c>
      <c r="S162" s="55"/>
      <c r="T162" s="55"/>
      <c r="U162" s="55"/>
      <c r="V162" s="61">
        <f t="shared" si="104"/>
        <v>0</v>
      </c>
    </row>
    <row r="163" spans="1:22" s="6" customFormat="1" ht="15" hidden="1" customHeight="1">
      <c r="A163" s="51">
        <v>160</v>
      </c>
      <c r="B163" s="11" t="s">
        <v>165</v>
      </c>
      <c r="C163" s="59" t="s">
        <v>42</v>
      </c>
      <c r="D163" s="59"/>
      <c r="E163" s="61">
        <f t="shared" si="100"/>
        <v>0</v>
      </c>
      <c r="F163" s="61"/>
      <c r="G163" s="55"/>
      <c r="H163" s="55"/>
      <c r="I163" s="55"/>
      <c r="J163" s="61">
        <f t="shared" si="101"/>
        <v>0</v>
      </c>
      <c r="K163" s="55"/>
      <c r="L163" s="55"/>
      <c r="M163" s="55"/>
      <c r="N163" s="61">
        <f t="shared" si="102"/>
        <v>0</v>
      </c>
      <c r="O163" s="55"/>
      <c r="P163" s="55"/>
      <c r="Q163" s="55"/>
      <c r="R163" s="61">
        <f t="shared" si="103"/>
        <v>0</v>
      </c>
      <c r="S163" s="55"/>
      <c r="T163" s="55"/>
      <c r="U163" s="55"/>
      <c r="V163" s="61">
        <f t="shared" si="104"/>
        <v>0</v>
      </c>
    </row>
    <row r="164" spans="1:22" s="6" customFormat="1" ht="15" hidden="1" customHeight="1">
      <c r="A164" s="51">
        <v>161</v>
      </c>
      <c r="B164" s="11" t="s">
        <v>165</v>
      </c>
      <c r="C164" s="60" t="s">
        <v>159</v>
      </c>
      <c r="D164" s="60"/>
      <c r="E164" s="61">
        <f t="shared" si="100"/>
        <v>0</v>
      </c>
      <c r="F164" s="61"/>
      <c r="G164" s="55"/>
      <c r="H164" s="55"/>
      <c r="I164" s="55"/>
      <c r="J164" s="61">
        <f t="shared" si="101"/>
        <v>0</v>
      </c>
      <c r="K164" s="55"/>
      <c r="L164" s="55"/>
      <c r="M164" s="55"/>
      <c r="N164" s="61">
        <f t="shared" si="102"/>
        <v>0</v>
      </c>
      <c r="O164" s="55"/>
      <c r="P164" s="55"/>
      <c r="Q164" s="55"/>
      <c r="R164" s="61">
        <f t="shared" si="103"/>
        <v>0</v>
      </c>
      <c r="S164" s="55"/>
      <c r="T164" s="55"/>
      <c r="U164" s="55"/>
      <c r="V164" s="61">
        <f t="shared" si="104"/>
        <v>0</v>
      </c>
    </row>
    <row r="165" spans="1:22" s="6" customFormat="1" ht="15" hidden="1" customHeight="1">
      <c r="A165" s="51">
        <v>162</v>
      </c>
      <c r="B165" s="11" t="s">
        <v>165</v>
      </c>
      <c r="C165" s="59" t="s">
        <v>68</v>
      </c>
      <c r="D165" s="59"/>
      <c r="E165" s="61">
        <f t="shared" si="100"/>
        <v>0</v>
      </c>
      <c r="F165" s="61"/>
      <c r="G165" s="55"/>
      <c r="H165" s="55"/>
      <c r="I165" s="55"/>
      <c r="J165" s="61">
        <f t="shared" si="101"/>
        <v>0</v>
      </c>
      <c r="K165" s="55"/>
      <c r="L165" s="55"/>
      <c r="M165" s="55"/>
      <c r="N165" s="61">
        <f t="shared" si="102"/>
        <v>0</v>
      </c>
      <c r="O165" s="55"/>
      <c r="P165" s="55"/>
      <c r="Q165" s="55"/>
      <c r="R165" s="61">
        <f t="shared" si="103"/>
        <v>0</v>
      </c>
      <c r="S165" s="55"/>
      <c r="T165" s="55"/>
      <c r="U165" s="55"/>
      <c r="V165" s="61">
        <f t="shared" si="104"/>
        <v>0</v>
      </c>
    </row>
    <row r="166" spans="1:22" s="6" customFormat="1" ht="15" hidden="1" customHeight="1">
      <c r="A166" s="51">
        <v>163</v>
      </c>
      <c r="B166" s="11" t="s">
        <v>165</v>
      </c>
      <c r="C166" s="59" t="s">
        <v>69</v>
      </c>
      <c r="D166" s="59"/>
      <c r="E166" s="61">
        <f t="shared" si="100"/>
        <v>0</v>
      </c>
      <c r="F166" s="61"/>
      <c r="G166" s="55"/>
      <c r="H166" s="55"/>
      <c r="I166" s="55"/>
      <c r="J166" s="61">
        <f t="shared" si="101"/>
        <v>0</v>
      </c>
      <c r="K166" s="55"/>
      <c r="L166" s="55"/>
      <c r="M166" s="55"/>
      <c r="N166" s="61">
        <f t="shared" si="102"/>
        <v>0</v>
      </c>
      <c r="O166" s="55"/>
      <c r="P166" s="55"/>
      <c r="Q166" s="55"/>
      <c r="R166" s="61">
        <f t="shared" si="103"/>
        <v>0</v>
      </c>
      <c r="S166" s="55"/>
      <c r="T166" s="55"/>
      <c r="U166" s="55"/>
      <c r="V166" s="61">
        <f t="shared" si="104"/>
        <v>0</v>
      </c>
    </row>
    <row r="167" spans="1:22" s="6" customFormat="1" ht="15" hidden="1" customHeight="1">
      <c r="A167" s="51">
        <v>164</v>
      </c>
      <c r="B167" s="11" t="s">
        <v>165</v>
      </c>
      <c r="C167" s="59" t="s">
        <v>71</v>
      </c>
      <c r="D167" s="59"/>
      <c r="E167" s="61">
        <f t="shared" si="100"/>
        <v>0</v>
      </c>
      <c r="F167" s="61"/>
      <c r="G167" s="55"/>
      <c r="H167" s="55"/>
      <c r="I167" s="55"/>
      <c r="J167" s="61">
        <f t="shared" si="101"/>
        <v>0</v>
      </c>
      <c r="K167" s="55"/>
      <c r="L167" s="55"/>
      <c r="M167" s="55"/>
      <c r="N167" s="61">
        <f t="shared" si="102"/>
        <v>0</v>
      </c>
      <c r="O167" s="55"/>
      <c r="P167" s="55"/>
      <c r="Q167" s="55"/>
      <c r="R167" s="61">
        <f t="shared" si="103"/>
        <v>0</v>
      </c>
      <c r="S167" s="55"/>
      <c r="T167" s="55"/>
      <c r="U167" s="55"/>
      <c r="V167" s="61">
        <f t="shared" si="104"/>
        <v>0</v>
      </c>
    </row>
    <row r="168" spans="1:22" s="6" customFormat="1" ht="15" hidden="1" customHeight="1">
      <c r="A168" s="51">
        <v>165</v>
      </c>
      <c r="B168" s="11" t="s">
        <v>165</v>
      </c>
      <c r="C168" s="59" t="s">
        <v>56</v>
      </c>
      <c r="D168" s="59"/>
      <c r="E168" s="61">
        <f t="shared" si="100"/>
        <v>0</v>
      </c>
      <c r="F168" s="61"/>
      <c r="G168" s="55"/>
      <c r="H168" s="55"/>
      <c r="I168" s="55"/>
      <c r="J168" s="61">
        <f t="shared" si="101"/>
        <v>0</v>
      </c>
      <c r="K168" s="55"/>
      <c r="L168" s="55"/>
      <c r="M168" s="55"/>
      <c r="N168" s="61">
        <f t="shared" si="102"/>
        <v>0</v>
      </c>
      <c r="O168" s="55"/>
      <c r="P168" s="55"/>
      <c r="Q168" s="55"/>
      <c r="R168" s="61">
        <f t="shared" si="103"/>
        <v>0</v>
      </c>
      <c r="S168" s="55"/>
      <c r="T168" s="55"/>
      <c r="U168" s="55"/>
      <c r="V168" s="61">
        <f t="shared" si="104"/>
        <v>0</v>
      </c>
    </row>
    <row r="169" spans="1:22" s="6" customFormat="1" ht="15" hidden="1" customHeight="1">
      <c r="A169" s="51">
        <v>166</v>
      </c>
      <c r="B169" s="11" t="s">
        <v>165</v>
      </c>
      <c r="C169" s="59" t="s">
        <v>47</v>
      </c>
      <c r="D169" s="59"/>
      <c r="E169" s="61">
        <f t="shared" si="100"/>
        <v>0</v>
      </c>
      <c r="F169" s="61"/>
      <c r="G169" s="55"/>
      <c r="H169" s="55"/>
      <c r="I169" s="55"/>
      <c r="J169" s="61">
        <f t="shared" si="101"/>
        <v>0</v>
      </c>
      <c r="K169" s="55"/>
      <c r="L169" s="55"/>
      <c r="M169" s="55"/>
      <c r="N169" s="61">
        <f t="shared" si="102"/>
        <v>0</v>
      </c>
      <c r="O169" s="55"/>
      <c r="P169" s="55"/>
      <c r="Q169" s="55"/>
      <c r="R169" s="61">
        <f t="shared" si="103"/>
        <v>0</v>
      </c>
      <c r="S169" s="55"/>
      <c r="T169" s="55"/>
      <c r="U169" s="55"/>
      <c r="V169" s="61">
        <f t="shared" si="104"/>
        <v>0</v>
      </c>
    </row>
    <row r="170" spans="1:22" s="6" customFormat="1" ht="15" hidden="1" customHeight="1">
      <c r="A170" s="51">
        <v>167</v>
      </c>
      <c r="B170" s="11" t="s">
        <v>165</v>
      </c>
      <c r="C170" s="59" t="s">
        <v>50</v>
      </c>
      <c r="D170" s="59"/>
      <c r="E170" s="61">
        <f t="shared" si="100"/>
        <v>0</v>
      </c>
      <c r="F170" s="61"/>
      <c r="G170" s="55"/>
      <c r="H170" s="55"/>
      <c r="I170" s="55"/>
      <c r="J170" s="61">
        <f t="shared" si="101"/>
        <v>0</v>
      </c>
      <c r="K170" s="55"/>
      <c r="L170" s="55"/>
      <c r="M170" s="55"/>
      <c r="N170" s="61">
        <f t="shared" si="102"/>
        <v>0</v>
      </c>
      <c r="O170" s="55"/>
      <c r="P170" s="55"/>
      <c r="Q170" s="55"/>
      <c r="R170" s="61">
        <f t="shared" si="103"/>
        <v>0</v>
      </c>
      <c r="S170" s="55"/>
      <c r="T170" s="55"/>
      <c r="U170" s="55"/>
      <c r="V170" s="61">
        <f t="shared" si="104"/>
        <v>0</v>
      </c>
    </row>
    <row r="171" spans="1:22" s="6" customFormat="1" ht="15" hidden="1" customHeight="1">
      <c r="A171" s="51">
        <v>168</v>
      </c>
      <c r="B171" s="11" t="s">
        <v>165</v>
      </c>
      <c r="C171" s="59" t="s">
        <v>48</v>
      </c>
      <c r="D171" s="59"/>
      <c r="E171" s="61">
        <f t="shared" si="100"/>
        <v>0</v>
      </c>
      <c r="F171" s="61"/>
      <c r="G171" s="55"/>
      <c r="H171" s="55"/>
      <c r="I171" s="55"/>
      <c r="J171" s="61">
        <f t="shared" si="101"/>
        <v>0</v>
      </c>
      <c r="K171" s="55"/>
      <c r="L171" s="55"/>
      <c r="M171" s="55"/>
      <c r="N171" s="61">
        <f t="shared" si="102"/>
        <v>0</v>
      </c>
      <c r="O171" s="55"/>
      <c r="P171" s="55"/>
      <c r="Q171" s="55"/>
      <c r="R171" s="61">
        <f t="shared" si="103"/>
        <v>0</v>
      </c>
      <c r="S171" s="55"/>
      <c r="T171" s="55"/>
      <c r="U171" s="55"/>
      <c r="V171" s="61">
        <f t="shared" si="104"/>
        <v>0</v>
      </c>
    </row>
    <row r="172" spans="1:22" s="6" customFormat="1" ht="15" hidden="1" customHeight="1">
      <c r="A172" s="167">
        <v>169</v>
      </c>
      <c r="B172" s="163" t="s">
        <v>77</v>
      </c>
      <c r="C172" s="168" t="s">
        <v>167</v>
      </c>
      <c r="D172" s="130"/>
      <c r="E172" s="169">
        <f t="shared" ref="E172:V172" si="105">+E173+E185</f>
        <v>0</v>
      </c>
      <c r="F172" s="106"/>
      <c r="G172" s="169">
        <f t="shared" si="105"/>
        <v>0</v>
      </c>
      <c r="H172" s="169">
        <f t="shared" si="105"/>
        <v>0</v>
      </c>
      <c r="I172" s="169">
        <f t="shared" si="105"/>
        <v>0</v>
      </c>
      <c r="J172" s="169">
        <f t="shared" si="105"/>
        <v>0</v>
      </c>
      <c r="K172" s="169">
        <f t="shared" si="105"/>
        <v>0</v>
      </c>
      <c r="L172" s="169">
        <f t="shared" si="105"/>
        <v>0</v>
      </c>
      <c r="M172" s="169">
        <f t="shared" si="105"/>
        <v>0</v>
      </c>
      <c r="N172" s="169">
        <f t="shared" si="105"/>
        <v>0</v>
      </c>
      <c r="O172" s="169">
        <f t="shared" si="105"/>
        <v>0</v>
      </c>
      <c r="P172" s="169">
        <f t="shared" si="105"/>
        <v>0</v>
      </c>
      <c r="Q172" s="169">
        <f t="shared" si="105"/>
        <v>0</v>
      </c>
      <c r="R172" s="169">
        <f t="shared" si="105"/>
        <v>0</v>
      </c>
      <c r="S172" s="169">
        <f t="shared" si="105"/>
        <v>0</v>
      </c>
      <c r="T172" s="169">
        <f t="shared" si="105"/>
        <v>0</v>
      </c>
      <c r="U172" s="169">
        <f t="shared" si="105"/>
        <v>0</v>
      </c>
      <c r="V172" s="169">
        <f t="shared" si="105"/>
        <v>0</v>
      </c>
    </row>
    <row r="173" spans="1:22" s="6" customFormat="1" hidden="1">
      <c r="A173" s="167">
        <v>170</v>
      </c>
      <c r="B173" s="163" t="s">
        <v>168</v>
      </c>
      <c r="C173" s="162" t="s">
        <v>169</v>
      </c>
      <c r="D173" s="123"/>
      <c r="E173" s="162">
        <f t="shared" ref="E173:V173" si="106">SUM(E174:E183)</f>
        <v>0</v>
      </c>
      <c r="F173" s="104"/>
      <c r="G173" s="162">
        <f t="shared" si="106"/>
        <v>0</v>
      </c>
      <c r="H173" s="162">
        <f t="shared" si="106"/>
        <v>0</v>
      </c>
      <c r="I173" s="162">
        <f t="shared" si="106"/>
        <v>0</v>
      </c>
      <c r="J173" s="162">
        <f t="shared" si="106"/>
        <v>0</v>
      </c>
      <c r="K173" s="162">
        <f t="shared" si="106"/>
        <v>0</v>
      </c>
      <c r="L173" s="162">
        <f t="shared" si="106"/>
        <v>0</v>
      </c>
      <c r="M173" s="162">
        <f t="shared" si="106"/>
        <v>0</v>
      </c>
      <c r="N173" s="162">
        <f t="shared" si="106"/>
        <v>0</v>
      </c>
      <c r="O173" s="162">
        <f t="shared" si="106"/>
        <v>0</v>
      </c>
      <c r="P173" s="162">
        <f t="shared" si="106"/>
        <v>0</v>
      </c>
      <c r="Q173" s="162">
        <f t="shared" si="106"/>
        <v>0</v>
      </c>
      <c r="R173" s="162">
        <f t="shared" si="106"/>
        <v>0</v>
      </c>
      <c r="S173" s="162">
        <f t="shared" si="106"/>
        <v>0</v>
      </c>
      <c r="T173" s="162">
        <f t="shared" si="106"/>
        <v>0</v>
      </c>
      <c r="U173" s="162">
        <f t="shared" si="106"/>
        <v>0</v>
      </c>
      <c r="V173" s="162">
        <f t="shared" si="106"/>
        <v>0</v>
      </c>
    </row>
    <row r="174" spans="1:22" s="6" customFormat="1" ht="15" hidden="1" customHeight="1">
      <c r="A174" s="51">
        <v>171</v>
      </c>
      <c r="B174" s="11" t="s">
        <v>168</v>
      </c>
      <c r="C174" s="60" t="s">
        <v>158</v>
      </c>
      <c r="D174" s="60"/>
      <c r="E174" s="61">
        <f t="shared" ref="E174:E182" si="107">SUM(G174:V174)/2</f>
        <v>0</v>
      </c>
      <c r="F174" s="61"/>
      <c r="G174" s="55"/>
      <c r="H174" s="55"/>
      <c r="I174" s="55"/>
      <c r="J174" s="61">
        <f t="shared" ref="J174:J182" si="108">SUM(G174:I174)</f>
        <v>0</v>
      </c>
      <c r="K174" s="55"/>
      <c r="L174" s="55"/>
      <c r="M174" s="55"/>
      <c r="N174" s="61">
        <f t="shared" ref="N174:N182" si="109">SUM(K174:M174)</f>
        <v>0</v>
      </c>
      <c r="O174" s="55"/>
      <c r="P174" s="55"/>
      <c r="Q174" s="55"/>
      <c r="R174" s="61">
        <f t="shared" ref="R174:R182" si="110">SUM(O174:Q174)</f>
        <v>0</v>
      </c>
      <c r="S174" s="55"/>
      <c r="T174" s="55"/>
      <c r="U174" s="55"/>
      <c r="V174" s="61">
        <f t="shared" ref="V174:V182" si="111">SUM(S174:U174)</f>
        <v>0</v>
      </c>
    </row>
    <row r="175" spans="1:22" s="6" customFormat="1" ht="15" hidden="1" customHeight="1">
      <c r="A175" s="51">
        <v>174</v>
      </c>
      <c r="B175" s="11" t="s">
        <v>168</v>
      </c>
      <c r="C175" s="59" t="s">
        <v>41</v>
      </c>
      <c r="D175" s="59"/>
      <c r="E175" s="61">
        <f t="shared" si="107"/>
        <v>0</v>
      </c>
      <c r="F175" s="61"/>
      <c r="G175" s="55"/>
      <c r="H175" s="55"/>
      <c r="I175" s="55"/>
      <c r="J175" s="61">
        <f t="shared" si="108"/>
        <v>0</v>
      </c>
      <c r="K175" s="55"/>
      <c r="L175" s="55"/>
      <c r="M175" s="55"/>
      <c r="N175" s="61">
        <f t="shared" si="109"/>
        <v>0</v>
      </c>
      <c r="O175" s="55"/>
      <c r="P175" s="55"/>
      <c r="Q175" s="55"/>
      <c r="R175" s="61">
        <f t="shared" si="110"/>
        <v>0</v>
      </c>
      <c r="S175" s="55"/>
      <c r="T175" s="55"/>
      <c r="U175" s="55"/>
      <c r="V175" s="61">
        <f t="shared" si="111"/>
        <v>0</v>
      </c>
    </row>
    <row r="176" spans="1:22" s="6" customFormat="1" ht="15" hidden="1" customHeight="1">
      <c r="A176" s="51">
        <v>175</v>
      </c>
      <c r="B176" s="11" t="s">
        <v>168</v>
      </c>
      <c r="C176" s="59" t="s">
        <v>68</v>
      </c>
      <c r="D176" s="59"/>
      <c r="E176" s="61">
        <f t="shared" si="107"/>
        <v>0</v>
      </c>
      <c r="F176" s="61"/>
      <c r="G176" s="55"/>
      <c r="H176" s="55"/>
      <c r="I176" s="55"/>
      <c r="J176" s="61">
        <f t="shared" si="108"/>
        <v>0</v>
      </c>
      <c r="K176" s="55"/>
      <c r="L176" s="55"/>
      <c r="M176" s="55"/>
      <c r="N176" s="61">
        <f t="shared" si="109"/>
        <v>0</v>
      </c>
      <c r="O176" s="55"/>
      <c r="P176" s="55"/>
      <c r="Q176" s="55"/>
      <c r="R176" s="61">
        <f t="shared" si="110"/>
        <v>0</v>
      </c>
      <c r="S176" s="55"/>
      <c r="T176" s="55"/>
      <c r="U176" s="55"/>
      <c r="V176" s="61">
        <f t="shared" si="111"/>
        <v>0</v>
      </c>
    </row>
    <row r="177" spans="1:22" s="6" customFormat="1" ht="15" hidden="1" customHeight="1">
      <c r="A177" s="51">
        <v>176</v>
      </c>
      <c r="B177" s="11" t="s">
        <v>168</v>
      </c>
      <c r="C177" s="59" t="s">
        <v>69</v>
      </c>
      <c r="D177" s="59"/>
      <c r="E177" s="61">
        <f t="shared" si="107"/>
        <v>0</v>
      </c>
      <c r="F177" s="61"/>
      <c r="G177" s="55"/>
      <c r="H177" s="55"/>
      <c r="I177" s="55"/>
      <c r="J177" s="61">
        <f t="shared" si="108"/>
        <v>0</v>
      </c>
      <c r="K177" s="55"/>
      <c r="L177" s="55"/>
      <c r="M177" s="55"/>
      <c r="N177" s="61">
        <f t="shared" si="109"/>
        <v>0</v>
      </c>
      <c r="O177" s="55"/>
      <c r="P177" s="55"/>
      <c r="Q177" s="55"/>
      <c r="R177" s="61">
        <f t="shared" si="110"/>
        <v>0</v>
      </c>
      <c r="S177" s="55"/>
      <c r="T177" s="55"/>
      <c r="U177" s="55"/>
      <c r="V177" s="61">
        <f t="shared" si="111"/>
        <v>0</v>
      </c>
    </row>
    <row r="178" spans="1:22" s="6" customFormat="1" ht="15" hidden="1" customHeight="1">
      <c r="A178" s="51">
        <v>177</v>
      </c>
      <c r="B178" s="11" t="s">
        <v>168</v>
      </c>
      <c r="C178" s="59" t="s">
        <v>71</v>
      </c>
      <c r="D178" s="59"/>
      <c r="E178" s="61">
        <f t="shared" si="107"/>
        <v>0</v>
      </c>
      <c r="F178" s="61"/>
      <c r="G178" s="55"/>
      <c r="H178" s="55"/>
      <c r="I178" s="55"/>
      <c r="J178" s="61">
        <f t="shared" si="108"/>
        <v>0</v>
      </c>
      <c r="K178" s="55"/>
      <c r="L178" s="55"/>
      <c r="M178" s="55"/>
      <c r="N178" s="61">
        <f t="shared" si="109"/>
        <v>0</v>
      </c>
      <c r="O178" s="55"/>
      <c r="P178" s="55"/>
      <c r="Q178" s="55"/>
      <c r="R178" s="61">
        <f t="shared" si="110"/>
        <v>0</v>
      </c>
      <c r="S178" s="55"/>
      <c r="T178" s="55"/>
      <c r="U178" s="55"/>
      <c r="V178" s="61">
        <f t="shared" si="111"/>
        <v>0</v>
      </c>
    </row>
    <row r="179" spans="1:22" s="6" customFormat="1" ht="15" hidden="1" customHeight="1">
      <c r="A179" s="51">
        <v>178</v>
      </c>
      <c r="B179" s="11" t="s">
        <v>168</v>
      </c>
      <c r="C179" s="59" t="s">
        <v>56</v>
      </c>
      <c r="D179" s="59"/>
      <c r="E179" s="61">
        <f t="shared" si="107"/>
        <v>0</v>
      </c>
      <c r="F179" s="61"/>
      <c r="G179" s="55"/>
      <c r="H179" s="55"/>
      <c r="I179" s="55"/>
      <c r="J179" s="61">
        <f t="shared" si="108"/>
        <v>0</v>
      </c>
      <c r="K179" s="55"/>
      <c r="L179" s="55"/>
      <c r="M179" s="55"/>
      <c r="N179" s="61">
        <f t="shared" si="109"/>
        <v>0</v>
      </c>
      <c r="O179" s="55"/>
      <c r="P179" s="55"/>
      <c r="Q179" s="55"/>
      <c r="R179" s="61">
        <f t="shared" si="110"/>
        <v>0</v>
      </c>
      <c r="S179" s="55"/>
      <c r="T179" s="55"/>
      <c r="U179" s="55"/>
      <c r="V179" s="61">
        <f t="shared" si="111"/>
        <v>0</v>
      </c>
    </row>
    <row r="180" spans="1:22" s="6" customFormat="1" ht="15" hidden="1" customHeight="1">
      <c r="A180" s="51">
        <v>179</v>
      </c>
      <c r="B180" s="11" t="s">
        <v>168</v>
      </c>
      <c r="C180" s="59" t="s">
        <v>47</v>
      </c>
      <c r="D180" s="59"/>
      <c r="E180" s="61">
        <f t="shared" si="107"/>
        <v>0</v>
      </c>
      <c r="F180" s="61"/>
      <c r="G180" s="55"/>
      <c r="H180" s="55"/>
      <c r="I180" s="55"/>
      <c r="J180" s="61">
        <f t="shared" si="108"/>
        <v>0</v>
      </c>
      <c r="K180" s="55"/>
      <c r="L180" s="55"/>
      <c r="M180" s="55"/>
      <c r="N180" s="61">
        <f t="shared" si="109"/>
        <v>0</v>
      </c>
      <c r="O180" s="55"/>
      <c r="P180" s="55"/>
      <c r="Q180" s="55"/>
      <c r="R180" s="61">
        <f t="shared" si="110"/>
        <v>0</v>
      </c>
      <c r="S180" s="55"/>
      <c r="T180" s="55"/>
      <c r="U180" s="55"/>
      <c r="V180" s="61">
        <f t="shared" si="111"/>
        <v>0</v>
      </c>
    </row>
    <row r="181" spans="1:22" s="6" customFormat="1" ht="15" hidden="1" customHeight="1">
      <c r="A181" s="51">
        <v>180</v>
      </c>
      <c r="B181" s="11" t="s">
        <v>168</v>
      </c>
      <c r="C181" s="59" t="s">
        <v>50</v>
      </c>
      <c r="D181" s="59"/>
      <c r="E181" s="61">
        <f t="shared" si="107"/>
        <v>0</v>
      </c>
      <c r="F181" s="61"/>
      <c r="G181" s="55"/>
      <c r="H181" s="55"/>
      <c r="I181" s="55"/>
      <c r="J181" s="61">
        <f t="shared" si="108"/>
        <v>0</v>
      </c>
      <c r="K181" s="55"/>
      <c r="L181" s="55"/>
      <c r="M181" s="55"/>
      <c r="N181" s="61">
        <f t="shared" si="109"/>
        <v>0</v>
      </c>
      <c r="O181" s="55"/>
      <c r="P181" s="55"/>
      <c r="Q181" s="55"/>
      <c r="R181" s="61">
        <f t="shared" si="110"/>
        <v>0</v>
      </c>
      <c r="S181" s="55"/>
      <c r="T181" s="55"/>
      <c r="U181" s="55"/>
      <c r="V181" s="61">
        <f t="shared" si="111"/>
        <v>0</v>
      </c>
    </row>
    <row r="182" spans="1:22" s="6" customFormat="1" ht="15" hidden="1" customHeight="1">
      <c r="A182" s="51">
        <v>181</v>
      </c>
      <c r="B182" s="11" t="s">
        <v>168</v>
      </c>
      <c r="C182" s="59" t="s">
        <v>48</v>
      </c>
      <c r="D182" s="59"/>
      <c r="E182" s="61">
        <f t="shared" si="107"/>
        <v>0</v>
      </c>
      <c r="F182" s="61"/>
      <c r="G182" s="55"/>
      <c r="H182" s="55"/>
      <c r="I182" s="55"/>
      <c r="J182" s="61">
        <f t="shared" si="108"/>
        <v>0</v>
      </c>
      <c r="K182" s="55"/>
      <c r="L182" s="55"/>
      <c r="M182" s="55"/>
      <c r="N182" s="61">
        <f t="shared" si="109"/>
        <v>0</v>
      </c>
      <c r="O182" s="55"/>
      <c r="P182" s="55"/>
      <c r="Q182" s="55"/>
      <c r="R182" s="61">
        <f t="shared" si="110"/>
        <v>0</v>
      </c>
      <c r="S182" s="55"/>
      <c r="T182" s="55"/>
      <c r="U182" s="55"/>
      <c r="V182" s="61">
        <f t="shared" si="111"/>
        <v>0</v>
      </c>
    </row>
    <row r="183" spans="1:22" ht="31.5" hidden="1">
      <c r="A183" s="167">
        <v>182</v>
      </c>
      <c r="B183" s="163" t="s">
        <v>168</v>
      </c>
      <c r="C183" s="162" t="s">
        <v>60</v>
      </c>
      <c r="D183" s="123"/>
      <c r="E183" s="162">
        <f t="shared" ref="E183:V183" si="112">+E184</f>
        <v>0</v>
      </c>
      <c r="F183" s="104"/>
      <c r="G183" s="162">
        <f t="shared" si="112"/>
        <v>0</v>
      </c>
      <c r="H183" s="162">
        <f t="shared" si="112"/>
        <v>0</v>
      </c>
      <c r="I183" s="162">
        <f t="shared" si="112"/>
        <v>0</v>
      </c>
      <c r="J183" s="162">
        <f t="shared" si="112"/>
        <v>0</v>
      </c>
      <c r="K183" s="162">
        <f t="shared" si="112"/>
        <v>0</v>
      </c>
      <c r="L183" s="162">
        <f t="shared" si="112"/>
        <v>0</v>
      </c>
      <c r="M183" s="162">
        <f t="shared" si="112"/>
        <v>0</v>
      </c>
      <c r="N183" s="162">
        <f t="shared" si="112"/>
        <v>0</v>
      </c>
      <c r="O183" s="162">
        <f t="shared" si="112"/>
        <v>0</v>
      </c>
      <c r="P183" s="162">
        <f t="shared" si="112"/>
        <v>0</v>
      </c>
      <c r="Q183" s="162">
        <f t="shared" si="112"/>
        <v>0</v>
      </c>
      <c r="R183" s="162">
        <f t="shared" si="112"/>
        <v>0</v>
      </c>
      <c r="S183" s="162">
        <f t="shared" si="112"/>
        <v>0</v>
      </c>
      <c r="T183" s="162">
        <f t="shared" si="112"/>
        <v>0</v>
      </c>
      <c r="U183" s="162">
        <f t="shared" si="112"/>
        <v>0</v>
      </c>
      <c r="V183" s="162">
        <f t="shared" si="112"/>
        <v>0</v>
      </c>
    </row>
    <row r="184" spans="1:22" ht="15" hidden="1" customHeight="1">
      <c r="A184" s="51">
        <v>183</v>
      </c>
      <c r="B184" s="11" t="s">
        <v>168</v>
      </c>
      <c r="C184" s="59" t="s">
        <v>22</v>
      </c>
      <c r="D184" s="59"/>
      <c r="E184" s="55">
        <f>SUM(G184:V184)/2</f>
        <v>0</v>
      </c>
      <c r="F184" s="55"/>
      <c r="G184" s="55"/>
      <c r="H184" s="55"/>
      <c r="I184" s="55"/>
      <c r="J184" s="55">
        <f>SUM(G184:I184)</f>
        <v>0</v>
      </c>
      <c r="K184" s="55"/>
      <c r="L184" s="55"/>
      <c r="M184" s="55"/>
      <c r="N184" s="55">
        <f>SUM(K184:M184)</f>
        <v>0</v>
      </c>
      <c r="O184" s="55"/>
      <c r="P184" s="55"/>
      <c r="Q184" s="55"/>
      <c r="R184" s="55">
        <f>SUM(O184:Q184)</f>
        <v>0</v>
      </c>
      <c r="S184" s="55"/>
      <c r="T184" s="55"/>
      <c r="U184" s="55"/>
      <c r="V184" s="55">
        <f>SUM(S184:U184)</f>
        <v>0</v>
      </c>
    </row>
    <row r="185" spans="1:22" s="6" customFormat="1" hidden="1">
      <c r="A185" s="167">
        <v>184</v>
      </c>
      <c r="B185" s="163" t="s">
        <v>170</v>
      </c>
      <c r="C185" s="162" t="s">
        <v>171</v>
      </c>
      <c r="D185" s="123"/>
      <c r="E185" s="162">
        <f t="shared" ref="E185:V185" si="113">SUM(E186:E196)</f>
        <v>0</v>
      </c>
      <c r="F185" s="104"/>
      <c r="G185" s="162">
        <f t="shared" si="113"/>
        <v>0</v>
      </c>
      <c r="H185" s="162">
        <f t="shared" si="113"/>
        <v>0</v>
      </c>
      <c r="I185" s="162">
        <f t="shared" si="113"/>
        <v>0</v>
      </c>
      <c r="J185" s="162">
        <f t="shared" si="113"/>
        <v>0</v>
      </c>
      <c r="K185" s="162">
        <f t="shared" si="113"/>
        <v>0</v>
      </c>
      <c r="L185" s="162">
        <f t="shared" si="113"/>
        <v>0</v>
      </c>
      <c r="M185" s="162">
        <f t="shared" si="113"/>
        <v>0</v>
      </c>
      <c r="N185" s="162">
        <f t="shared" si="113"/>
        <v>0</v>
      </c>
      <c r="O185" s="162">
        <f t="shared" si="113"/>
        <v>0</v>
      </c>
      <c r="P185" s="162">
        <f t="shared" si="113"/>
        <v>0</v>
      </c>
      <c r="Q185" s="162">
        <f t="shared" si="113"/>
        <v>0</v>
      </c>
      <c r="R185" s="162">
        <f t="shared" si="113"/>
        <v>0</v>
      </c>
      <c r="S185" s="162">
        <f t="shared" si="113"/>
        <v>0</v>
      </c>
      <c r="T185" s="162">
        <f t="shared" si="113"/>
        <v>0</v>
      </c>
      <c r="U185" s="162">
        <f t="shared" si="113"/>
        <v>0</v>
      </c>
      <c r="V185" s="162">
        <f t="shared" si="113"/>
        <v>0</v>
      </c>
    </row>
    <row r="186" spans="1:22" s="6" customFormat="1" ht="15" hidden="1" customHeight="1">
      <c r="A186" s="51">
        <v>185</v>
      </c>
      <c r="B186" s="11" t="s">
        <v>170</v>
      </c>
      <c r="C186" s="60" t="s">
        <v>158</v>
      </c>
      <c r="D186" s="60"/>
      <c r="E186" s="61">
        <f t="shared" ref="E186:E196" si="114">SUM(G186:V186)/2</f>
        <v>0</v>
      </c>
      <c r="F186" s="61"/>
      <c r="G186" s="55"/>
      <c r="H186" s="55"/>
      <c r="I186" s="55"/>
      <c r="J186" s="61">
        <f t="shared" ref="J186:J196" si="115">SUM(G186:I186)</f>
        <v>0</v>
      </c>
      <c r="K186" s="55"/>
      <c r="L186" s="55"/>
      <c r="M186" s="55"/>
      <c r="N186" s="61">
        <f t="shared" ref="N186:N196" si="116">SUM(K186:M186)</f>
        <v>0</v>
      </c>
      <c r="O186" s="55"/>
      <c r="P186" s="55"/>
      <c r="Q186" s="55"/>
      <c r="R186" s="61">
        <f t="shared" ref="R186:R196" si="117">SUM(O186:Q186)</f>
        <v>0</v>
      </c>
      <c r="S186" s="55"/>
      <c r="T186" s="55"/>
      <c r="U186" s="55"/>
      <c r="V186" s="61">
        <f t="shared" ref="V186:V196" si="118">SUM(S186:U186)</f>
        <v>0</v>
      </c>
    </row>
    <row r="187" spans="1:22" s="6" customFormat="1" ht="15" hidden="1" customHeight="1">
      <c r="A187" s="51">
        <v>186</v>
      </c>
      <c r="B187" s="11" t="s">
        <v>170</v>
      </c>
      <c r="C187" s="59" t="s">
        <v>39</v>
      </c>
      <c r="D187" s="59"/>
      <c r="E187" s="61">
        <f t="shared" si="114"/>
        <v>0</v>
      </c>
      <c r="F187" s="61"/>
      <c r="G187" s="55"/>
      <c r="H187" s="55"/>
      <c r="I187" s="55"/>
      <c r="J187" s="61">
        <f t="shared" si="115"/>
        <v>0</v>
      </c>
      <c r="K187" s="55"/>
      <c r="L187" s="55"/>
      <c r="M187" s="55"/>
      <c r="N187" s="61">
        <f t="shared" si="116"/>
        <v>0</v>
      </c>
      <c r="O187" s="55"/>
      <c r="P187" s="55"/>
      <c r="Q187" s="55"/>
      <c r="R187" s="61">
        <f t="shared" si="117"/>
        <v>0</v>
      </c>
      <c r="S187" s="55"/>
      <c r="T187" s="55"/>
      <c r="U187" s="55"/>
      <c r="V187" s="61">
        <f t="shared" si="118"/>
        <v>0</v>
      </c>
    </row>
    <row r="188" spans="1:22" s="6" customFormat="1" ht="15" hidden="1" customHeight="1">
      <c r="A188" s="51">
        <v>187</v>
      </c>
      <c r="B188" s="11" t="s">
        <v>170</v>
      </c>
      <c r="C188" s="59" t="s">
        <v>42</v>
      </c>
      <c r="D188" s="59"/>
      <c r="E188" s="61">
        <f t="shared" si="114"/>
        <v>0</v>
      </c>
      <c r="F188" s="61"/>
      <c r="G188" s="55"/>
      <c r="H188" s="55"/>
      <c r="I188" s="55"/>
      <c r="J188" s="61">
        <f t="shared" si="115"/>
        <v>0</v>
      </c>
      <c r="K188" s="55"/>
      <c r="L188" s="55"/>
      <c r="M188" s="55"/>
      <c r="N188" s="61">
        <f t="shared" si="116"/>
        <v>0</v>
      </c>
      <c r="O188" s="55"/>
      <c r="P188" s="55"/>
      <c r="Q188" s="55"/>
      <c r="R188" s="61">
        <f t="shared" si="117"/>
        <v>0</v>
      </c>
      <c r="S188" s="55"/>
      <c r="T188" s="55"/>
      <c r="U188" s="55"/>
      <c r="V188" s="61">
        <f t="shared" si="118"/>
        <v>0</v>
      </c>
    </row>
    <row r="189" spans="1:22" s="6" customFormat="1" ht="15" hidden="1" customHeight="1">
      <c r="A189" s="51">
        <v>188</v>
      </c>
      <c r="B189" s="11" t="s">
        <v>170</v>
      </c>
      <c r="C189" s="59" t="s">
        <v>41</v>
      </c>
      <c r="D189" s="59"/>
      <c r="E189" s="61">
        <f t="shared" si="114"/>
        <v>0</v>
      </c>
      <c r="F189" s="61"/>
      <c r="G189" s="55"/>
      <c r="H189" s="55"/>
      <c r="I189" s="55"/>
      <c r="J189" s="61">
        <f t="shared" si="115"/>
        <v>0</v>
      </c>
      <c r="K189" s="55"/>
      <c r="L189" s="55"/>
      <c r="M189" s="55"/>
      <c r="N189" s="61">
        <f t="shared" si="116"/>
        <v>0</v>
      </c>
      <c r="O189" s="55"/>
      <c r="P189" s="55"/>
      <c r="Q189" s="55"/>
      <c r="R189" s="61">
        <f t="shared" si="117"/>
        <v>0</v>
      </c>
      <c r="S189" s="55"/>
      <c r="T189" s="55"/>
      <c r="U189" s="55"/>
      <c r="V189" s="61">
        <f t="shared" si="118"/>
        <v>0</v>
      </c>
    </row>
    <row r="190" spans="1:22" s="6" customFormat="1" ht="15" hidden="1" customHeight="1">
      <c r="A190" s="51">
        <v>189</v>
      </c>
      <c r="B190" s="11" t="s">
        <v>170</v>
      </c>
      <c r="C190" s="59" t="s">
        <v>68</v>
      </c>
      <c r="D190" s="59"/>
      <c r="E190" s="61">
        <f t="shared" si="114"/>
        <v>0</v>
      </c>
      <c r="F190" s="61"/>
      <c r="G190" s="55"/>
      <c r="H190" s="55"/>
      <c r="I190" s="55"/>
      <c r="J190" s="61">
        <f t="shared" si="115"/>
        <v>0</v>
      </c>
      <c r="K190" s="55"/>
      <c r="L190" s="55"/>
      <c r="M190" s="55"/>
      <c r="N190" s="61">
        <f t="shared" si="116"/>
        <v>0</v>
      </c>
      <c r="O190" s="55"/>
      <c r="P190" s="55"/>
      <c r="Q190" s="55"/>
      <c r="R190" s="61">
        <f t="shared" si="117"/>
        <v>0</v>
      </c>
      <c r="S190" s="55"/>
      <c r="T190" s="55"/>
      <c r="U190" s="55"/>
      <c r="V190" s="61">
        <f t="shared" si="118"/>
        <v>0</v>
      </c>
    </row>
    <row r="191" spans="1:22" s="6" customFormat="1" ht="15" hidden="1" customHeight="1">
      <c r="A191" s="51">
        <v>190</v>
      </c>
      <c r="B191" s="11" t="s">
        <v>170</v>
      </c>
      <c r="C191" s="59" t="s">
        <v>69</v>
      </c>
      <c r="D191" s="59"/>
      <c r="E191" s="61">
        <f t="shared" si="114"/>
        <v>0</v>
      </c>
      <c r="F191" s="61"/>
      <c r="G191" s="55"/>
      <c r="H191" s="55"/>
      <c r="I191" s="55"/>
      <c r="J191" s="61">
        <f t="shared" si="115"/>
        <v>0</v>
      </c>
      <c r="K191" s="55"/>
      <c r="L191" s="55"/>
      <c r="M191" s="55"/>
      <c r="N191" s="61">
        <f t="shared" si="116"/>
        <v>0</v>
      </c>
      <c r="O191" s="55"/>
      <c r="P191" s="55"/>
      <c r="Q191" s="55"/>
      <c r="R191" s="61">
        <f t="shared" si="117"/>
        <v>0</v>
      </c>
      <c r="S191" s="55"/>
      <c r="T191" s="55"/>
      <c r="U191" s="55"/>
      <c r="V191" s="61">
        <f t="shared" si="118"/>
        <v>0</v>
      </c>
    </row>
    <row r="192" spans="1:22" s="6" customFormat="1" ht="15" hidden="1" customHeight="1">
      <c r="A192" s="51">
        <v>191</v>
      </c>
      <c r="B192" s="11" t="s">
        <v>170</v>
      </c>
      <c r="C192" s="59" t="s">
        <v>71</v>
      </c>
      <c r="D192" s="59"/>
      <c r="E192" s="61">
        <f t="shared" si="114"/>
        <v>0</v>
      </c>
      <c r="F192" s="61"/>
      <c r="G192" s="55"/>
      <c r="H192" s="55"/>
      <c r="I192" s="55"/>
      <c r="J192" s="61">
        <f t="shared" si="115"/>
        <v>0</v>
      </c>
      <c r="K192" s="55"/>
      <c r="L192" s="55"/>
      <c r="M192" s="55"/>
      <c r="N192" s="61">
        <f t="shared" si="116"/>
        <v>0</v>
      </c>
      <c r="O192" s="55"/>
      <c r="P192" s="55"/>
      <c r="Q192" s="55"/>
      <c r="R192" s="61">
        <f t="shared" si="117"/>
        <v>0</v>
      </c>
      <c r="S192" s="55"/>
      <c r="T192" s="55"/>
      <c r="U192" s="55"/>
      <c r="V192" s="61">
        <f t="shared" si="118"/>
        <v>0</v>
      </c>
    </row>
    <row r="193" spans="1:22" s="6" customFormat="1" ht="15" hidden="1" customHeight="1">
      <c r="A193" s="51">
        <v>192</v>
      </c>
      <c r="B193" s="11" t="s">
        <v>170</v>
      </c>
      <c r="C193" s="59" t="s">
        <v>56</v>
      </c>
      <c r="D193" s="59"/>
      <c r="E193" s="61">
        <f t="shared" si="114"/>
        <v>0</v>
      </c>
      <c r="F193" s="61"/>
      <c r="G193" s="55"/>
      <c r="H193" s="55"/>
      <c r="I193" s="55"/>
      <c r="J193" s="61">
        <f t="shared" si="115"/>
        <v>0</v>
      </c>
      <c r="K193" s="55"/>
      <c r="L193" s="55"/>
      <c r="M193" s="55"/>
      <c r="N193" s="61">
        <f t="shared" si="116"/>
        <v>0</v>
      </c>
      <c r="O193" s="55"/>
      <c r="P193" s="55"/>
      <c r="Q193" s="55"/>
      <c r="R193" s="61">
        <f t="shared" si="117"/>
        <v>0</v>
      </c>
      <c r="S193" s="55"/>
      <c r="T193" s="55"/>
      <c r="U193" s="55"/>
      <c r="V193" s="61">
        <f t="shared" si="118"/>
        <v>0</v>
      </c>
    </row>
    <row r="194" spans="1:22" s="6" customFormat="1" ht="15" hidden="1" customHeight="1">
      <c r="A194" s="51">
        <v>193</v>
      </c>
      <c r="B194" s="11" t="s">
        <v>170</v>
      </c>
      <c r="C194" s="59" t="s">
        <v>47</v>
      </c>
      <c r="D194" s="59"/>
      <c r="E194" s="61">
        <f t="shared" si="114"/>
        <v>0</v>
      </c>
      <c r="F194" s="61"/>
      <c r="G194" s="55"/>
      <c r="H194" s="55"/>
      <c r="I194" s="55"/>
      <c r="J194" s="61">
        <f t="shared" si="115"/>
        <v>0</v>
      </c>
      <c r="K194" s="55"/>
      <c r="L194" s="55"/>
      <c r="M194" s="55"/>
      <c r="N194" s="61">
        <f t="shared" si="116"/>
        <v>0</v>
      </c>
      <c r="O194" s="55"/>
      <c r="P194" s="55"/>
      <c r="Q194" s="55"/>
      <c r="R194" s="61">
        <f t="shared" si="117"/>
        <v>0</v>
      </c>
      <c r="S194" s="55"/>
      <c r="T194" s="55"/>
      <c r="U194" s="55"/>
      <c r="V194" s="61">
        <f t="shared" si="118"/>
        <v>0</v>
      </c>
    </row>
    <row r="195" spans="1:22" ht="15" hidden="1" customHeight="1">
      <c r="A195" s="51">
        <v>194</v>
      </c>
      <c r="B195" s="11" t="s">
        <v>170</v>
      </c>
      <c r="C195" s="59" t="s">
        <v>50</v>
      </c>
      <c r="D195" s="59"/>
      <c r="E195" s="61">
        <f t="shared" si="114"/>
        <v>0</v>
      </c>
      <c r="F195" s="61"/>
      <c r="G195" s="55"/>
      <c r="H195" s="55"/>
      <c r="I195" s="55"/>
      <c r="J195" s="61">
        <f t="shared" si="115"/>
        <v>0</v>
      </c>
      <c r="K195" s="55"/>
      <c r="L195" s="55"/>
      <c r="M195" s="55"/>
      <c r="N195" s="61">
        <f t="shared" si="116"/>
        <v>0</v>
      </c>
      <c r="O195" s="55"/>
      <c r="P195" s="55"/>
      <c r="Q195" s="55"/>
      <c r="R195" s="61">
        <f t="shared" si="117"/>
        <v>0</v>
      </c>
      <c r="S195" s="55"/>
      <c r="T195" s="55"/>
      <c r="U195" s="55"/>
      <c r="V195" s="61">
        <f t="shared" si="118"/>
        <v>0</v>
      </c>
    </row>
    <row r="196" spans="1:22" s="6" customFormat="1" ht="15" hidden="1" customHeight="1">
      <c r="A196" s="51">
        <v>195</v>
      </c>
      <c r="B196" s="11" t="s">
        <v>170</v>
      </c>
      <c r="C196" s="59" t="s">
        <v>48</v>
      </c>
      <c r="D196" s="59"/>
      <c r="E196" s="61">
        <f t="shared" si="114"/>
        <v>0</v>
      </c>
      <c r="F196" s="61"/>
      <c r="G196" s="55"/>
      <c r="H196" s="55"/>
      <c r="I196" s="55"/>
      <c r="J196" s="61">
        <f t="shared" si="115"/>
        <v>0</v>
      </c>
      <c r="K196" s="55"/>
      <c r="L196" s="55"/>
      <c r="M196" s="55"/>
      <c r="N196" s="61">
        <f t="shared" si="116"/>
        <v>0</v>
      </c>
      <c r="O196" s="55"/>
      <c r="P196" s="55"/>
      <c r="Q196" s="55"/>
      <c r="R196" s="61">
        <f t="shared" si="117"/>
        <v>0</v>
      </c>
      <c r="S196" s="55"/>
      <c r="T196" s="55"/>
      <c r="U196" s="55"/>
      <c r="V196" s="61">
        <f t="shared" si="118"/>
        <v>0</v>
      </c>
    </row>
    <row r="197" spans="1:22" s="6" customFormat="1" ht="15" hidden="1" customHeight="1">
      <c r="A197" s="167">
        <v>196</v>
      </c>
      <c r="B197" s="163" t="s">
        <v>78</v>
      </c>
      <c r="C197" s="168" t="s">
        <v>172</v>
      </c>
      <c r="D197" s="130"/>
      <c r="E197" s="169" t="e">
        <f t="shared" ref="E197:V197" si="119">+E198+E210</f>
        <v>#REF!</v>
      </c>
      <c r="F197" s="106"/>
      <c r="G197" s="169" t="e">
        <f t="shared" si="119"/>
        <v>#REF!</v>
      </c>
      <c r="H197" s="169" t="e">
        <f t="shared" si="119"/>
        <v>#REF!</v>
      </c>
      <c r="I197" s="169" t="e">
        <f t="shared" si="119"/>
        <v>#REF!</v>
      </c>
      <c r="J197" s="169" t="e">
        <f t="shared" si="119"/>
        <v>#REF!</v>
      </c>
      <c r="K197" s="169" t="e">
        <f t="shared" si="119"/>
        <v>#REF!</v>
      </c>
      <c r="L197" s="169" t="e">
        <f t="shared" si="119"/>
        <v>#REF!</v>
      </c>
      <c r="M197" s="169" t="e">
        <f t="shared" si="119"/>
        <v>#REF!</v>
      </c>
      <c r="N197" s="169" t="e">
        <f t="shared" si="119"/>
        <v>#REF!</v>
      </c>
      <c r="O197" s="169" t="e">
        <f t="shared" si="119"/>
        <v>#REF!</v>
      </c>
      <c r="P197" s="169" t="e">
        <f t="shared" si="119"/>
        <v>#REF!</v>
      </c>
      <c r="Q197" s="169" t="e">
        <f t="shared" si="119"/>
        <v>#REF!</v>
      </c>
      <c r="R197" s="169" t="e">
        <f t="shared" si="119"/>
        <v>#REF!</v>
      </c>
      <c r="S197" s="169" t="e">
        <f t="shared" si="119"/>
        <v>#REF!</v>
      </c>
      <c r="T197" s="169" t="e">
        <f t="shared" si="119"/>
        <v>#REF!</v>
      </c>
      <c r="U197" s="169" t="e">
        <f t="shared" si="119"/>
        <v>#REF!</v>
      </c>
      <c r="V197" s="169" t="e">
        <f t="shared" si="119"/>
        <v>#REF!</v>
      </c>
    </row>
    <row r="198" spans="1:22" s="6" customFormat="1" ht="31.5" hidden="1">
      <c r="A198" s="167">
        <v>197</v>
      </c>
      <c r="B198" s="163" t="s">
        <v>173</v>
      </c>
      <c r="C198" s="162" t="s">
        <v>174</v>
      </c>
      <c r="D198" s="123"/>
      <c r="E198" s="162">
        <f t="shared" ref="E198:V198" si="120">SUM(E199:E209)</f>
        <v>0</v>
      </c>
      <c r="F198" s="104"/>
      <c r="G198" s="162">
        <f t="shared" si="120"/>
        <v>0</v>
      </c>
      <c r="H198" s="162">
        <f t="shared" si="120"/>
        <v>0</v>
      </c>
      <c r="I198" s="162">
        <f t="shared" si="120"/>
        <v>0</v>
      </c>
      <c r="J198" s="162">
        <f t="shared" si="120"/>
        <v>0</v>
      </c>
      <c r="K198" s="162">
        <f t="shared" si="120"/>
        <v>0</v>
      </c>
      <c r="L198" s="162">
        <f t="shared" si="120"/>
        <v>0</v>
      </c>
      <c r="M198" s="162">
        <f t="shared" si="120"/>
        <v>0</v>
      </c>
      <c r="N198" s="162">
        <f t="shared" si="120"/>
        <v>0</v>
      </c>
      <c r="O198" s="162">
        <f t="shared" si="120"/>
        <v>0</v>
      </c>
      <c r="P198" s="162">
        <f t="shared" si="120"/>
        <v>0</v>
      </c>
      <c r="Q198" s="162">
        <f t="shared" si="120"/>
        <v>0</v>
      </c>
      <c r="R198" s="162">
        <f t="shared" si="120"/>
        <v>0</v>
      </c>
      <c r="S198" s="162">
        <f t="shared" si="120"/>
        <v>0</v>
      </c>
      <c r="T198" s="162">
        <f t="shared" si="120"/>
        <v>0</v>
      </c>
      <c r="U198" s="162">
        <f t="shared" si="120"/>
        <v>0</v>
      </c>
      <c r="V198" s="162">
        <f t="shared" si="120"/>
        <v>0</v>
      </c>
    </row>
    <row r="199" spans="1:22" s="6" customFormat="1" ht="15" hidden="1" customHeight="1">
      <c r="A199" s="51">
        <v>198</v>
      </c>
      <c r="B199" s="11" t="s">
        <v>173</v>
      </c>
      <c r="C199" s="60" t="s">
        <v>158</v>
      </c>
      <c r="D199" s="60"/>
      <c r="E199" s="61">
        <f t="shared" ref="E199:E209" si="121">SUM(G199:V199)/2</f>
        <v>0</v>
      </c>
      <c r="F199" s="61"/>
      <c r="G199" s="55"/>
      <c r="H199" s="55"/>
      <c r="I199" s="55"/>
      <c r="J199" s="61">
        <f t="shared" ref="J199:J209" si="122">SUM(G199:I199)</f>
        <v>0</v>
      </c>
      <c r="K199" s="55"/>
      <c r="L199" s="55"/>
      <c r="M199" s="55"/>
      <c r="N199" s="61">
        <f t="shared" ref="N199:N209" si="123">SUM(K199:M199)</f>
        <v>0</v>
      </c>
      <c r="O199" s="55"/>
      <c r="P199" s="55"/>
      <c r="Q199" s="55"/>
      <c r="R199" s="61">
        <f t="shared" ref="R199:R209" si="124">SUM(O199:Q199)</f>
        <v>0</v>
      </c>
      <c r="S199" s="55"/>
      <c r="T199" s="55"/>
      <c r="U199" s="55"/>
      <c r="V199" s="61">
        <f t="shared" ref="V199:V209" si="125">SUM(S199:U199)</f>
        <v>0</v>
      </c>
    </row>
    <row r="200" spans="1:22" s="6" customFormat="1" ht="15" hidden="1" customHeight="1">
      <c r="A200" s="51">
        <v>199</v>
      </c>
      <c r="B200" s="11" t="s">
        <v>173</v>
      </c>
      <c r="C200" s="59" t="s">
        <v>42</v>
      </c>
      <c r="D200" s="59"/>
      <c r="E200" s="61">
        <f t="shared" si="121"/>
        <v>0</v>
      </c>
      <c r="F200" s="61"/>
      <c r="G200" s="55"/>
      <c r="H200" s="55"/>
      <c r="I200" s="55"/>
      <c r="J200" s="61">
        <f t="shared" si="122"/>
        <v>0</v>
      </c>
      <c r="K200" s="55"/>
      <c r="L200" s="55"/>
      <c r="M200" s="55"/>
      <c r="N200" s="61">
        <f t="shared" si="123"/>
        <v>0</v>
      </c>
      <c r="O200" s="55"/>
      <c r="P200" s="55"/>
      <c r="Q200" s="55"/>
      <c r="R200" s="61">
        <f t="shared" si="124"/>
        <v>0</v>
      </c>
      <c r="S200" s="55"/>
      <c r="T200" s="55"/>
      <c r="U200" s="55"/>
      <c r="V200" s="61">
        <f t="shared" si="125"/>
        <v>0</v>
      </c>
    </row>
    <row r="201" spans="1:22" s="6" customFormat="1" ht="15" hidden="1" customHeight="1">
      <c r="A201" s="51">
        <v>200</v>
      </c>
      <c r="B201" s="11" t="s">
        <v>173</v>
      </c>
      <c r="C201" s="60" t="s">
        <v>159</v>
      </c>
      <c r="D201" s="60"/>
      <c r="E201" s="61">
        <f t="shared" si="121"/>
        <v>0</v>
      </c>
      <c r="F201" s="61"/>
      <c r="G201" s="55"/>
      <c r="H201" s="55"/>
      <c r="I201" s="55"/>
      <c r="J201" s="61">
        <f t="shared" si="122"/>
        <v>0</v>
      </c>
      <c r="K201" s="55"/>
      <c r="L201" s="55"/>
      <c r="M201" s="55"/>
      <c r="N201" s="61">
        <f t="shared" si="123"/>
        <v>0</v>
      </c>
      <c r="O201" s="55"/>
      <c r="P201" s="55"/>
      <c r="Q201" s="55"/>
      <c r="R201" s="61">
        <f t="shared" si="124"/>
        <v>0</v>
      </c>
      <c r="S201" s="55"/>
      <c r="T201" s="55"/>
      <c r="U201" s="55"/>
      <c r="V201" s="61">
        <f t="shared" si="125"/>
        <v>0</v>
      </c>
    </row>
    <row r="202" spans="1:22" s="6" customFormat="1" ht="15" hidden="1" customHeight="1">
      <c r="A202" s="51">
        <v>201</v>
      </c>
      <c r="B202" s="11" t="s">
        <v>173</v>
      </c>
      <c r="C202" s="59" t="s">
        <v>41</v>
      </c>
      <c r="D202" s="59"/>
      <c r="E202" s="61">
        <f t="shared" si="121"/>
        <v>0</v>
      </c>
      <c r="F202" s="61"/>
      <c r="G202" s="55"/>
      <c r="H202" s="55"/>
      <c r="I202" s="55"/>
      <c r="J202" s="61">
        <f t="shared" si="122"/>
        <v>0</v>
      </c>
      <c r="K202" s="55"/>
      <c r="L202" s="55"/>
      <c r="M202" s="55"/>
      <c r="N202" s="61">
        <f t="shared" si="123"/>
        <v>0</v>
      </c>
      <c r="O202" s="55"/>
      <c r="P202" s="55"/>
      <c r="Q202" s="55"/>
      <c r="R202" s="61">
        <f t="shared" si="124"/>
        <v>0</v>
      </c>
      <c r="S202" s="55"/>
      <c r="T202" s="55"/>
      <c r="U202" s="55"/>
      <c r="V202" s="61">
        <f t="shared" si="125"/>
        <v>0</v>
      </c>
    </row>
    <row r="203" spans="1:22" s="6" customFormat="1" ht="15" hidden="1" customHeight="1">
      <c r="A203" s="51">
        <v>202</v>
      </c>
      <c r="B203" s="11" t="s">
        <v>173</v>
      </c>
      <c r="C203" s="59" t="s">
        <v>68</v>
      </c>
      <c r="D203" s="59"/>
      <c r="E203" s="61">
        <f t="shared" si="121"/>
        <v>0</v>
      </c>
      <c r="F203" s="61"/>
      <c r="G203" s="55"/>
      <c r="H203" s="55"/>
      <c r="I203" s="55"/>
      <c r="J203" s="61">
        <f t="shared" si="122"/>
        <v>0</v>
      </c>
      <c r="K203" s="55"/>
      <c r="L203" s="55"/>
      <c r="M203" s="55"/>
      <c r="N203" s="61">
        <f t="shared" si="123"/>
        <v>0</v>
      </c>
      <c r="O203" s="55"/>
      <c r="P203" s="55"/>
      <c r="Q203" s="55"/>
      <c r="R203" s="61">
        <f t="shared" si="124"/>
        <v>0</v>
      </c>
      <c r="S203" s="55"/>
      <c r="T203" s="55"/>
      <c r="U203" s="55"/>
      <c r="V203" s="61">
        <f t="shared" si="125"/>
        <v>0</v>
      </c>
    </row>
    <row r="204" spans="1:22" s="6" customFormat="1" ht="15" hidden="1" customHeight="1">
      <c r="A204" s="51">
        <v>203</v>
      </c>
      <c r="B204" s="11" t="s">
        <v>173</v>
      </c>
      <c r="C204" s="59" t="s">
        <v>69</v>
      </c>
      <c r="D204" s="59"/>
      <c r="E204" s="61">
        <f t="shared" si="121"/>
        <v>0</v>
      </c>
      <c r="F204" s="61"/>
      <c r="G204" s="55"/>
      <c r="H204" s="55"/>
      <c r="I204" s="55"/>
      <c r="J204" s="61">
        <f t="shared" si="122"/>
        <v>0</v>
      </c>
      <c r="K204" s="55"/>
      <c r="L204" s="55"/>
      <c r="M204" s="55"/>
      <c r="N204" s="61">
        <f t="shared" si="123"/>
        <v>0</v>
      </c>
      <c r="O204" s="55"/>
      <c r="P204" s="55"/>
      <c r="Q204" s="55"/>
      <c r="R204" s="61">
        <f t="shared" si="124"/>
        <v>0</v>
      </c>
      <c r="S204" s="55"/>
      <c r="T204" s="55"/>
      <c r="U204" s="55"/>
      <c r="V204" s="61">
        <f t="shared" si="125"/>
        <v>0</v>
      </c>
    </row>
    <row r="205" spans="1:22" s="6" customFormat="1" ht="15" hidden="1" customHeight="1">
      <c r="A205" s="51">
        <v>204</v>
      </c>
      <c r="B205" s="11" t="s">
        <v>173</v>
      </c>
      <c r="C205" s="59" t="s">
        <v>71</v>
      </c>
      <c r="D205" s="59"/>
      <c r="E205" s="61">
        <f t="shared" si="121"/>
        <v>0</v>
      </c>
      <c r="F205" s="61"/>
      <c r="G205" s="55"/>
      <c r="H205" s="55"/>
      <c r="I205" s="55"/>
      <c r="J205" s="61">
        <f t="shared" si="122"/>
        <v>0</v>
      </c>
      <c r="K205" s="55"/>
      <c r="L205" s="55"/>
      <c r="M205" s="55"/>
      <c r="N205" s="61">
        <f t="shared" si="123"/>
        <v>0</v>
      </c>
      <c r="O205" s="55"/>
      <c r="P205" s="55"/>
      <c r="Q205" s="55"/>
      <c r="R205" s="61">
        <f t="shared" si="124"/>
        <v>0</v>
      </c>
      <c r="S205" s="55"/>
      <c r="T205" s="55"/>
      <c r="U205" s="55"/>
      <c r="V205" s="61">
        <f t="shared" si="125"/>
        <v>0</v>
      </c>
    </row>
    <row r="206" spans="1:22" s="6" customFormat="1" ht="15" hidden="1" customHeight="1">
      <c r="A206" s="51">
        <v>205</v>
      </c>
      <c r="B206" s="11" t="s">
        <v>173</v>
      </c>
      <c r="C206" s="59" t="s">
        <v>56</v>
      </c>
      <c r="D206" s="59"/>
      <c r="E206" s="61">
        <f t="shared" si="121"/>
        <v>0</v>
      </c>
      <c r="F206" s="61"/>
      <c r="G206" s="55"/>
      <c r="H206" s="55"/>
      <c r="I206" s="55"/>
      <c r="J206" s="61">
        <f t="shared" si="122"/>
        <v>0</v>
      </c>
      <c r="K206" s="55"/>
      <c r="L206" s="55"/>
      <c r="M206" s="55"/>
      <c r="N206" s="61">
        <f t="shared" si="123"/>
        <v>0</v>
      </c>
      <c r="O206" s="55"/>
      <c r="P206" s="55"/>
      <c r="Q206" s="55"/>
      <c r="R206" s="61">
        <f t="shared" si="124"/>
        <v>0</v>
      </c>
      <c r="S206" s="55"/>
      <c r="T206" s="55"/>
      <c r="U206" s="55"/>
      <c r="V206" s="61">
        <f t="shared" si="125"/>
        <v>0</v>
      </c>
    </row>
    <row r="207" spans="1:22" s="6" customFormat="1" ht="15" hidden="1" customHeight="1">
      <c r="A207" s="51">
        <v>206</v>
      </c>
      <c r="B207" s="11" t="s">
        <v>173</v>
      </c>
      <c r="C207" s="59" t="s">
        <v>47</v>
      </c>
      <c r="D207" s="59"/>
      <c r="E207" s="61">
        <f t="shared" si="121"/>
        <v>0</v>
      </c>
      <c r="F207" s="61"/>
      <c r="G207" s="55"/>
      <c r="H207" s="55"/>
      <c r="I207" s="55"/>
      <c r="J207" s="61">
        <f t="shared" si="122"/>
        <v>0</v>
      </c>
      <c r="K207" s="55"/>
      <c r="L207" s="55"/>
      <c r="M207" s="55"/>
      <c r="N207" s="61">
        <f t="shared" si="123"/>
        <v>0</v>
      </c>
      <c r="O207" s="55"/>
      <c r="P207" s="55"/>
      <c r="Q207" s="55"/>
      <c r="R207" s="61">
        <f t="shared" si="124"/>
        <v>0</v>
      </c>
      <c r="S207" s="55"/>
      <c r="T207" s="55"/>
      <c r="U207" s="55"/>
      <c r="V207" s="61">
        <f t="shared" si="125"/>
        <v>0</v>
      </c>
    </row>
    <row r="208" spans="1:22" s="6" customFormat="1" ht="15" hidden="1" customHeight="1">
      <c r="A208" s="51">
        <v>207</v>
      </c>
      <c r="B208" s="11" t="s">
        <v>173</v>
      </c>
      <c r="C208" s="59" t="s">
        <v>50</v>
      </c>
      <c r="D208" s="59"/>
      <c r="E208" s="61">
        <f t="shared" si="121"/>
        <v>0</v>
      </c>
      <c r="F208" s="61"/>
      <c r="G208" s="55"/>
      <c r="H208" s="55"/>
      <c r="I208" s="55"/>
      <c r="J208" s="61">
        <f t="shared" si="122"/>
        <v>0</v>
      </c>
      <c r="K208" s="55"/>
      <c r="L208" s="55"/>
      <c r="M208" s="55"/>
      <c r="N208" s="61">
        <f t="shared" si="123"/>
        <v>0</v>
      </c>
      <c r="O208" s="55"/>
      <c r="P208" s="55"/>
      <c r="Q208" s="55"/>
      <c r="R208" s="61">
        <f t="shared" si="124"/>
        <v>0</v>
      </c>
      <c r="S208" s="55"/>
      <c r="T208" s="55"/>
      <c r="U208" s="55"/>
      <c r="V208" s="61">
        <f t="shared" si="125"/>
        <v>0</v>
      </c>
    </row>
    <row r="209" spans="1:22" s="6" customFormat="1" ht="15" hidden="1" customHeight="1">
      <c r="A209" s="51">
        <v>208</v>
      </c>
      <c r="B209" s="11" t="s">
        <v>173</v>
      </c>
      <c r="C209" s="59" t="s">
        <v>48</v>
      </c>
      <c r="D209" s="59"/>
      <c r="E209" s="61">
        <f t="shared" si="121"/>
        <v>0</v>
      </c>
      <c r="F209" s="61"/>
      <c r="G209" s="55"/>
      <c r="H209" s="55"/>
      <c r="I209" s="55"/>
      <c r="J209" s="61">
        <f t="shared" si="122"/>
        <v>0</v>
      </c>
      <c r="K209" s="55"/>
      <c r="L209" s="55"/>
      <c r="M209" s="55"/>
      <c r="N209" s="61">
        <f t="shared" si="123"/>
        <v>0</v>
      </c>
      <c r="O209" s="55"/>
      <c r="P209" s="55"/>
      <c r="Q209" s="55"/>
      <c r="R209" s="61">
        <f t="shared" si="124"/>
        <v>0</v>
      </c>
      <c r="S209" s="55"/>
      <c r="T209" s="55"/>
      <c r="U209" s="55"/>
      <c r="V209" s="61">
        <f t="shared" si="125"/>
        <v>0</v>
      </c>
    </row>
    <row r="210" spans="1:22" s="6" customFormat="1" ht="31.5" hidden="1">
      <c r="A210" s="167">
        <v>209</v>
      </c>
      <c r="B210" s="163" t="s">
        <v>175</v>
      </c>
      <c r="C210" s="162" t="s">
        <v>176</v>
      </c>
      <c r="D210" s="123"/>
      <c r="E210" s="162" t="e">
        <f t="shared" ref="E210:V210" si="126">SUM(E211:E221)</f>
        <v>#REF!</v>
      </c>
      <c r="F210" s="104"/>
      <c r="G210" s="162" t="e">
        <f t="shared" si="126"/>
        <v>#REF!</v>
      </c>
      <c r="H210" s="162" t="e">
        <f t="shared" si="126"/>
        <v>#REF!</v>
      </c>
      <c r="I210" s="162" t="e">
        <f t="shared" si="126"/>
        <v>#REF!</v>
      </c>
      <c r="J210" s="162" t="e">
        <f t="shared" si="126"/>
        <v>#REF!</v>
      </c>
      <c r="K210" s="162" t="e">
        <f t="shared" si="126"/>
        <v>#REF!</v>
      </c>
      <c r="L210" s="162" t="e">
        <f t="shared" si="126"/>
        <v>#REF!</v>
      </c>
      <c r="M210" s="162" t="e">
        <f t="shared" si="126"/>
        <v>#REF!</v>
      </c>
      <c r="N210" s="162" t="e">
        <f t="shared" si="126"/>
        <v>#REF!</v>
      </c>
      <c r="O210" s="162" t="e">
        <f t="shared" si="126"/>
        <v>#REF!</v>
      </c>
      <c r="P210" s="162" t="e">
        <f t="shared" si="126"/>
        <v>#REF!</v>
      </c>
      <c r="Q210" s="162" t="e">
        <f t="shared" si="126"/>
        <v>#REF!</v>
      </c>
      <c r="R210" s="162" t="e">
        <f t="shared" si="126"/>
        <v>#REF!</v>
      </c>
      <c r="S210" s="162" t="e">
        <f t="shared" si="126"/>
        <v>#REF!</v>
      </c>
      <c r="T210" s="162" t="e">
        <f t="shared" si="126"/>
        <v>#REF!</v>
      </c>
      <c r="U210" s="162" t="e">
        <f t="shared" si="126"/>
        <v>#REF!</v>
      </c>
      <c r="V210" s="162" t="e">
        <f t="shared" si="126"/>
        <v>#REF!</v>
      </c>
    </row>
    <row r="211" spans="1:22" s="6" customFormat="1" ht="15" hidden="1" customHeight="1">
      <c r="A211" s="51">
        <v>210</v>
      </c>
      <c r="B211" s="11" t="s">
        <v>175</v>
      </c>
      <c r="C211" s="60" t="s">
        <v>158</v>
      </c>
      <c r="D211" s="60"/>
      <c r="E211" s="61" t="e">
        <f t="shared" ref="E211:E221" si="127">SUM(G211:V211)/2</f>
        <v>#REF!</v>
      </c>
      <c r="F211" s="61"/>
      <c r="G211" s="55" t="e">
        <f>'BR OLD'!G211+#REF!+#REF!+#REF!+#REF!+#REF!+#REF!+#REF!+#REF!+'DEPT '!G211+#REF!+#REF!+#REF!+#REF!</f>
        <v>#REF!</v>
      </c>
      <c r="H211" s="55" t="e">
        <f>'BR OLD'!H211+#REF!+#REF!+#REF!+#REF!+#REF!+#REF!+#REF!+#REF!+'DEPT '!H211+#REF!+#REF!+#REF!+#REF!</f>
        <v>#REF!</v>
      </c>
      <c r="I211" s="55" t="e">
        <f>'BR OLD'!I211+#REF!+#REF!+#REF!+#REF!+#REF!+#REF!+#REF!+#REF!+'DEPT '!I211+#REF!+#REF!+#REF!+#REF!</f>
        <v>#REF!</v>
      </c>
      <c r="J211" s="61" t="e">
        <f t="shared" ref="J211:J221" si="128">SUM(G211:I211)</f>
        <v>#REF!</v>
      </c>
      <c r="K211" s="55" t="e">
        <f>'BR OLD'!K211+#REF!+#REF!+#REF!+#REF!+#REF!+#REF!+#REF!+#REF!+'DEPT '!K211+#REF!+#REF!+#REF!+#REF!</f>
        <v>#REF!</v>
      </c>
      <c r="L211" s="55" t="e">
        <f>'BR OLD'!L211+#REF!+#REF!+#REF!+#REF!+#REF!+#REF!+#REF!+#REF!+'DEPT '!L211+#REF!+#REF!+#REF!+#REF!</f>
        <v>#REF!</v>
      </c>
      <c r="M211" s="55" t="e">
        <f>'BR OLD'!M211+#REF!+#REF!+#REF!+#REF!+#REF!+#REF!+#REF!+#REF!+'DEPT '!M211+#REF!+#REF!+#REF!+#REF!</f>
        <v>#REF!</v>
      </c>
      <c r="N211" s="61" t="e">
        <f t="shared" ref="N211:N221" si="129">SUM(K211:M211)</f>
        <v>#REF!</v>
      </c>
      <c r="O211" s="55" t="e">
        <f>'BR OLD'!O211+#REF!+#REF!+#REF!+#REF!+#REF!+#REF!+#REF!+#REF!+'DEPT '!O211+#REF!+#REF!+#REF!+#REF!</f>
        <v>#REF!</v>
      </c>
      <c r="P211" s="55" t="e">
        <f>'BR OLD'!P211+#REF!+#REF!+#REF!+#REF!+#REF!+#REF!+#REF!+#REF!+'DEPT '!P211+#REF!+#REF!+#REF!+#REF!</f>
        <v>#REF!</v>
      </c>
      <c r="Q211" s="55" t="e">
        <f>'BR OLD'!Q211+#REF!+#REF!+#REF!+#REF!+#REF!+#REF!+#REF!+#REF!+'DEPT '!Q211+#REF!+#REF!+#REF!+#REF!</f>
        <v>#REF!</v>
      </c>
      <c r="R211" s="61" t="e">
        <f t="shared" ref="R211:R221" si="130">SUM(O211:Q211)</f>
        <v>#REF!</v>
      </c>
      <c r="S211" s="55" t="e">
        <f>'BR OLD'!S211+#REF!+#REF!+#REF!+#REF!+#REF!+#REF!+#REF!+#REF!+'DEPT '!S211+#REF!+#REF!+#REF!+#REF!</f>
        <v>#REF!</v>
      </c>
      <c r="T211" s="55" t="e">
        <f>'BR OLD'!T211+#REF!+#REF!+#REF!+#REF!+#REF!+#REF!+#REF!+#REF!+'DEPT '!T211+#REF!+#REF!+#REF!+#REF!</f>
        <v>#REF!</v>
      </c>
      <c r="U211" s="55" t="e">
        <f>'BR OLD'!U211+#REF!+#REF!+#REF!+#REF!+#REF!+#REF!+#REF!+#REF!+'DEPT '!U211+#REF!+#REF!+#REF!+#REF!</f>
        <v>#REF!</v>
      </c>
      <c r="V211" s="61" t="e">
        <f t="shared" ref="V211:V221" si="131">SUM(S211:U211)</f>
        <v>#REF!</v>
      </c>
    </row>
    <row r="212" spans="1:22" s="6" customFormat="1" ht="15" hidden="1" customHeight="1">
      <c r="A212" s="51">
        <v>211</v>
      </c>
      <c r="B212" s="11" t="s">
        <v>175</v>
      </c>
      <c r="C212" s="59" t="s">
        <v>42</v>
      </c>
      <c r="D212" s="59"/>
      <c r="E212" s="61" t="e">
        <f t="shared" si="127"/>
        <v>#REF!</v>
      </c>
      <c r="F212" s="61"/>
      <c r="G212" s="55" t="e">
        <f>'BR OLD'!G212+#REF!+#REF!+#REF!+#REF!+#REF!+#REF!+#REF!+#REF!+'DEPT '!G212+#REF!+#REF!+#REF!+#REF!</f>
        <v>#REF!</v>
      </c>
      <c r="H212" s="55" t="e">
        <f>'BR OLD'!H212+#REF!+#REF!+#REF!+#REF!+#REF!+#REF!+#REF!+#REF!+'DEPT '!H212+#REF!+#REF!+#REF!+#REF!</f>
        <v>#REF!</v>
      </c>
      <c r="I212" s="55" t="e">
        <f>'BR OLD'!I212+#REF!+#REF!+#REF!+#REF!+#REF!+#REF!+#REF!+#REF!+'DEPT '!I212+#REF!+#REF!+#REF!+#REF!</f>
        <v>#REF!</v>
      </c>
      <c r="J212" s="61" t="e">
        <f t="shared" si="128"/>
        <v>#REF!</v>
      </c>
      <c r="K212" s="55" t="e">
        <f>'BR OLD'!K212+#REF!+#REF!+#REF!+#REF!+#REF!+#REF!+#REF!+#REF!+'DEPT '!K212+#REF!+#REF!+#REF!+#REF!</f>
        <v>#REF!</v>
      </c>
      <c r="L212" s="55" t="e">
        <f>'BR OLD'!L212+#REF!+#REF!+#REF!+#REF!+#REF!+#REF!+#REF!+#REF!+'DEPT '!L212+#REF!+#REF!+#REF!+#REF!</f>
        <v>#REF!</v>
      </c>
      <c r="M212" s="55" t="e">
        <f>'BR OLD'!M212+#REF!+#REF!+#REF!+#REF!+#REF!+#REF!+#REF!+#REF!+'DEPT '!M212+#REF!+#REF!+#REF!+#REF!</f>
        <v>#REF!</v>
      </c>
      <c r="N212" s="61" t="e">
        <f t="shared" si="129"/>
        <v>#REF!</v>
      </c>
      <c r="O212" s="55" t="e">
        <f>'BR OLD'!O212+#REF!+#REF!+#REF!+#REF!+#REF!+#REF!+#REF!+#REF!+'DEPT '!O212+#REF!+#REF!+#REF!+#REF!</f>
        <v>#REF!</v>
      </c>
      <c r="P212" s="55" t="e">
        <f>'BR OLD'!P212+#REF!+#REF!+#REF!+#REF!+#REF!+#REF!+#REF!+#REF!+'DEPT '!P212+#REF!+#REF!+#REF!+#REF!</f>
        <v>#REF!</v>
      </c>
      <c r="Q212" s="55" t="e">
        <f>'BR OLD'!Q212+#REF!+#REF!+#REF!+#REF!+#REF!+#REF!+#REF!+#REF!+'DEPT '!Q212+#REF!+#REF!+#REF!+#REF!</f>
        <v>#REF!</v>
      </c>
      <c r="R212" s="61" t="e">
        <f t="shared" si="130"/>
        <v>#REF!</v>
      </c>
      <c r="S212" s="55" t="e">
        <f>'BR OLD'!S212+#REF!+#REF!+#REF!+#REF!+#REF!+#REF!+#REF!+#REF!+'DEPT '!S212+#REF!+#REF!+#REF!+#REF!</f>
        <v>#REF!</v>
      </c>
      <c r="T212" s="55" t="e">
        <f>'BR OLD'!T212+#REF!+#REF!+#REF!+#REF!+#REF!+#REF!+#REF!+#REF!+'DEPT '!T212+#REF!+#REF!+#REF!+#REF!</f>
        <v>#REF!</v>
      </c>
      <c r="U212" s="55" t="e">
        <f>'BR OLD'!U212+#REF!+#REF!+#REF!+#REF!+#REF!+#REF!+#REF!+#REF!+'DEPT '!U212+#REF!+#REF!+#REF!+#REF!</f>
        <v>#REF!</v>
      </c>
      <c r="V212" s="61" t="e">
        <f t="shared" si="131"/>
        <v>#REF!</v>
      </c>
    </row>
    <row r="213" spans="1:22" s="6" customFormat="1" ht="15" hidden="1" customHeight="1">
      <c r="A213" s="51">
        <v>212</v>
      </c>
      <c r="B213" s="11" t="s">
        <v>175</v>
      </c>
      <c r="C213" s="60" t="s">
        <v>159</v>
      </c>
      <c r="D213" s="60"/>
      <c r="E213" s="61" t="e">
        <f t="shared" si="127"/>
        <v>#REF!</v>
      </c>
      <c r="F213" s="61"/>
      <c r="G213" s="55" t="e">
        <f>'BR OLD'!G213+#REF!+#REF!+#REF!+#REF!+#REF!+#REF!+#REF!+#REF!+'DEPT '!G213+#REF!+#REF!+#REF!+#REF!</f>
        <v>#REF!</v>
      </c>
      <c r="H213" s="55" t="e">
        <f>'BR OLD'!H213+#REF!+#REF!+#REF!+#REF!+#REF!+#REF!+#REF!+#REF!+'DEPT '!H213+#REF!+#REF!+#REF!+#REF!</f>
        <v>#REF!</v>
      </c>
      <c r="I213" s="55" t="e">
        <f>'BR OLD'!I213+#REF!+#REF!+#REF!+#REF!+#REF!+#REF!+#REF!+#REF!+'DEPT '!I213+#REF!+#REF!+#REF!+#REF!</f>
        <v>#REF!</v>
      </c>
      <c r="J213" s="61" t="e">
        <f t="shared" si="128"/>
        <v>#REF!</v>
      </c>
      <c r="K213" s="55" t="e">
        <f>'BR OLD'!K213+#REF!+#REF!+#REF!+#REF!+#REF!+#REF!+#REF!+#REF!+'DEPT '!K213+#REF!+#REF!+#REF!+#REF!</f>
        <v>#REF!</v>
      </c>
      <c r="L213" s="55" t="e">
        <f>'BR OLD'!L213+#REF!+#REF!+#REF!+#REF!+#REF!+#REF!+#REF!+#REF!+'DEPT '!L213+#REF!+#REF!+#REF!+#REF!</f>
        <v>#REF!</v>
      </c>
      <c r="M213" s="55" t="e">
        <f>'BR OLD'!M213+#REF!+#REF!+#REF!+#REF!+#REF!+#REF!+#REF!+#REF!+'DEPT '!M213+#REF!+#REF!+#REF!+#REF!</f>
        <v>#REF!</v>
      </c>
      <c r="N213" s="61" t="e">
        <f t="shared" si="129"/>
        <v>#REF!</v>
      </c>
      <c r="O213" s="55" t="e">
        <f>'BR OLD'!O213+#REF!+#REF!+#REF!+#REF!+#REF!+#REF!+#REF!+#REF!+'DEPT '!O213+#REF!+#REF!+#REF!+#REF!</f>
        <v>#REF!</v>
      </c>
      <c r="P213" s="55" t="e">
        <f>'BR OLD'!P213+#REF!+#REF!+#REF!+#REF!+#REF!+#REF!+#REF!+#REF!+'DEPT '!P213+#REF!+#REF!+#REF!+#REF!</f>
        <v>#REF!</v>
      </c>
      <c r="Q213" s="55" t="e">
        <f>'BR OLD'!Q213+#REF!+#REF!+#REF!+#REF!+#REF!+#REF!+#REF!+#REF!+'DEPT '!Q213+#REF!+#REF!+#REF!+#REF!</f>
        <v>#REF!</v>
      </c>
      <c r="R213" s="61" t="e">
        <f t="shared" si="130"/>
        <v>#REF!</v>
      </c>
      <c r="S213" s="55" t="e">
        <f>'BR OLD'!S213+#REF!+#REF!+#REF!+#REF!+#REF!+#REF!+#REF!+#REF!+'DEPT '!S213+#REF!+#REF!+#REF!+#REF!</f>
        <v>#REF!</v>
      </c>
      <c r="T213" s="55" t="e">
        <f>'BR OLD'!T213+#REF!+#REF!+#REF!+#REF!+#REF!+#REF!+#REF!+#REF!+'DEPT '!T213+#REF!+#REF!+#REF!+#REF!</f>
        <v>#REF!</v>
      </c>
      <c r="U213" s="55" t="e">
        <f>'BR OLD'!U213+#REF!+#REF!+#REF!+#REF!+#REF!+#REF!+#REF!+#REF!+'DEPT '!U213+#REF!+#REF!+#REF!+#REF!</f>
        <v>#REF!</v>
      </c>
      <c r="V213" s="61" t="e">
        <f t="shared" si="131"/>
        <v>#REF!</v>
      </c>
    </row>
    <row r="214" spans="1:22" s="6" customFormat="1" ht="15" hidden="1" customHeight="1">
      <c r="A214" s="51">
        <v>213</v>
      </c>
      <c r="B214" s="11" t="s">
        <v>175</v>
      </c>
      <c r="C214" s="59" t="s">
        <v>41</v>
      </c>
      <c r="D214" s="59"/>
      <c r="E214" s="61" t="e">
        <f t="shared" si="127"/>
        <v>#REF!</v>
      </c>
      <c r="F214" s="61"/>
      <c r="G214" s="55" t="e">
        <f>'BR OLD'!G214+#REF!+#REF!+#REF!+#REF!+#REF!+#REF!+#REF!+#REF!+'DEPT '!G214+#REF!+#REF!+#REF!+#REF!</f>
        <v>#REF!</v>
      </c>
      <c r="H214" s="55" t="e">
        <f>'BR OLD'!H214+#REF!+#REF!+#REF!+#REF!+#REF!+#REF!+#REF!+#REF!+'DEPT '!H214+#REF!+#REF!+#REF!+#REF!</f>
        <v>#REF!</v>
      </c>
      <c r="I214" s="55" t="e">
        <f>'BR OLD'!I214+#REF!+#REF!+#REF!+#REF!+#REF!+#REF!+#REF!+#REF!+'DEPT '!I214+#REF!+#REF!+#REF!+#REF!</f>
        <v>#REF!</v>
      </c>
      <c r="J214" s="61" t="e">
        <f t="shared" si="128"/>
        <v>#REF!</v>
      </c>
      <c r="K214" s="55" t="e">
        <f>'BR OLD'!K214+#REF!+#REF!+#REF!+#REF!+#REF!+#REF!+#REF!+#REF!+'DEPT '!K214+#REF!+#REF!+#REF!+#REF!</f>
        <v>#REF!</v>
      </c>
      <c r="L214" s="55" t="e">
        <f>'BR OLD'!L214+#REF!+#REF!+#REF!+#REF!+#REF!+#REF!+#REF!+#REF!+'DEPT '!L214+#REF!+#REF!+#REF!+#REF!</f>
        <v>#REF!</v>
      </c>
      <c r="M214" s="55" t="e">
        <f>'BR OLD'!M214+#REF!+#REF!+#REF!+#REF!+#REF!+#REF!+#REF!+#REF!+'DEPT '!M214+#REF!+#REF!+#REF!+#REF!</f>
        <v>#REF!</v>
      </c>
      <c r="N214" s="61" t="e">
        <f t="shared" si="129"/>
        <v>#REF!</v>
      </c>
      <c r="O214" s="55" t="e">
        <f>'BR OLD'!O214+#REF!+#REF!+#REF!+#REF!+#REF!+#REF!+#REF!+#REF!+'DEPT '!O214+#REF!+#REF!+#REF!+#REF!</f>
        <v>#REF!</v>
      </c>
      <c r="P214" s="55" t="e">
        <f>'BR OLD'!P214+#REF!+#REF!+#REF!+#REF!+#REF!+#REF!+#REF!+#REF!+'DEPT '!P214+#REF!+#REF!+#REF!+#REF!</f>
        <v>#REF!</v>
      </c>
      <c r="Q214" s="55" t="e">
        <f>'BR OLD'!Q214+#REF!+#REF!+#REF!+#REF!+#REF!+#REF!+#REF!+#REF!+'DEPT '!Q214+#REF!+#REF!+#REF!+#REF!</f>
        <v>#REF!</v>
      </c>
      <c r="R214" s="61" t="e">
        <f t="shared" si="130"/>
        <v>#REF!</v>
      </c>
      <c r="S214" s="55" t="e">
        <f>'BR OLD'!S214+#REF!+#REF!+#REF!+#REF!+#REF!+#REF!+#REF!+#REF!+'DEPT '!S214+#REF!+#REF!+#REF!+#REF!</f>
        <v>#REF!</v>
      </c>
      <c r="T214" s="55" t="e">
        <f>'BR OLD'!T214+#REF!+#REF!+#REF!+#REF!+#REF!+#REF!+#REF!+#REF!+'DEPT '!T214+#REF!+#REF!+#REF!+#REF!</f>
        <v>#REF!</v>
      </c>
      <c r="U214" s="55" t="e">
        <f>'BR OLD'!U214+#REF!+#REF!+#REF!+#REF!+#REF!+#REF!+#REF!+#REF!+'DEPT '!U214+#REF!+#REF!+#REF!+#REF!</f>
        <v>#REF!</v>
      </c>
      <c r="V214" s="61" t="e">
        <f t="shared" si="131"/>
        <v>#REF!</v>
      </c>
    </row>
    <row r="215" spans="1:22" ht="15" hidden="1" customHeight="1">
      <c r="A215" s="51">
        <v>214</v>
      </c>
      <c r="B215" s="11" t="s">
        <v>175</v>
      </c>
      <c r="C215" s="59" t="s">
        <v>68</v>
      </c>
      <c r="D215" s="59"/>
      <c r="E215" s="61" t="e">
        <f t="shared" si="127"/>
        <v>#REF!</v>
      </c>
      <c r="F215" s="61"/>
      <c r="G215" s="55" t="e">
        <f>'BR OLD'!G215+#REF!+#REF!+#REF!+#REF!+#REF!+#REF!+#REF!+#REF!+'DEPT '!G215+#REF!+#REF!+#REF!+#REF!</f>
        <v>#REF!</v>
      </c>
      <c r="H215" s="55" t="e">
        <f>'BR OLD'!H215+#REF!+#REF!+#REF!+#REF!+#REF!+#REF!+#REF!+#REF!+'DEPT '!H215+#REF!+#REF!+#REF!+#REF!</f>
        <v>#REF!</v>
      </c>
      <c r="I215" s="55" t="e">
        <f>'BR OLD'!I215+#REF!+#REF!+#REF!+#REF!+#REF!+#REF!+#REF!+#REF!+'DEPT '!I215+#REF!+#REF!+#REF!+#REF!</f>
        <v>#REF!</v>
      </c>
      <c r="J215" s="61" t="e">
        <f t="shared" si="128"/>
        <v>#REF!</v>
      </c>
      <c r="K215" s="55" t="e">
        <f>'BR OLD'!K215+#REF!+#REF!+#REF!+#REF!+#REF!+#REF!+#REF!+#REF!+'DEPT '!K215+#REF!+#REF!+#REF!+#REF!</f>
        <v>#REF!</v>
      </c>
      <c r="L215" s="55" t="e">
        <f>'BR OLD'!L215+#REF!+#REF!+#REF!+#REF!+#REF!+#REF!+#REF!+#REF!+'DEPT '!L215+#REF!+#REF!+#REF!+#REF!</f>
        <v>#REF!</v>
      </c>
      <c r="M215" s="55" t="e">
        <f>'BR OLD'!M215+#REF!+#REF!+#REF!+#REF!+#REF!+#REF!+#REF!+#REF!+'DEPT '!M215+#REF!+#REF!+#REF!+#REF!</f>
        <v>#REF!</v>
      </c>
      <c r="N215" s="61" t="e">
        <f t="shared" si="129"/>
        <v>#REF!</v>
      </c>
      <c r="O215" s="55" t="e">
        <f>'BR OLD'!O215+#REF!+#REF!+#REF!+#REF!+#REF!+#REF!+#REF!+#REF!+'DEPT '!O215+#REF!+#REF!+#REF!+#REF!</f>
        <v>#REF!</v>
      </c>
      <c r="P215" s="55" t="e">
        <f>'BR OLD'!P215+#REF!+#REF!+#REF!+#REF!+#REF!+#REF!+#REF!+#REF!+'DEPT '!P215+#REF!+#REF!+#REF!+#REF!</f>
        <v>#REF!</v>
      </c>
      <c r="Q215" s="55" t="e">
        <f>'BR OLD'!Q215+#REF!+#REF!+#REF!+#REF!+#REF!+#REF!+#REF!+#REF!+'DEPT '!Q215+#REF!+#REF!+#REF!+#REF!</f>
        <v>#REF!</v>
      </c>
      <c r="R215" s="61" t="e">
        <f t="shared" si="130"/>
        <v>#REF!</v>
      </c>
      <c r="S215" s="55" t="e">
        <f>'BR OLD'!S215+#REF!+#REF!+#REF!+#REF!+#REF!+#REF!+#REF!+#REF!+'DEPT '!S215+#REF!+#REF!+#REF!+#REF!</f>
        <v>#REF!</v>
      </c>
      <c r="T215" s="55" t="e">
        <f>'BR OLD'!T215+#REF!+#REF!+#REF!+#REF!+#REF!+#REF!+#REF!+#REF!+'DEPT '!T215+#REF!+#REF!+#REF!+#REF!</f>
        <v>#REF!</v>
      </c>
      <c r="U215" s="55" t="e">
        <f>'BR OLD'!U215+#REF!+#REF!+#REF!+#REF!+#REF!+#REF!+#REF!+#REF!+'DEPT '!U215+#REF!+#REF!+#REF!+#REF!</f>
        <v>#REF!</v>
      </c>
      <c r="V215" s="61" t="e">
        <f t="shared" si="131"/>
        <v>#REF!</v>
      </c>
    </row>
    <row r="216" spans="1:22" s="6" customFormat="1" ht="15" hidden="1" customHeight="1">
      <c r="A216" s="51">
        <v>215</v>
      </c>
      <c r="B216" s="11" t="s">
        <v>175</v>
      </c>
      <c r="C216" s="59" t="s">
        <v>69</v>
      </c>
      <c r="D216" s="59"/>
      <c r="E216" s="61" t="e">
        <f t="shared" si="127"/>
        <v>#REF!</v>
      </c>
      <c r="F216" s="61"/>
      <c r="G216" s="55" t="e">
        <f>'BR OLD'!G216+#REF!+#REF!+#REF!+#REF!+#REF!+#REF!+#REF!+#REF!+'DEPT '!G216+#REF!+#REF!+#REF!+#REF!</f>
        <v>#REF!</v>
      </c>
      <c r="H216" s="55" t="e">
        <f>'BR OLD'!H216+#REF!+#REF!+#REF!+#REF!+#REF!+#REF!+#REF!+#REF!+'DEPT '!H216+#REF!+#REF!+#REF!+#REF!</f>
        <v>#REF!</v>
      </c>
      <c r="I216" s="55" t="e">
        <f>'BR OLD'!I216+#REF!+#REF!+#REF!+#REF!+#REF!+#REF!+#REF!+#REF!+'DEPT '!I216+#REF!+#REF!+#REF!+#REF!</f>
        <v>#REF!</v>
      </c>
      <c r="J216" s="61" t="e">
        <f t="shared" si="128"/>
        <v>#REF!</v>
      </c>
      <c r="K216" s="55" t="e">
        <f>'BR OLD'!K216+#REF!+#REF!+#REF!+#REF!+#REF!+#REF!+#REF!+#REF!+'DEPT '!K216+#REF!+#REF!+#REF!+#REF!</f>
        <v>#REF!</v>
      </c>
      <c r="L216" s="55" t="e">
        <f>'BR OLD'!L216+#REF!+#REF!+#REF!+#REF!+#REF!+#REF!+#REF!+#REF!+'DEPT '!L216+#REF!+#REF!+#REF!+#REF!</f>
        <v>#REF!</v>
      </c>
      <c r="M216" s="55" t="e">
        <f>'BR OLD'!M216+#REF!+#REF!+#REF!+#REF!+#REF!+#REF!+#REF!+#REF!+'DEPT '!M216+#REF!+#REF!+#REF!+#REF!</f>
        <v>#REF!</v>
      </c>
      <c r="N216" s="61" t="e">
        <f t="shared" si="129"/>
        <v>#REF!</v>
      </c>
      <c r="O216" s="55" t="e">
        <f>'BR OLD'!O216+#REF!+#REF!+#REF!+#REF!+#REF!+#REF!+#REF!+#REF!+'DEPT '!O216+#REF!+#REF!+#REF!+#REF!</f>
        <v>#REF!</v>
      </c>
      <c r="P216" s="55" t="e">
        <f>'BR OLD'!P216+#REF!+#REF!+#REF!+#REF!+#REF!+#REF!+#REF!+#REF!+'DEPT '!P216+#REF!+#REF!+#REF!+#REF!</f>
        <v>#REF!</v>
      </c>
      <c r="Q216" s="55" t="e">
        <f>'BR OLD'!Q216+#REF!+#REF!+#REF!+#REF!+#REF!+#REF!+#REF!+#REF!+'DEPT '!Q216+#REF!+#REF!+#REF!+#REF!</f>
        <v>#REF!</v>
      </c>
      <c r="R216" s="61" t="e">
        <f t="shared" si="130"/>
        <v>#REF!</v>
      </c>
      <c r="S216" s="55" t="e">
        <f>'BR OLD'!S216+#REF!+#REF!+#REF!+#REF!+#REF!+#REF!+#REF!+#REF!+'DEPT '!S216+#REF!+#REF!+#REF!+#REF!</f>
        <v>#REF!</v>
      </c>
      <c r="T216" s="55" t="e">
        <f>'BR OLD'!T216+#REF!+#REF!+#REF!+#REF!+#REF!+#REF!+#REF!+#REF!+'DEPT '!T216+#REF!+#REF!+#REF!+#REF!</f>
        <v>#REF!</v>
      </c>
      <c r="U216" s="55" t="e">
        <f>'BR OLD'!U216+#REF!+#REF!+#REF!+#REF!+#REF!+#REF!+#REF!+#REF!+'DEPT '!U216+#REF!+#REF!+#REF!+#REF!</f>
        <v>#REF!</v>
      </c>
      <c r="V216" s="61" t="e">
        <f t="shared" si="131"/>
        <v>#REF!</v>
      </c>
    </row>
    <row r="217" spans="1:22" s="6" customFormat="1" ht="15" hidden="1" customHeight="1">
      <c r="A217" s="51">
        <v>216</v>
      </c>
      <c r="B217" s="11" t="s">
        <v>175</v>
      </c>
      <c r="C217" s="59" t="s">
        <v>71</v>
      </c>
      <c r="D217" s="59"/>
      <c r="E217" s="61" t="e">
        <f t="shared" si="127"/>
        <v>#REF!</v>
      </c>
      <c r="F217" s="61"/>
      <c r="G217" s="55" t="e">
        <f>'BR OLD'!G217+#REF!+#REF!+#REF!+#REF!+#REF!+#REF!+#REF!+#REF!+'DEPT '!G217+#REF!+#REF!+#REF!+#REF!</f>
        <v>#REF!</v>
      </c>
      <c r="H217" s="55" t="e">
        <f>'BR OLD'!H217+#REF!+#REF!+#REF!+#REF!+#REF!+#REF!+#REF!+#REF!+'DEPT '!H217+#REF!+#REF!+#REF!+#REF!</f>
        <v>#REF!</v>
      </c>
      <c r="I217" s="55" t="e">
        <f>'BR OLD'!I217+#REF!+#REF!+#REF!+#REF!+#REF!+#REF!+#REF!+#REF!+'DEPT '!I217+#REF!+#REF!+#REF!+#REF!</f>
        <v>#REF!</v>
      </c>
      <c r="J217" s="61" t="e">
        <f t="shared" si="128"/>
        <v>#REF!</v>
      </c>
      <c r="K217" s="55" t="e">
        <f>'BR OLD'!K217+#REF!+#REF!+#REF!+#REF!+#REF!+#REF!+#REF!+#REF!+'DEPT '!K217+#REF!+#REF!+#REF!+#REF!</f>
        <v>#REF!</v>
      </c>
      <c r="L217" s="55" t="e">
        <f>'BR OLD'!L217+#REF!+#REF!+#REF!+#REF!+#REF!+#REF!+#REF!+#REF!+'DEPT '!L217+#REF!+#REF!+#REF!+#REF!</f>
        <v>#REF!</v>
      </c>
      <c r="M217" s="55" t="e">
        <f>'BR OLD'!M217+#REF!+#REF!+#REF!+#REF!+#REF!+#REF!+#REF!+#REF!+'DEPT '!M217+#REF!+#REF!+#REF!+#REF!</f>
        <v>#REF!</v>
      </c>
      <c r="N217" s="61" t="e">
        <f t="shared" si="129"/>
        <v>#REF!</v>
      </c>
      <c r="O217" s="55" t="e">
        <f>'BR OLD'!O217+#REF!+#REF!+#REF!+#REF!+#REF!+#REF!+#REF!+#REF!+'DEPT '!O217+#REF!+#REF!+#REF!+#REF!</f>
        <v>#REF!</v>
      </c>
      <c r="P217" s="55" t="e">
        <f>'BR OLD'!P217+#REF!+#REF!+#REF!+#REF!+#REF!+#REF!+#REF!+#REF!+'DEPT '!P217+#REF!+#REF!+#REF!+#REF!</f>
        <v>#REF!</v>
      </c>
      <c r="Q217" s="55" t="e">
        <f>'BR OLD'!Q217+#REF!+#REF!+#REF!+#REF!+#REF!+#REF!+#REF!+#REF!+'DEPT '!Q217+#REF!+#REF!+#REF!+#REF!</f>
        <v>#REF!</v>
      </c>
      <c r="R217" s="61" t="e">
        <f t="shared" si="130"/>
        <v>#REF!</v>
      </c>
      <c r="S217" s="55" t="e">
        <f>'BR OLD'!S217+#REF!+#REF!+#REF!+#REF!+#REF!+#REF!+#REF!+#REF!+'DEPT '!S217+#REF!+#REF!+#REF!+#REF!</f>
        <v>#REF!</v>
      </c>
      <c r="T217" s="55" t="e">
        <f>'BR OLD'!T217+#REF!+#REF!+#REF!+#REF!+#REF!+#REF!+#REF!+#REF!+'DEPT '!T217+#REF!+#REF!+#REF!+#REF!</f>
        <v>#REF!</v>
      </c>
      <c r="U217" s="55" t="e">
        <f>'BR OLD'!U217+#REF!+#REF!+#REF!+#REF!+#REF!+#REF!+#REF!+#REF!+'DEPT '!U217+#REF!+#REF!+#REF!+#REF!</f>
        <v>#REF!</v>
      </c>
      <c r="V217" s="61" t="e">
        <f t="shared" si="131"/>
        <v>#REF!</v>
      </c>
    </row>
    <row r="218" spans="1:22" s="6" customFormat="1" ht="15" hidden="1" customHeight="1">
      <c r="A218" s="51">
        <v>217</v>
      </c>
      <c r="B218" s="11" t="s">
        <v>175</v>
      </c>
      <c r="C218" s="59" t="s">
        <v>56</v>
      </c>
      <c r="D218" s="59"/>
      <c r="E218" s="61" t="e">
        <f t="shared" si="127"/>
        <v>#REF!</v>
      </c>
      <c r="F218" s="61"/>
      <c r="G218" s="55" t="e">
        <f>'BR OLD'!G218+#REF!+#REF!+#REF!+#REF!+#REF!+#REF!+#REF!+#REF!+'DEPT '!G218+#REF!+#REF!+#REF!+#REF!</f>
        <v>#REF!</v>
      </c>
      <c r="H218" s="55" t="e">
        <f>'BR OLD'!H218+#REF!+#REF!+#REF!+#REF!+#REF!+#REF!+#REF!+#REF!+'DEPT '!H218+#REF!+#REF!+#REF!+#REF!</f>
        <v>#REF!</v>
      </c>
      <c r="I218" s="55" t="e">
        <f>'BR OLD'!I218+#REF!+#REF!+#REF!+#REF!+#REF!+#REF!+#REF!+#REF!+'DEPT '!I218+#REF!+#REF!+#REF!+#REF!</f>
        <v>#REF!</v>
      </c>
      <c r="J218" s="61" t="e">
        <f t="shared" si="128"/>
        <v>#REF!</v>
      </c>
      <c r="K218" s="55" t="e">
        <f>'BR OLD'!K218+#REF!+#REF!+#REF!+#REF!+#REF!+#REF!+#REF!+#REF!+'DEPT '!K218+#REF!+#REF!+#REF!+#REF!</f>
        <v>#REF!</v>
      </c>
      <c r="L218" s="55" t="e">
        <f>'BR OLD'!L218+#REF!+#REF!+#REF!+#REF!+#REF!+#REF!+#REF!+#REF!+'DEPT '!L218+#REF!+#REF!+#REF!+#REF!</f>
        <v>#REF!</v>
      </c>
      <c r="M218" s="55" t="e">
        <f>'BR OLD'!M218+#REF!+#REF!+#REF!+#REF!+#REF!+#REF!+#REF!+#REF!+'DEPT '!M218+#REF!+#REF!+#REF!+#REF!</f>
        <v>#REF!</v>
      </c>
      <c r="N218" s="61" t="e">
        <f t="shared" si="129"/>
        <v>#REF!</v>
      </c>
      <c r="O218" s="55" t="e">
        <f>'BR OLD'!O218+#REF!+#REF!+#REF!+#REF!+#REF!+#REF!+#REF!+#REF!+'DEPT '!O218+#REF!+#REF!+#REF!+#REF!</f>
        <v>#REF!</v>
      </c>
      <c r="P218" s="55" t="e">
        <f>'BR OLD'!P218+#REF!+#REF!+#REF!+#REF!+#REF!+#REF!+#REF!+#REF!+'DEPT '!P218+#REF!+#REF!+#REF!+#REF!</f>
        <v>#REF!</v>
      </c>
      <c r="Q218" s="55" t="e">
        <f>'BR OLD'!Q218+#REF!+#REF!+#REF!+#REF!+#REF!+#REF!+#REF!+#REF!+'DEPT '!Q218+#REF!+#REF!+#REF!+#REF!</f>
        <v>#REF!</v>
      </c>
      <c r="R218" s="61" t="e">
        <f t="shared" si="130"/>
        <v>#REF!</v>
      </c>
      <c r="S218" s="55" t="e">
        <f>'BR OLD'!S218+#REF!+#REF!+#REF!+#REF!+#REF!+#REF!+#REF!+#REF!+'DEPT '!S218+#REF!+#REF!+#REF!+#REF!</f>
        <v>#REF!</v>
      </c>
      <c r="T218" s="55" t="e">
        <f>'BR OLD'!T218+#REF!+#REF!+#REF!+#REF!+#REF!+#REF!+#REF!+#REF!+'DEPT '!T218+#REF!+#REF!+#REF!+#REF!</f>
        <v>#REF!</v>
      </c>
      <c r="U218" s="55" t="e">
        <f>'BR OLD'!U218+#REF!+#REF!+#REF!+#REF!+#REF!+#REF!+#REF!+#REF!+'DEPT '!U218+#REF!+#REF!+#REF!+#REF!</f>
        <v>#REF!</v>
      </c>
      <c r="V218" s="61" t="e">
        <f t="shared" si="131"/>
        <v>#REF!</v>
      </c>
    </row>
    <row r="219" spans="1:22" s="6" customFormat="1" ht="15" hidden="1" customHeight="1">
      <c r="A219" s="51">
        <v>218</v>
      </c>
      <c r="B219" s="11" t="s">
        <v>175</v>
      </c>
      <c r="C219" s="59" t="s">
        <v>47</v>
      </c>
      <c r="D219" s="59"/>
      <c r="E219" s="61" t="e">
        <f t="shared" si="127"/>
        <v>#REF!</v>
      </c>
      <c r="F219" s="61"/>
      <c r="G219" s="55" t="e">
        <f>'BR OLD'!G219+#REF!+#REF!+#REF!+#REF!+#REF!+#REF!+#REF!+#REF!+'DEPT '!G219+#REF!+#REF!+#REF!+#REF!</f>
        <v>#REF!</v>
      </c>
      <c r="H219" s="55" t="e">
        <f>'BR OLD'!H219+#REF!+#REF!+#REF!+#REF!+#REF!+#REF!+#REF!+#REF!+'DEPT '!H219+#REF!+#REF!+#REF!+#REF!</f>
        <v>#REF!</v>
      </c>
      <c r="I219" s="55" t="e">
        <f>'BR OLD'!I219+#REF!+#REF!+#REF!+#REF!+#REF!+#REF!+#REF!+#REF!+'DEPT '!I219+#REF!+#REF!+#REF!+#REF!</f>
        <v>#REF!</v>
      </c>
      <c r="J219" s="61" t="e">
        <f t="shared" si="128"/>
        <v>#REF!</v>
      </c>
      <c r="K219" s="55" t="e">
        <f>'BR OLD'!K219+#REF!+#REF!+#REF!+#REF!+#REF!+#REF!+#REF!+#REF!+'DEPT '!K219+#REF!+#REF!+#REF!+#REF!</f>
        <v>#REF!</v>
      </c>
      <c r="L219" s="55" t="e">
        <f>'BR OLD'!L219+#REF!+#REF!+#REF!+#REF!+#REF!+#REF!+#REF!+#REF!+'DEPT '!L219+#REF!+#REF!+#REF!+#REF!</f>
        <v>#REF!</v>
      </c>
      <c r="M219" s="55" t="e">
        <f>'BR OLD'!M219+#REF!+#REF!+#REF!+#REF!+#REF!+#REF!+#REF!+#REF!+'DEPT '!M219+#REF!+#REF!+#REF!+#REF!</f>
        <v>#REF!</v>
      </c>
      <c r="N219" s="61" t="e">
        <f t="shared" si="129"/>
        <v>#REF!</v>
      </c>
      <c r="O219" s="55" t="e">
        <f>'BR OLD'!O219+#REF!+#REF!+#REF!+#REF!+#REF!+#REF!+#REF!+#REF!+'DEPT '!O219+#REF!+#REF!+#REF!+#REF!</f>
        <v>#REF!</v>
      </c>
      <c r="P219" s="55" t="e">
        <f>'BR OLD'!P219+#REF!+#REF!+#REF!+#REF!+#REF!+#REF!+#REF!+#REF!+'DEPT '!P219+#REF!+#REF!+#REF!+#REF!</f>
        <v>#REF!</v>
      </c>
      <c r="Q219" s="55" t="e">
        <f>'BR OLD'!Q219+#REF!+#REF!+#REF!+#REF!+#REF!+#REF!+#REF!+#REF!+'DEPT '!Q219+#REF!+#REF!+#REF!+#REF!</f>
        <v>#REF!</v>
      </c>
      <c r="R219" s="61" t="e">
        <f t="shared" si="130"/>
        <v>#REF!</v>
      </c>
      <c r="S219" s="55" t="e">
        <f>'BR OLD'!S219+#REF!+#REF!+#REF!+#REF!+#REF!+#REF!+#REF!+#REF!+'DEPT '!S219+#REF!+#REF!+#REF!+#REF!</f>
        <v>#REF!</v>
      </c>
      <c r="T219" s="55" t="e">
        <f>'BR OLD'!T219+#REF!+#REF!+#REF!+#REF!+#REF!+#REF!+#REF!+#REF!+'DEPT '!T219+#REF!+#REF!+#REF!+#REF!</f>
        <v>#REF!</v>
      </c>
      <c r="U219" s="55" t="e">
        <f>'BR OLD'!U219+#REF!+#REF!+#REF!+#REF!+#REF!+#REF!+#REF!+#REF!+'DEPT '!U219+#REF!+#REF!+#REF!+#REF!</f>
        <v>#REF!</v>
      </c>
      <c r="V219" s="61" t="e">
        <f t="shared" si="131"/>
        <v>#REF!</v>
      </c>
    </row>
    <row r="220" spans="1:22" s="6" customFormat="1" ht="15" hidden="1" customHeight="1">
      <c r="A220" s="51">
        <v>219</v>
      </c>
      <c r="B220" s="11" t="s">
        <v>175</v>
      </c>
      <c r="C220" s="59" t="s">
        <v>50</v>
      </c>
      <c r="D220" s="59"/>
      <c r="E220" s="61" t="e">
        <f t="shared" si="127"/>
        <v>#REF!</v>
      </c>
      <c r="F220" s="61"/>
      <c r="G220" s="55" t="e">
        <f>'BR OLD'!G220+#REF!+#REF!+#REF!+#REF!+#REF!+#REF!+#REF!+#REF!+'DEPT '!G220+#REF!+#REF!+#REF!+#REF!</f>
        <v>#REF!</v>
      </c>
      <c r="H220" s="55" t="e">
        <f>'BR OLD'!H220+#REF!+#REF!+#REF!+#REF!+#REF!+#REF!+#REF!+#REF!+'DEPT '!H220+#REF!+#REF!+#REF!+#REF!</f>
        <v>#REF!</v>
      </c>
      <c r="I220" s="55" t="e">
        <f>'BR OLD'!I220+#REF!+#REF!+#REF!+#REF!+#REF!+#REF!+#REF!+#REF!+'DEPT '!I220+#REF!+#REF!+#REF!+#REF!</f>
        <v>#REF!</v>
      </c>
      <c r="J220" s="61" t="e">
        <f t="shared" si="128"/>
        <v>#REF!</v>
      </c>
      <c r="K220" s="55" t="e">
        <f>'BR OLD'!K220+#REF!+#REF!+#REF!+#REF!+#REF!+#REF!+#REF!+#REF!+'DEPT '!K220+#REF!+#REF!+#REF!+#REF!</f>
        <v>#REF!</v>
      </c>
      <c r="L220" s="55" t="e">
        <f>'BR OLD'!L220+#REF!+#REF!+#REF!+#REF!+#REF!+#REF!+#REF!+#REF!+'DEPT '!L220+#REF!+#REF!+#REF!+#REF!</f>
        <v>#REF!</v>
      </c>
      <c r="M220" s="55" t="e">
        <f>'BR OLD'!M220+#REF!+#REF!+#REF!+#REF!+#REF!+#REF!+#REF!+#REF!+'DEPT '!M220+#REF!+#REF!+#REF!+#REF!</f>
        <v>#REF!</v>
      </c>
      <c r="N220" s="61" t="e">
        <f t="shared" si="129"/>
        <v>#REF!</v>
      </c>
      <c r="O220" s="55" t="e">
        <f>'BR OLD'!O220+#REF!+#REF!+#REF!+#REF!+#REF!+#REF!+#REF!+#REF!+'DEPT '!O220+#REF!+#REF!+#REF!+#REF!</f>
        <v>#REF!</v>
      </c>
      <c r="P220" s="55" t="e">
        <f>'BR OLD'!P220+#REF!+#REF!+#REF!+#REF!+#REF!+#REF!+#REF!+#REF!+'DEPT '!P220+#REF!+#REF!+#REF!+#REF!</f>
        <v>#REF!</v>
      </c>
      <c r="Q220" s="55" t="e">
        <f>'BR OLD'!Q220+#REF!+#REF!+#REF!+#REF!+#REF!+#REF!+#REF!+#REF!+'DEPT '!Q220+#REF!+#REF!+#REF!+#REF!</f>
        <v>#REF!</v>
      </c>
      <c r="R220" s="61" t="e">
        <f t="shared" si="130"/>
        <v>#REF!</v>
      </c>
      <c r="S220" s="55" t="e">
        <f>'BR OLD'!S220+#REF!+#REF!+#REF!+#REF!+#REF!+#REF!+#REF!+#REF!+'DEPT '!S220+#REF!+#REF!+#REF!+#REF!</f>
        <v>#REF!</v>
      </c>
      <c r="T220" s="55" t="e">
        <f>'BR OLD'!T220+#REF!+#REF!+#REF!+#REF!+#REF!+#REF!+#REF!+#REF!+'DEPT '!T220+#REF!+#REF!+#REF!+#REF!</f>
        <v>#REF!</v>
      </c>
      <c r="U220" s="55" t="e">
        <f>'BR OLD'!U220+#REF!+#REF!+#REF!+#REF!+#REF!+#REF!+#REF!+#REF!+'DEPT '!U220+#REF!+#REF!+#REF!+#REF!</f>
        <v>#REF!</v>
      </c>
      <c r="V220" s="61" t="e">
        <f t="shared" si="131"/>
        <v>#REF!</v>
      </c>
    </row>
    <row r="221" spans="1:22" s="6" customFormat="1" ht="15" hidden="1" customHeight="1">
      <c r="A221" s="51">
        <v>220</v>
      </c>
      <c r="B221" s="11" t="s">
        <v>175</v>
      </c>
      <c r="C221" s="59" t="s">
        <v>48</v>
      </c>
      <c r="D221" s="59"/>
      <c r="E221" s="61" t="e">
        <f t="shared" si="127"/>
        <v>#REF!</v>
      </c>
      <c r="F221" s="61"/>
      <c r="G221" s="55" t="e">
        <f>'BR OLD'!G221+#REF!+#REF!+#REF!+#REF!+#REF!+#REF!+#REF!+#REF!+'DEPT '!G221+#REF!+#REF!+#REF!+#REF!</f>
        <v>#REF!</v>
      </c>
      <c r="H221" s="55" t="e">
        <f>'BR OLD'!H221+#REF!+#REF!+#REF!+#REF!+#REF!+#REF!+#REF!+#REF!+'DEPT '!H221+#REF!+#REF!+#REF!+#REF!</f>
        <v>#REF!</v>
      </c>
      <c r="I221" s="55" t="e">
        <f>'BR OLD'!I221+#REF!+#REF!+#REF!+#REF!+#REF!+#REF!+#REF!+#REF!+'DEPT '!I221+#REF!+#REF!+#REF!+#REF!</f>
        <v>#REF!</v>
      </c>
      <c r="J221" s="61" t="e">
        <f t="shared" si="128"/>
        <v>#REF!</v>
      </c>
      <c r="K221" s="55" t="e">
        <f>'BR OLD'!K221+#REF!+#REF!+#REF!+#REF!+#REF!+#REF!+#REF!+#REF!+'DEPT '!K221+#REF!+#REF!+#REF!+#REF!</f>
        <v>#REF!</v>
      </c>
      <c r="L221" s="55" t="e">
        <f>'BR OLD'!L221+#REF!+#REF!+#REF!+#REF!+#REF!+#REF!+#REF!+#REF!+'DEPT '!L221+#REF!+#REF!+#REF!+#REF!</f>
        <v>#REF!</v>
      </c>
      <c r="M221" s="55" t="e">
        <f>'BR OLD'!M221+#REF!+#REF!+#REF!+#REF!+#REF!+#REF!+#REF!+#REF!+'DEPT '!M221+#REF!+#REF!+#REF!+#REF!</f>
        <v>#REF!</v>
      </c>
      <c r="N221" s="61" t="e">
        <f t="shared" si="129"/>
        <v>#REF!</v>
      </c>
      <c r="O221" s="55" t="e">
        <f>'BR OLD'!O221+#REF!+#REF!+#REF!+#REF!+#REF!+#REF!+#REF!+#REF!+'DEPT '!O221+#REF!+#REF!+#REF!+#REF!</f>
        <v>#REF!</v>
      </c>
      <c r="P221" s="55" t="e">
        <f>'BR OLD'!P221+#REF!+#REF!+#REF!+#REF!+#REF!+#REF!+#REF!+#REF!+'DEPT '!P221+#REF!+#REF!+#REF!+#REF!</f>
        <v>#REF!</v>
      </c>
      <c r="Q221" s="55" t="e">
        <f>'BR OLD'!Q221+#REF!+#REF!+#REF!+#REF!+#REF!+#REF!+#REF!+#REF!+'DEPT '!Q221+#REF!+#REF!+#REF!+#REF!</f>
        <v>#REF!</v>
      </c>
      <c r="R221" s="61" t="e">
        <f t="shared" si="130"/>
        <v>#REF!</v>
      </c>
      <c r="S221" s="55" t="e">
        <f>'BR OLD'!S221+#REF!+#REF!+#REF!+#REF!+#REF!+#REF!+#REF!+#REF!+'DEPT '!S221+#REF!+#REF!+#REF!+#REF!</f>
        <v>#REF!</v>
      </c>
      <c r="T221" s="55" t="e">
        <f>'BR OLD'!T221+#REF!+#REF!+#REF!+#REF!+#REF!+#REF!+#REF!+#REF!+'DEPT '!T221+#REF!+#REF!+#REF!+#REF!</f>
        <v>#REF!</v>
      </c>
      <c r="U221" s="55" t="e">
        <f>'BR OLD'!U221+#REF!+#REF!+#REF!+#REF!+#REF!+#REF!+#REF!+#REF!+'DEPT '!U221+#REF!+#REF!+#REF!+#REF!</f>
        <v>#REF!</v>
      </c>
      <c r="V221" s="61" t="e">
        <f t="shared" si="131"/>
        <v>#REF!</v>
      </c>
    </row>
    <row r="222" spans="1:22" s="6" customFormat="1" ht="15" hidden="1" customHeight="1">
      <c r="A222" s="167">
        <v>221</v>
      </c>
      <c r="B222" s="163" t="s">
        <v>177</v>
      </c>
      <c r="C222" s="168" t="s">
        <v>178</v>
      </c>
      <c r="D222" s="130"/>
      <c r="E222" s="169">
        <f t="shared" ref="E222:V222" si="132">+E223+E238</f>
        <v>0</v>
      </c>
      <c r="F222" s="106"/>
      <c r="G222" s="169">
        <f t="shared" si="132"/>
        <v>0</v>
      </c>
      <c r="H222" s="169">
        <f t="shared" si="132"/>
        <v>0</v>
      </c>
      <c r="I222" s="169">
        <f t="shared" si="132"/>
        <v>0</v>
      </c>
      <c r="J222" s="169">
        <f t="shared" si="132"/>
        <v>0</v>
      </c>
      <c r="K222" s="169">
        <f t="shared" si="132"/>
        <v>0</v>
      </c>
      <c r="L222" s="169">
        <f t="shared" si="132"/>
        <v>0</v>
      </c>
      <c r="M222" s="169">
        <f t="shared" si="132"/>
        <v>0</v>
      </c>
      <c r="N222" s="169">
        <f t="shared" si="132"/>
        <v>0</v>
      </c>
      <c r="O222" s="169">
        <f t="shared" si="132"/>
        <v>0</v>
      </c>
      <c r="P222" s="169">
        <f t="shared" si="132"/>
        <v>0</v>
      </c>
      <c r="Q222" s="169">
        <f t="shared" si="132"/>
        <v>0</v>
      </c>
      <c r="R222" s="169">
        <f t="shared" si="132"/>
        <v>0</v>
      </c>
      <c r="S222" s="169">
        <f t="shared" si="132"/>
        <v>0</v>
      </c>
      <c r="T222" s="169">
        <f t="shared" si="132"/>
        <v>0</v>
      </c>
      <c r="U222" s="169">
        <f t="shared" si="132"/>
        <v>0</v>
      </c>
      <c r="V222" s="169">
        <f t="shared" si="132"/>
        <v>0</v>
      </c>
    </row>
    <row r="223" spans="1:22" s="6" customFormat="1" hidden="1">
      <c r="A223" s="167">
        <v>222</v>
      </c>
      <c r="B223" s="163" t="s">
        <v>179</v>
      </c>
      <c r="C223" s="162" t="s">
        <v>180</v>
      </c>
      <c r="D223" s="123"/>
      <c r="E223" s="162">
        <f t="shared" ref="E223:V223" si="133">SUM(E224:E237)</f>
        <v>0</v>
      </c>
      <c r="F223" s="104"/>
      <c r="G223" s="162">
        <f t="shared" si="133"/>
        <v>0</v>
      </c>
      <c r="H223" s="162">
        <f t="shared" si="133"/>
        <v>0</v>
      </c>
      <c r="I223" s="162">
        <f t="shared" si="133"/>
        <v>0</v>
      </c>
      <c r="J223" s="162">
        <f t="shared" si="133"/>
        <v>0</v>
      </c>
      <c r="K223" s="162">
        <f t="shared" si="133"/>
        <v>0</v>
      </c>
      <c r="L223" s="162">
        <f t="shared" si="133"/>
        <v>0</v>
      </c>
      <c r="M223" s="162">
        <f t="shared" si="133"/>
        <v>0</v>
      </c>
      <c r="N223" s="162">
        <f t="shared" si="133"/>
        <v>0</v>
      </c>
      <c r="O223" s="162">
        <f t="shared" si="133"/>
        <v>0</v>
      </c>
      <c r="P223" s="162">
        <f t="shared" si="133"/>
        <v>0</v>
      </c>
      <c r="Q223" s="162">
        <f t="shared" si="133"/>
        <v>0</v>
      </c>
      <c r="R223" s="162">
        <f t="shared" si="133"/>
        <v>0</v>
      </c>
      <c r="S223" s="162">
        <f t="shared" si="133"/>
        <v>0</v>
      </c>
      <c r="T223" s="162">
        <f t="shared" si="133"/>
        <v>0</v>
      </c>
      <c r="U223" s="162">
        <f t="shared" si="133"/>
        <v>0</v>
      </c>
      <c r="V223" s="162">
        <f t="shared" si="133"/>
        <v>0</v>
      </c>
    </row>
    <row r="224" spans="1:22" ht="15" hidden="1" customHeight="1">
      <c r="A224" s="51">
        <v>223</v>
      </c>
      <c r="B224" s="11" t="s">
        <v>179</v>
      </c>
      <c r="C224" s="60" t="s">
        <v>41</v>
      </c>
      <c r="D224" s="60"/>
      <c r="E224" s="61">
        <f t="shared" ref="E224:E237" si="134">SUM(G224:V224)/2</f>
        <v>0</v>
      </c>
      <c r="F224" s="61"/>
      <c r="G224" s="55"/>
      <c r="H224" s="55"/>
      <c r="I224" s="55"/>
      <c r="J224" s="61">
        <f t="shared" ref="J224:J237" si="135">SUM(G224:I224)</f>
        <v>0</v>
      </c>
      <c r="K224" s="55"/>
      <c r="L224" s="55"/>
      <c r="M224" s="55"/>
      <c r="N224" s="61">
        <f t="shared" ref="N224:N237" si="136">SUM(K224:M224)</f>
        <v>0</v>
      </c>
      <c r="O224" s="55"/>
      <c r="P224" s="55"/>
      <c r="Q224" s="55"/>
      <c r="R224" s="61">
        <f t="shared" ref="R224:R237" si="137">SUM(O224:Q224)</f>
        <v>0</v>
      </c>
      <c r="S224" s="55"/>
      <c r="T224" s="55"/>
      <c r="U224" s="55"/>
      <c r="V224" s="61">
        <f t="shared" ref="V224:V237" si="138">SUM(S224:U224)</f>
        <v>0</v>
      </c>
    </row>
    <row r="225" spans="1:22" s="6" customFormat="1" ht="15" hidden="1" customHeight="1">
      <c r="A225" s="51">
        <v>224</v>
      </c>
      <c r="B225" s="11" t="s">
        <v>179</v>
      </c>
      <c r="C225" s="59" t="s">
        <v>42</v>
      </c>
      <c r="D225" s="59"/>
      <c r="E225" s="61">
        <f t="shared" si="134"/>
        <v>0</v>
      </c>
      <c r="F225" s="61"/>
      <c r="G225" s="55"/>
      <c r="H225" s="55"/>
      <c r="I225" s="55"/>
      <c r="J225" s="61">
        <f t="shared" si="135"/>
        <v>0</v>
      </c>
      <c r="K225" s="55"/>
      <c r="L225" s="55"/>
      <c r="M225" s="55"/>
      <c r="N225" s="61">
        <f t="shared" si="136"/>
        <v>0</v>
      </c>
      <c r="O225" s="55"/>
      <c r="P225" s="55"/>
      <c r="Q225" s="55"/>
      <c r="R225" s="61">
        <f t="shared" si="137"/>
        <v>0</v>
      </c>
      <c r="S225" s="55"/>
      <c r="T225" s="55"/>
      <c r="U225" s="55"/>
      <c r="V225" s="61">
        <f t="shared" si="138"/>
        <v>0</v>
      </c>
    </row>
    <row r="226" spans="1:22" s="6" customFormat="1" ht="15" hidden="1" customHeight="1">
      <c r="A226" s="51">
        <v>225</v>
      </c>
      <c r="B226" s="11" t="s">
        <v>179</v>
      </c>
      <c r="C226" s="60" t="s">
        <v>159</v>
      </c>
      <c r="D226" s="60"/>
      <c r="E226" s="61">
        <f t="shared" si="134"/>
        <v>0</v>
      </c>
      <c r="F226" s="61"/>
      <c r="G226" s="55"/>
      <c r="H226" s="55"/>
      <c r="I226" s="55"/>
      <c r="J226" s="61">
        <f t="shared" si="135"/>
        <v>0</v>
      </c>
      <c r="K226" s="55"/>
      <c r="L226" s="55"/>
      <c r="M226" s="55"/>
      <c r="N226" s="61">
        <f t="shared" si="136"/>
        <v>0</v>
      </c>
      <c r="O226" s="55"/>
      <c r="P226" s="55"/>
      <c r="Q226" s="55"/>
      <c r="R226" s="61">
        <f t="shared" si="137"/>
        <v>0</v>
      </c>
      <c r="S226" s="55"/>
      <c r="T226" s="55"/>
      <c r="U226" s="55"/>
      <c r="V226" s="61">
        <f t="shared" si="138"/>
        <v>0</v>
      </c>
    </row>
    <row r="227" spans="1:22" s="6" customFormat="1" ht="15" hidden="1" customHeight="1">
      <c r="A227" s="51">
        <v>226</v>
      </c>
      <c r="B227" s="11" t="s">
        <v>179</v>
      </c>
      <c r="C227" s="59" t="s">
        <v>41</v>
      </c>
      <c r="D227" s="59"/>
      <c r="E227" s="61">
        <f t="shared" si="134"/>
        <v>0</v>
      </c>
      <c r="F227" s="61"/>
      <c r="G227" s="55"/>
      <c r="H227" s="55"/>
      <c r="I227" s="55"/>
      <c r="J227" s="61">
        <f t="shared" si="135"/>
        <v>0</v>
      </c>
      <c r="K227" s="55"/>
      <c r="L227" s="55"/>
      <c r="M227" s="55"/>
      <c r="N227" s="61">
        <f t="shared" si="136"/>
        <v>0</v>
      </c>
      <c r="O227" s="55"/>
      <c r="P227" s="55"/>
      <c r="Q227" s="55"/>
      <c r="R227" s="61">
        <f t="shared" si="137"/>
        <v>0</v>
      </c>
      <c r="S227" s="55"/>
      <c r="T227" s="55"/>
      <c r="U227" s="55"/>
      <c r="V227" s="61">
        <f t="shared" si="138"/>
        <v>0</v>
      </c>
    </row>
    <row r="228" spans="1:22" s="6" customFormat="1" ht="15" hidden="1" customHeight="1">
      <c r="A228" s="51">
        <v>227</v>
      </c>
      <c r="B228" s="11" t="s">
        <v>179</v>
      </c>
      <c r="C228" s="59" t="s">
        <v>68</v>
      </c>
      <c r="D228" s="59"/>
      <c r="E228" s="61">
        <f t="shared" si="134"/>
        <v>0</v>
      </c>
      <c r="F228" s="61"/>
      <c r="G228" s="55"/>
      <c r="H228" s="55"/>
      <c r="I228" s="55"/>
      <c r="J228" s="61">
        <f t="shared" si="135"/>
        <v>0</v>
      </c>
      <c r="K228" s="55"/>
      <c r="L228" s="55"/>
      <c r="M228" s="55"/>
      <c r="N228" s="61">
        <f t="shared" si="136"/>
        <v>0</v>
      </c>
      <c r="O228" s="55"/>
      <c r="P228" s="55"/>
      <c r="Q228" s="55"/>
      <c r="R228" s="61">
        <f t="shared" si="137"/>
        <v>0</v>
      </c>
      <c r="S228" s="55"/>
      <c r="T228" s="55"/>
      <c r="U228" s="55"/>
      <c r="V228" s="61">
        <f t="shared" si="138"/>
        <v>0</v>
      </c>
    </row>
    <row r="229" spans="1:22" s="6" customFormat="1" ht="15" hidden="1" customHeight="1">
      <c r="A229" s="51">
        <v>229</v>
      </c>
      <c r="B229" s="11" t="s">
        <v>179</v>
      </c>
      <c r="C229" s="59" t="s">
        <v>69</v>
      </c>
      <c r="D229" s="59"/>
      <c r="E229" s="61">
        <f t="shared" si="134"/>
        <v>0</v>
      </c>
      <c r="F229" s="61"/>
      <c r="G229" s="55"/>
      <c r="H229" s="55"/>
      <c r="I229" s="55"/>
      <c r="J229" s="61">
        <f t="shared" si="135"/>
        <v>0</v>
      </c>
      <c r="K229" s="55"/>
      <c r="L229" s="55"/>
      <c r="M229" s="55"/>
      <c r="N229" s="61">
        <f t="shared" si="136"/>
        <v>0</v>
      </c>
      <c r="O229" s="55"/>
      <c r="P229" s="55"/>
      <c r="Q229" s="55"/>
      <c r="R229" s="61">
        <f t="shared" si="137"/>
        <v>0</v>
      </c>
      <c r="S229" s="55"/>
      <c r="T229" s="55"/>
      <c r="U229" s="55"/>
      <c r="V229" s="61">
        <f t="shared" si="138"/>
        <v>0</v>
      </c>
    </row>
    <row r="230" spans="1:22" ht="15" hidden="1" customHeight="1">
      <c r="A230" s="51">
        <v>230</v>
      </c>
      <c r="B230" s="11" t="s">
        <v>179</v>
      </c>
      <c r="C230" s="59" t="s">
        <v>71</v>
      </c>
      <c r="D230" s="59"/>
      <c r="E230" s="61">
        <f t="shared" si="134"/>
        <v>0</v>
      </c>
      <c r="F230" s="61"/>
      <c r="G230" s="55"/>
      <c r="H230" s="55"/>
      <c r="I230" s="55"/>
      <c r="J230" s="61">
        <f t="shared" si="135"/>
        <v>0</v>
      </c>
      <c r="K230" s="55"/>
      <c r="L230" s="55"/>
      <c r="M230" s="55"/>
      <c r="N230" s="61">
        <f t="shared" si="136"/>
        <v>0</v>
      </c>
      <c r="O230" s="55"/>
      <c r="P230" s="55"/>
      <c r="Q230" s="55"/>
      <c r="R230" s="61">
        <f t="shared" si="137"/>
        <v>0</v>
      </c>
      <c r="S230" s="55"/>
      <c r="T230" s="55"/>
      <c r="U230" s="55"/>
      <c r="V230" s="61">
        <f t="shared" si="138"/>
        <v>0</v>
      </c>
    </row>
    <row r="231" spans="1:22" s="6" customFormat="1" ht="15" hidden="1" customHeight="1">
      <c r="A231" s="51">
        <v>231</v>
      </c>
      <c r="B231" s="11" t="s">
        <v>179</v>
      </c>
      <c r="C231" s="59" t="s">
        <v>70</v>
      </c>
      <c r="D231" s="59"/>
      <c r="E231" s="61">
        <f t="shared" si="134"/>
        <v>0</v>
      </c>
      <c r="F231" s="61"/>
      <c r="G231" s="55"/>
      <c r="H231" s="55"/>
      <c r="I231" s="55"/>
      <c r="J231" s="61">
        <f t="shared" si="135"/>
        <v>0</v>
      </c>
      <c r="K231" s="55"/>
      <c r="L231" s="55"/>
      <c r="M231" s="55"/>
      <c r="N231" s="61">
        <f t="shared" si="136"/>
        <v>0</v>
      </c>
      <c r="O231" s="55"/>
      <c r="P231" s="55"/>
      <c r="Q231" s="55"/>
      <c r="R231" s="61">
        <f t="shared" si="137"/>
        <v>0</v>
      </c>
      <c r="S231" s="55"/>
      <c r="T231" s="55"/>
      <c r="U231" s="55"/>
      <c r="V231" s="61">
        <f t="shared" si="138"/>
        <v>0</v>
      </c>
    </row>
    <row r="232" spans="1:22" s="6" customFormat="1" ht="15" hidden="1" customHeight="1">
      <c r="A232" s="51">
        <v>232</v>
      </c>
      <c r="B232" s="11" t="s">
        <v>179</v>
      </c>
      <c r="C232" s="59" t="s">
        <v>54</v>
      </c>
      <c r="D232" s="59"/>
      <c r="E232" s="61">
        <f t="shared" si="134"/>
        <v>0</v>
      </c>
      <c r="F232" s="61"/>
      <c r="G232" s="55"/>
      <c r="H232" s="55"/>
      <c r="I232" s="55"/>
      <c r="J232" s="61">
        <f t="shared" si="135"/>
        <v>0</v>
      </c>
      <c r="K232" s="55"/>
      <c r="L232" s="55"/>
      <c r="M232" s="55"/>
      <c r="N232" s="61">
        <f t="shared" si="136"/>
        <v>0</v>
      </c>
      <c r="O232" s="55"/>
      <c r="P232" s="55"/>
      <c r="Q232" s="55"/>
      <c r="R232" s="61">
        <f t="shared" si="137"/>
        <v>0</v>
      </c>
      <c r="S232" s="55"/>
      <c r="T232" s="55"/>
      <c r="U232" s="55"/>
      <c r="V232" s="61">
        <f t="shared" si="138"/>
        <v>0</v>
      </c>
    </row>
    <row r="233" spans="1:22" s="6" customFormat="1" ht="15" hidden="1" customHeight="1">
      <c r="A233" s="51">
        <v>233</v>
      </c>
      <c r="B233" s="11" t="s">
        <v>179</v>
      </c>
      <c r="C233" s="59" t="s">
        <v>56</v>
      </c>
      <c r="D233" s="59"/>
      <c r="E233" s="61">
        <f t="shared" si="134"/>
        <v>0</v>
      </c>
      <c r="F233" s="61"/>
      <c r="G233" s="55"/>
      <c r="H233" s="55"/>
      <c r="I233" s="55"/>
      <c r="J233" s="61">
        <f t="shared" si="135"/>
        <v>0</v>
      </c>
      <c r="K233" s="55"/>
      <c r="L233" s="55"/>
      <c r="M233" s="55"/>
      <c r="N233" s="61">
        <f t="shared" si="136"/>
        <v>0</v>
      </c>
      <c r="O233" s="55"/>
      <c r="P233" s="55"/>
      <c r="Q233" s="55"/>
      <c r="R233" s="61">
        <f t="shared" si="137"/>
        <v>0</v>
      </c>
      <c r="S233" s="55"/>
      <c r="T233" s="55"/>
      <c r="U233" s="55"/>
      <c r="V233" s="61">
        <f t="shared" si="138"/>
        <v>0</v>
      </c>
    </row>
    <row r="234" spans="1:22" s="6" customFormat="1" ht="15" hidden="1" customHeight="1">
      <c r="A234" s="51">
        <v>234</v>
      </c>
      <c r="B234" s="11" t="s">
        <v>179</v>
      </c>
      <c r="C234" s="59" t="s">
        <v>47</v>
      </c>
      <c r="D234" s="59"/>
      <c r="E234" s="61">
        <f t="shared" si="134"/>
        <v>0</v>
      </c>
      <c r="F234" s="61"/>
      <c r="G234" s="55"/>
      <c r="H234" s="55"/>
      <c r="I234" s="55"/>
      <c r="J234" s="61">
        <f t="shared" si="135"/>
        <v>0</v>
      </c>
      <c r="K234" s="55"/>
      <c r="L234" s="55"/>
      <c r="M234" s="55"/>
      <c r="N234" s="61">
        <f t="shared" si="136"/>
        <v>0</v>
      </c>
      <c r="O234" s="55"/>
      <c r="P234" s="55"/>
      <c r="Q234" s="55"/>
      <c r="R234" s="61">
        <f t="shared" si="137"/>
        <v>0</v>
      </c>
      <c r="S234" s="55"/>
      <c r="T234" s="55"/>
      <c r="U234" s="55"/>
      <c r="V234" s="61">
        <f t="shared" si="138"/>
        <v>0</v>
      </c>
    </row>
    <row r="235" spans="1:22" s="6" customFormat="1" ht="15" hidden="1" customHeight="1">
      <c r="A235" s="51">
        <v>235</v>
      </c>
      <c r="B235" s="11" t="s">
        <v>179</v>
      </c>
      <c r="C235" s="59" t="s">
        <v>50</v>
      </c>
      <c r="D235" s="59"/>
      <c r="E235" s="61">
        <f t="shared" si="134"/>
        <v>0</v>
      </c>
      <c r="F235" s="61"/>
      <c r="G235" s="55"/>
      <c r="H235" s="55"/>
      <c r="I235" s="55"/>
      <c r="J235" s="61">
        <f t="shared" si="135"/>
        <v>0</v>
      </c>
      <c r="K235" s="55"/>
      <c r="L235" s="55"/>
      <c r="M235" s="55"/>
      <c r="N235" s="61">
        <f t="shared" si="136"/>
        <v>0</v>
      </c>
      <c r="O235" s="55"/>
      <c r="P235" s="55"/>
      <c r="Q235" s="55"/>
      <c r="R235" s="61">
        <f t="shared" si="137"/>
        <v>0</v>
      </c>
      <c r="S235" s="55"/>
      <c r="T235" s="55"/>
      <c r="U235" s="55"/>
      <c r="V235" s="61">
        <f t="shared" si="138"/>
        <v>0</v>
      </c>
    </row>
    <row r="236" spans="1:22" s="6" customFormat="1" ht="15" hidden="1" customHeight="1">
      <c r="A236" s="51">
        <v>236</v>
      </c>
      <c r="B236" s="11" t="s">
        <v>179</v>
      </c>
      <c r="C236" s="59" t="s">
        <v>66</v>
      </c>
      <c r="D236" s="59"/>
      <c r="E236" s="61">
        <f t="shared" si="134"/>
        <v>0</v>
      </c>
      <c r="F236" s="61"/>
      <c r="G236" s="55"/>
      <c r="H236" s="55"/>
      <c r="I236" s="55"/>
      <c r="J236" s="61">
        <f t="shared" si="135"/>
        <v>0</v>
      </c>
      <c r="K236" s="55"/>
      <c r="L236" s="55"/>
      <c r="M236" s="55"/>
      <c r="N236" s="61">
        <f t="shared" si="136"/>
        <v>0</v>
      </c>
      <c r="O236" s="55"/>
      <c r="P236" s="55"/>
      <c r="Q236" s="55"/>
      <c r="R236" s="61">
        <f t="shared" si="137"/>
        <v>0</v>
      </c>
      <c r="S236" s="55"/>
      <c r="T236" s="55"/>
      <c r="U236" s="55"/>
      <c r="V236" s="61">
        <f t="shared" si="138"/>
        <v>0</v>
      </c>
    </row>
    <row r="237" spans="1:22" s="6" customFormat="1" ht="15" hidden="1" customHeight="1">
      <c r="A237" s="51">
        <v>237</v>
      </c>
      <c r="B237" s="11" t="s">
        <v>179</v>
      </c>
      <c r="C237" s="59" t="s">
        <v>48</v>
      </c>
      <c r="D237" s="59"/>
      <c r="E237" s="61">
        <f t="shared" si="134"/>
        <v>0</v>
      </c>
      <c r="F237" s="61"/>
      <c r="G237" s="55"/>
      <c r="H237" s="55"/>
      <c r="I237" s="55"/>
      <c r="J237" s="61">
        <f t="shared" si="135"/>
        <v>0</v>
      </c>
      <c r="K237" s="55"/>
      <c r="L237" s="55"/>
      <c r="M237" s="55"/>
      <c r="N237" s="61">
        <f t="shared" si="136"/>
        <v>0</v>
      </c>
      <c r="O237" s="55"/>
      <c r="P237" s="55"/>
      <c r="Q237" s="55"/>
      <c r="R237" s="61">
        <f t="shared" si="137"/>
        <v>0</v>
      </c>
      <c r="S237" s="55"/>
      <c r="T237" s="55"/>
      <c r="U237" s="55"/>
      <c r="V237" s="61">
        <f t="shared" si="138"/>
        <v>0</v>
      </c>
    </row>
    <row r="238" spans="1:22" s="6" customFormat="1" hidden="1">
      <c r="A238" s="167">
        <v>238</v>
      </c>
      <c r="B238" s="163" t="s">
        <v>181</v>
      </c>
      <c r="C238" s="162" t="s">
        <v>182</v>
      </c>
      <c r="D238" s="123"/>
      <c r="E238" s="162">
        <f t="shared" ref="E238:V238" si="139">SUM(E239:E253)</f>
        <v>0</v>
      </c>
      <c r="F238" s="104"/>
      <c r="G238" s="162">
        <f t="shared" si="139"/>
        <v>0</v>
      </c>
      <c r="H238" s="162">
        <f t="shared" si="139"/>
        <v>0</v>
      </c>
      <c r="I238" s="162">
        <f t="shared" si="139"/>
        <v>0</v>
      </c>
      <c r="J238" s="162">
        <f t="shared" si="139"/>
        <v>0</v>
      </c>
      <c r="K238" s="162">
        <f t="shared" si="139"/>
        <v>0</v>
      </c>
      <c r="L238" s="162">
        <f t="shared" si="139"/>
        <v>0</v>
      </c>
      <c r="M238" s="162">
        <f t="shared" si="139"/>
        <v>0</v>
      </c>
      <c r="N238" s="162">
        <f t="shared" si="139"/>
        <v>0</v>
      </c>
      <c r="O238" s="162">
        <f t="shared" si="139"/>
        <v>0</v>
      </c>
      <c r="P238" s="162">
        <f t="shared" si="139"/>
        <v>0</v>
      </c>
      <c r="Q238" s="162">
        <f t="shared" si="139"/>
        <v>0</v>
      </c>
      <c r="R238" s="162">
        <f t="shared" si="139"/>
        <v>0</v>
      </c>
      <c r="S238" s="162">
        <f t="shared" si="139"/>
        <v>0</v>
      </c>
      <c r="T238" s="162">
        <f t="shared" si="139"/>
        <v>0</v>
      </c>
      <c r="U238" s="162">
        <f t="shared" si="139"/>
        <v>0</v>
      </c>
      <c r="V238" s="162">
        <f t="shared" si="139"/>
        <v>0</v>
      </c>
    </row>
    <row r="239" spans="1:22" s="6" customFormat="1" ht="15" hidden="1" customHeight="1">
      <c r="A239" s="51">
        <v>239</v>
      </c>
      <c r="B239" s="11" t="s">
        <v>181</v>
      </c>
      <c r="C239" s="60" t="s">
        <v>41</v>
      </c>
      <c r="D239" s="60"/>
      <c r="E239" s="61">
        <f t="shared" ref="E239:E253" si="140">SUM(G239:V239)/2</f>
        <v>0</v>
      </c>
      <c r="F239" s="61"/>
      <c r="G239" s="55"/>
      <c r="H239" s="55"/>
      <c r="I239" s="55"/>
      <c r="J239" s="61">
        <f t="shared" ref="J239:J253" si="141">SUM(G239:I239)</f>
        <v>0</v>
      </c>
      <c r="K239" s="55"/>
      <c r="L239" s="55"/>
      <c r="M239" s="55"/>
      <c r="N239" s="61">
        <f t="shared" ref="N239:N253" si="142">SUM(K239:M239)</f>
        <v>0</v>
      </c>
      <c r="O239" s="55"/>
      <c r="P239" s="55"/>
      <c r="Q239" s="55"/>
      <c r="R239" s="61">
        <f t="shared" ref="R239:R253" si="143">SUM(O239:Q239)</f>
        <v>0</v>
      </c>
      <c r="S239" s="55"/>
      <c r="T239" s="55"/>
      <c r="U239" s="55"/>
      <c r="V239" s="61">
        <f t="shared" ref="V239:V253" si="144">SUM(S239:U239)</f>
        <v>0</v>
      </c>
    </row>
    <row r="240" spans="1:22" s="6" customFormat="1" ht="15" hidden="1" customHeight="1">
      <c r="A240" s="51">
        <v>240</v>
      </c>
      <c r="B240" s="11" t="s">
        <v>181</v>
      </c>
      <c r="C240" s="59" t="s">
        <v>42</v>
      </c>
      <c r="D240" s="59"/>
      <c r="E240" s="61">
        <f t="shared" si="140"/>
        <v>0</v>
      </c>
      <c r="F240" s="61"/>
      <c r="G240" s="55"/>
      <c r="H240" s="55"/>
      <c r="I240" s="55"/>
      <c r="J240" s="61">
        <f t="shared" si="141"/>
        <v>0</v>
      </c>
      <c r="K240" s="55"/>
      <c r="L240" s="55"/>
      <c r="M240" s="55"/>
      <c r="N240" s="61">
        <f t="shared" si="142"/>
        <v>0</v>
      </c>
      <c r="O240" s="55"/>
      <c r="P240" s="55"/>
      <c r="Q240" s="55"/>
      <c r="R240" s="61">
        <f t="shared" si="143"/>
        <v>0</v>
      </c>
      <c r="S240" s="55"/>
      <c r="T240" s="55"/>
      <c r="U240" s="55"/>
      <c r="V240" s="61">
        <f t="shared" si="144"/>
        <v>0</v>
      </c>
    </row>
    <row r="241" spans="1:22" s="6" customFormat="1" ht="15" hidden="1" customHeight="1">
      <c r="A241" s="51">
        <v>241</v>
      </c>
      <c r="B241" s="11" t="s">
        <v>181</v>
      </c>
      <c r="C241" s="60" t="s">
        <v>159</v>
      </c>
      <c r="D241" s="60"/>
      <c r="E241" s="61">
        <f t="shared" si="140"/>
        <v>0</v>
      </c>
      <c r="F241" s="61"/>
      <c r="G241" s="55"/>
      <c r="H241" s="55"/>
      <c r="I241" s="55"/>
      <c r="J241" s="61">
        <f t="shared" si="141"/>
        <v>0</v>
      </c>
      <c r="K241" s="55"/>
      <c r="L241" s="55"/>
      <c r="M241" s="55"/>
      <c r="N241" s="61">
        <f t="shared" si="142"/>
        <v>0</v>
      </c>
      <c r="O241" s="55"/>
      <c r="P241" s="55"/>
      <c r="Q241" s="55"/>
      <c r="R241" s="61">
        <f t="shared" si="143"/>
        <v>0</v>
      </c>
      <c r="S241" s="55"/>
      <c r="T241" s="55"/>
      <c r="U241" s="55"/>
      <c r="V241" s="61">
        <f t="shared" si="144"/>
        <v>0</v>
      </c>
    </row>
    <row r="242" spans="1:22" s="6" customFormat="1" ht="15" hidden="1" customHeight="1">
      <c r="A242" s="51">
        <v>242</v>
      </c>
      <c r="B242" s="11" t="s">
        <v>181</v>
      </c>
      <c r="C242" s="59" t="s">
        <v>41</v>
      </c>
      <c r="D242" s="59"/>
      <c r="E242" s="61">
        <f t="shared" si="140"/>
        <v>0</v>
      </c>
      <c r="F242" s="61"/>
      <c r="G242" s="55"/>
      <c r="H242" s="55"/>
      <c r="I242" s="55"/>
      <c r="J242" s="61">
        <f t="shared" si="141"/>
        <v>0</v>
      </c>
      <c r="K242" s="55"/>
      <c r="L242" s="55"/>
      <c r="M242" s="55"/>
      <c r="N242" s="61">
        <f t="shared" si="142"/>
        <v>0</v>
      </c>
      <c r="O242" s="55"/>
      <c r="P242" s="55"/>
      <c r="Q242" s="55"/>
      <c r="R242" s="61">
        <f t="shared" si="143"/>
        <v>0</v>
      </c>
      <c r="S242" s="55"/>
      <c r="T242" s="55"/>
      <c r="U242" s="55"/>
      <c r="V242" s="61">
        <f t="shared" si="144"/>
        <v>0</v>
      </c>
    </row>
    <row r="243" spans="1:22" s="6" customFormat="1" ht="15" hidden="1" customHeight="1">
      <c r="A243" s="51">
        <v>243</v>
      </c>
      <c r="B243" s="11" t="s">
        <v>181</v>
      </c>
      <c r="C243" s="59" t="s">
        <v>68</v>
      </c>
      <c r="D243" s="59"/>
      <c r="E243" s="61">
        <f t="shared" si="140"/>
        <v>0</v>
      </c>
      <c r="F243" s="61"/>
      <c r="G243" s="55"/>
      <c r="H243" s="55"/>
      <c r="I243" s="55"/>
      <c r="J243" s="61">
        <f t="shared" si="141"/>
        <v>0</v>
      </c>
      <c r="K243" s="55"/>
      <c r="L243" s="55"/>
      <c r="M243" s="55"/>
      <c r="N243" s="61">
        <f t="shared" si="142"/>
        <v>0</v>
      </c>
      <c r="O243" s="55"/>
      <c r="P243" s="55"/>
      <c r="Q243" s="55"/>
      <c r="R243" s="61">
        <f t="shared" si="143"/>
        <v>0</v>
      </c>
      <c r="S243" s="55"/>
      <c r="T243" s="55"/>
      <c r="U243" s="55"/>
      <c r="V243" s="61">
        <f t="shared" si="144"/>
        <v>0</v>
      </c>
    </row>
    <row r="244" spans="1:22" s="6" customFormat="1" ht="15" hidden="1" customHeight="1">
      <c r="A244" s="51">
        <v>244</v>
      </c>
      <c r="B244" s="11" t="s">
        <v>181</v>
      </c>
      <c r="C244" s="59" t="s">
        <v>38</v>
      </c>
      <c r="D244" s="59"/>
      <c r="E244" s="61">
        <f t="shared" si="140"/>
        <v>0</v>
      </c>
      <c r="F244" s="61"/>
      <c r="G244" s="55"/>
      <c r="H244" s="55"/>
      <c r="I244" s="55"/>
      <c r="J244" s="61">
        <f t="shared" si="141"/>
        <v>0</v>
      </c>
      <c r="K244" s="55"/>
      <c r="L244" s="55"/>
      <c r="M244" s="55"/>
      <c r="N244" s="61">
        <f t="shared" si="142"/>
        <v>0</v>
      </c>
      <c r="O244" s="55"/>
      <c r="P244" s="55"/>
      <c r="Q244" s="55"/>
      <c r="R244" s="61">
        <f t="shared" si="143"/>
        <v>0</v>
      </c>
      <c r="S244" s="55"/>
      <c r="T244" s="55"/>
      <c r="U244" s="55"/>
      <c r="V244" s="61">
        <f t="shared" si="144"/>
        <v>0</v>
      </c>
    </row>
    <row r="245" spans="1:22" s="6" customFormat="1" ht="15" hidden="1" customHeight="1">
      <c r="A245" s="51">
        <v>245</v>
      </c>
      <c r="B245" s="11" t="s">
        <v>181</v>
      </c>
      <c r="C245" s="59" t="s">
        <v>69</v>
      </c>
      <c r="D245" s="59"/>
      <c r="E245" s="61">
        <f t="shared" si="140"/>
        <v>0</v>
      </c>
      <c r="F245" s="61"/>
      <c r="G245" s="55"/>
      <c r="H245" s="55"/>
      <c r="I245" s="55"/>
      <c r="J245" s="61">
        <f t="shared" si="141"/>
        <v>0</v>
      </c>
      <c r="K245" s="55"/>
      <c r="L245" s="55"/>
      <c r="M245" s="55"/>
      <c r="N245" s="61">
        <f t="shared" si="142"/>
        <v>0</v>
      </c>
      <c r="O245" s="55"/>
      <c r="P245" s="55"/>
      <c r="Q245" s="55"/>
      <c r="R245" s="61">
        <f t="shared" si="143"/>
        <v>0</v>
      </c>
      <c r="S245" s="55"/>
      <c r="T245" s="55"/>
      <c r="U245" s="55"/>
      <c r="V245" s="61">
        <f t="shared" si="144"/>
        <v>0</v>
      </c>
    </row>
    <row r="246" spans="1:22" ht="15" hidden="1" customHeight="1">
      <c r="A246" s="51">
        <v>246</v>
      </c>
      <c r="B246" s="11" t="s">
        <v>181</v>
      </c>
      <c r="C246" s="59" t="s">
        <v>71</v>
      </c>
      <c r="D246" s="59"/>
      <c r="E246" s="61">
        <f t="shared" si="140"/>
        <v>0</v>
      </c>
      <c r="F246" s="61"/>
      <c r="G246" s="55"/>
      <c r="H246" s="55"/>
      <c r="I246" s="55"/>
      <c r="J246" s="61">
        <f t="shared" si="141"/>
        <v>0</v>
      </c>
      <c r="K246" s="55"/>
      <c r="L246" s="55"/>
      <c r="M246" s="55"/>
      <c r="N246" s="61">
        <f t="shared" si="142"/>
        <v>0</v>
      </c>
      <c r="O246" s="55"/>
      <c r="P246" s="55"/>
      <c r="Q246" s="55"/>
      <c r="R246" s="61">
        <f t="shared" si="143"/>
        <v>0</v>
      </c>
      <c r="S246" s="55"/>
      <c r="T246" s="55"/>
      <c r="U246" s="55"/>
      <c r="V246" s="61">
        <f t="shared" si="144"/>
        <v>0</v>
      </c>
    </row>
    <row r="247" spans="1:22" s="6" customFormat="1" ht="15" hidden="1" customHeight="1">
      <c r="A247" s="51">
        <v>247</v>
      </c>
      <c r="B247" s="11" t="s">
        <v>181</v>
      </c>
      <c r="C247" s="59" t="s">
        <v>70</v>
      </c>
      <c r="D247" s="59"/>
      <c r="E247" s="61">
        <f t="shared" si="140"/>
        <v>0</v>
      </c>
      <c r="F247" s="61"/>
      <c r="G247" s="55"/>
      <c r="H247" s="55"/>
      <c r="I247" s="55"/>
      <c r="J247" s="61">
        <f t="shared" si="141"/>
        <v>0</v>
      </c>
      <c r="K247" s="55"/>
      <c r="L247" s="55"/>
      <c r="M247" s="55"/>
      <c r="N247" s="61">
        <f t="shared" si="142"/>
        <v>0</v>
      </c>
      <c r="O247" s="55"/>
      <c r="P247" s="55"/>
      <c r="Q247" s="55"/>
      <c r="R247" s="61">
        <f t="shared" si="143"/>
        <v>0</v>
      </c>
      <c r="S247" s="55"/>
      <c r="T247" s="55"/>
      <c r="U247" s="55"/>
      <c r="V247" s="61">
        <f t="shared" si="144"/>
        <v>0</v>
      </c>
    </row>
    <row r="248" spans="1:22" s="6" customFormat="1" ht="15" hidden="1" customHeight="1">
      <c r="A248" s="51">
        <v>248</v>
      </c>
      <c r="B248" s="11" t="s">
        <v>181</v>
      </c>
      <c r="C248" s="59" t="s">
        <v>54</v>
      </c>
      <c r="D248" s="59"/>
      <c r="E248" s="61">
        <f t="shared" si="140"/>
        <v>0</v>
      </c>
      <c r="F248" s="61"/>
      <c r="G248" s="55"/>
      <c r="H248" s="55"/>
      <c r="I248" s="55"/>
      <c r="J248" s="61">
        <f t="shared" si="141"/>
        <v>0</v>
      </c>
      <c r="K248" s="55"/>
      <c r="L248" s="55"/>
      <c r="M248" s="55"/>
      <c r="N248" s="61">
        <f t="shared" si="142"/>
        <v>0</v>
      </c>
      <c r="O248" s="55"/>
      <c r="P248" s="55"/>
      <c r="Q248" s="55"/>
      <c r="R248" s="61">
        <f t="shared" si="143"/>
        <v>0</v>
      </c>
      <c r="S248" s="55"/>
      <c r="T248" s="55"/>
      <c r="U248" s="55"/>
      <c r="V248" s="61">
        <f t="shared" si="144"/>
        <v>0</v>
      </c>
    </row>
    <row r="249" spans="1:22" s="6" customFormat="1" ht="15" hidden="1" customHeight="1">
      <c r="A249" s="51">
        <v>249</v>
      </c>
      <c r="B249" s="11" t="s">
        <v>181</v>
      </c>
      <c r="C249" s="59" t="s">
        <v>56</v>
      </c>
      <c r="D249" s="59"/>
      <c r="E249" s="61">
        <f t="shared" si="140"/>
        <v>0</v>
      </c>
      <c r="F249" s="61"/>
      <c r="G249" s="55"/>
      <c r="H249" s="55"/>
      <c r="I249" s="55"/>
      <c r="J249" s="61">
        <f t="shared" si="141"/>
        <v>0</v>
      </c>
      <c r="K249" s="55"/>
      <c r="L249" s="55"/>
      <c r="M249" s="55"/>
      <c r="N249" s="61">
        <f t="shared" si="142"/>
        <v>0</v>
      </c>
      <c r="O249" s="55"/>
      <c r="P249" s="55"/>
      <c r="Q249" s="55"/>
      <c r="R249" s="61">
        <f t="shared" si="143"/>
        <v>0</v>
      </c>
      <c r="S249" s="55"/>
      <c r="T249" s="55"/>
      <c r="U249" s="55"/>
      <c r="V249" s="61">
        <f t="shared" si="144"/>
        <v>0</v>
      </c>
    </row>
    <row r="250" spans="1:22" s="6" customFormat="1" ht="15" hidden="1" customHeight="1">
      <c r="A250" s="51">
        <v>250</v>
      </c>
      <c r="B250" s="11" t="s">
        <v>181</v>
      </c>
      <c r="C250" s="59" t="s">
        <v>47</v>
      </c>
      <c r="D250" s="59"/>
      <c r="E250" s="61">
        <f t="shared" si="140"/>
        <v>0</v>
      </c>
      <c r="F250" s="61"/>
      <c r="G250" s="55"/>
      <c r="H250" s="55"/>
      <c r="I250" s="55"/>
      <c r="J250" s="61">
        <f t="shared" si="141"/>
        <v>0</v>
      </c>
      <c r="K250" s="55"/>
      <c r="L250" s="55"/>
      <c r="M250" s="55"/>
      <c r="N250" s="61">
        <f t="shared" si="142"/>
        <v>0</v>
      </c>
      <c r="O250" s="55"/>
      <c r="P250" s="55"/>
      <c r="Q250" s="55"/>
      <c r="R250" s="61">
        <f t="shared" si="143"/>
        <v>0</v>
      </c>
      <c r="S250" s="55"/>
      <c r="T250" s="55"/>
      <c r="U250" s="55"/>
      <c r="V250" s="61">
        <f t="shared" si="144"/>
        <v>0</v>
      </c>
    </row>
    <row r="251" spans="1:22" s="6" customFormat="1" ht="15" hidden="1" customHeight="1">
      <c r="A251" s="51">
        <v>251</v>
      </c>
      <c r="B251" s="11" t="s">
        <v>181</v>
      </c>
      <c r="C251" s="59" t="s">
        <v>50</v>
      </c>
      <c r="D251" s="59"/>
      <c r="E251" s="61">
        <f t="shared" si="140"/>
        <v>0</v>
      </c>
      <c r="F251" s="61"/>
      <c r="G251" s="55"/>
      <c r="H251" s="55"/>
      <c r="I251" s="55"/>
      <c r="J251" s="61">
        <f t="shared" si="141"/>
        <v>0</v>
      </c>
      <c r="K251" s="55"/>
      <c r="L251" s="55"/>
      <c r="M251" s="55"/>
      <c r="N251" s="61">
        <f t="shared" si="142"/>
        <v>0</v>
      </c>
      <c r="O251" s="55"/>
      <c r="P251" s="55"/>
      <c r="Q251" s="55"/>
      <c r="R251" s="61">
        <f t="shared" si="143"/>
        <v>0</v>
      </c>
      <c r="S251" s="55"/>
      <c r="T251" s="55"/>
      <c r="U251" s="55"/>
      <c r="V251" s="61">
        <f t="shared" si="144"/>
        <v>0</v>
      </c>
    </row>
    <row r="252" spans="1:22" s="6" customFormat="1" ht="15" hidden="1" customHeight="1">
      <c r="A252" s="51">
        <v>252</v>
      </c>
      <c r="B252" s="11" t="s">
        <v>181</v>
      </c>
      <c r="C252" s="59" t="s">
        <v>66</v>
      </c>
      <c r="D252" s="59"/>
      <c r="E252" s="61">
        <f t="shared" si="140"/>
        <v>0</v>
      </c>
      <c r="F252" s="61"/>
      <c r="G252" s="55"/>
      <c r="H252" s="55"/>
      <c r="I252" s="55"/>
      <c r="J252" s="61">
        <f t="shared" si="141"/>
        <v>0</v>
      </c>
      <c r="K252" s="55"/>
      <c r="L252" s="55"/>
      <c r="M252" s="55"/>
      <c r="N252" s="61">
        <f t="shared" si="142"/>
        <v>0</v>
      </c>
      <c r="O252" s="55"/>
      <c r="P252" s="55"/>
      <c r="Q252" s="55"/>
      <c r="R252" s="61">
        <f t="shared" si="143"/>
        <v>0</v>
      </c>
      <c r="S252" s="55"/>
      <c r="T252" s="55"/>
      <c r="U252" s="55"/>
      <c r="V252" s="61">
        <f t="shared" si="144"/>
        <v>0</v>
      </c>
    </row>
    <row r="253" spans="1:22" s="6" customFormat="1" ht="15" hidden="1" customHeight="1">
      <c r="A253" s="51">
        <v>253</v>
      </c>
      <c r="B253" s="11" t="s">
        <v>181</v>
      </c>
      <c r="C253" s="59" t="s">
        <v>48</v>
      </c>
      <c r="D253" s="59"/>
      <c r="E253" s="61">
        <f t="shared" si="140"/>
        <v>0</v>
      </c>
      <c r="F253" s="61"/>
      <c r="G253" s="55"/>
      <c r="H253" s="55"/>
      <c r="I253" s="55"/>
      <c r="J253" s="61">
        <f t="shared" si="141"/>
        <v>0</v>
      </c>
      <c r="K253" s="55"/>
      <c r="L253" s="55"/>
      <c r="M253" s="55"/>
      <c r="N253" s="61">
        <f t="shared" si="142"/>
        <v>0</v>
      </c>
      <c r="O253" s="55"/>
      <c r="P253" s="55"/>
      <c r="Q253" s="55"/>
      <c r="R253" s="61">
        <f t="shared" si="143"/>
        <v>0</v>
      </c>
      <c r="S253" s="55"/>
      <c r="T253" s="55"/>
      <c r="U253" s="55"/>
      <c r="V253" s="61">
        <f t="shared" si="144"/>
        <v>0</v>
      </c>
    </row>
    <row r="254" spans="1:22" ht="15" hidden="1" customHeight="1">
      <c r="A254" s="52">
        <v>254</v>
      </c>
      <c r="B254" s="9"/>
      <c r="C254" s="66"/>
      <c r="D254" s="66"/>
      <c r="E254" s="66"/>
      <c r="F254" s="61"/>
      <c r="G254" s="61"/>
      <c r="H254" s="61"/>
      <c r="I254" s="61"/>
      <c r="J254" s="66"/>
      <c r="K254" s="61"/>
      <c r="L254" s="61"/>
      <c r="M254" s="61"/>
      <c r="N254" s="66"/>
      <c r="O254" s="61"/>
      <c r="P254" s="61"/>
      <c r="Q254" s="61"/>
      <c r="R254" s="66"/>
      <c r="S254" s="61"/>
      <c r="T254" s="61"/>
      <c r="U254" s="61"/>
      <c r="V254" s="66"/>
    </row>
    <row r="255" spans="1:22" ht="15" customHeight="1">
      <c r="A255" s="149">
        <v>255</v>
      </c>
      <c r="B255" s="150" t="s">
        <v>30</v>
      </c>
      <c r="C255" s="138" t="s">
        <v>80</v>
      </c>
      <c r="D255" s="138"/>
      <c r="E255" s="138" t="e">
        <f>+E62-E66</f>
        <v>#REF!</v>
      </c>
      <c r="F255" s="119"/>
      <c r="G255" s="138" t="e">
        <f t="shared" ref="G255:V255" si="145">+G62-G66</f>
        <v>#REF!</v>
      </c>
      <c r="H255" s="138" t="e">
        <f t="shared" si="145"/>
        <v>#REF!</v>
      </c>
      <c r="I255" s="138" t="e">
        <f t="shared" si="145"/>
        <v>#REF!</v>
      </c>
      <c r="J255" s="138" t="e">
        <f t="shared" si="145"/>
        <v>#REF!</v>
      </c>
      <c r="K255" s="138" t="e">
        <f t="shared" si="145"/>
        <v>#REF!</v>
      </c>
      <c r="L255" s="138" t="e">
        <f t="shared" si="145"/>
        <v>#REF!</v>
      </c>
      <c r="M255" s="138" t="e">
        <f t="shared" si="145"/>
        <v>#REF!</v>
      </c>
      <c r="N255" s="138" t="e">
        <f t="shared" si="145"/>
        <v>#REF!</v>
      </c>
      <c r="O255" s="138" t="e">
        <f t="shared" si="145"/>
        <v>#REF!</v>
      </c>
      <c r="P255" s="138" t="e">
        <f t="shared" si="145"/>
        <v>#REF!</v>
      </c>
      <c r="Q255" s="138" t="e">
        <f t="shared" si="145"/>
        <v>#REF!</v>
      </c>
      <c r="R255" s="138" t="e">
        <f t="shared" si="145"/>
        <v>#REF!</v>
      </c>
      <c r="S255" s="138" t="e">
        <f t="shared" si="145"/>
        <v>#REF!</v>
      </c>
      <c r="T255" s="138" t="e">
        <f t="shared" si="145"/>
        <v>#REF!</v>
      </c>
      <c r="U255" s="138" t="e">
        <f t="shared" si="145"/>
        <v>#REF!</v>
      </c>
      <c r="V255" s="138" t="e">
        <f t="shared" si="145"/>
        <v>#REF!</v>
      </c>
    </row>
    <row r="256" spans="1:22" ht="15" hidden="1" customHeight="1">
      <c r="A256" s="52">
        <v>256</v>
      </c>
      <c r="B256" s="9"/>
      <c r="C256" s="66"/>
      <c r="D256" s="66"/>
      <c r="E256" s="66"/>
      <c r="F256" s="61"/>
      <c r="G256" s="61"/>
      <c r="H256" s="61"/>
      <c r="I256" s="61"/>
      <c r="J256" s="66"/>
      <c r="K256" s="61"/>
      <c r="L256" s="61"/>
      <c r="M256" s="61"/>
      <c r="N256" s="66"/>
      <c r="O256" s="61"/>
      <c r="P256" s="61"/>
      <c r="Q256" s="61"/>
      <c r="R256" s="66"/>
      <c r="S256" s="61"/>
      <c r="T256" s="61"/>
      <c r="U256" s="61"/>
      <c r="V256" s="66"/>
    </row>
    <row r="257" spans="1:22" s="47" customFormat="1" ht="15" customHeight="1">
      <c r="A257" s="152">
        <v>257</v>
      </c>
      <c r="B257" s="151" t="s">
        <v>30</v>
      </c>
      <c r="C257" s="142" t="s">
        <v>81</v>
      </c>
      <c r="D257" s="142"/>
      <c r="E257" s="143" t="e">
        <f>+E255/E21%</f>
        <v>#REF!</v>
      </c>
      <c r="F257" s="136"/>
      <c r="G257" s="143" t="e">
        <f t="shared" ref="G257:V257" si="146">+G255/G21%</f>
        <v>#REF!</v>
      </c>
      <c r="H257" s="143" t="e">
        <f t="shared" si="146"/>
        <v>#REF!</v>
      </c>
      <c r="I257" s="143" t="e">
        <f t="shared" si="146"/>
        <v>#REF!</v>
      </c>
      <c r="J257" s="143" t="e">
        <f t="shared" si="146"/>
        <v>#REF!</v>
      </c>
      <c r="K257" s="143" t="e">
        <f t="shared" si="146"/>
        <v>#REF!</v>
      </c>
      <c r="L257" s="143" t="e">
        <f t="shared" si="146"/>
        <v>#REF!</v>
      </c>
      <c r="M257" s="143" t="e">
        <f t="shared" si="146"/>
        <v>#REF!</v>
      </c>
      <c r="N257" s="143" t="e">
        <f t="shared" si="146"/>
        <v>#REF!</v>
      </c>
      <c r="O257" s="143" t="e">
        <f t="shared" si="146"/>
        <v>#REF!</v>
      </c>
      <c r="P257" s="143" t="e">
        <f t="shared" si="146"/>
        <v>#REF!</v>
      </c>
      <c r="Q257" s="143" t="e">
        <f t="shared" si="146"/>
        <v>#REF!</v>
      </c>
      <c r="R257" s="143" t="e">
        <f t="shared" si="146"/>
        <v>#REF!</v>
      </c>
      <c r="S257" s="143" t="e">
        <f t="shared" si="146"/>
        <v>#REF!</v>
      </c>
      <c r="T257" s="143" t="e">
        <f t="shared" si="146"/>
        <v>#REF!</v>
      </c>
      <c r="U257" s="143" t="e">
        <f t="shared" si="146"/>
        <v>#REF!</v>
      </c>
      <c r="V257" s="143" t="e">
        <f t="shared" si="146"/>
        <v>#REF!</v>
      </c>
    </row>
    <row r="258" spans="1:22" ht="15" hidden="1" customHeight="1">
      <c r="A258" s="52">
        <v>258</v>
      </c>
      <c r="B258" s="9"/>
      <c r="C258" s="66"/>
      <c r="D258" s="66"/>
      <c r="E258" s="66"/>
      <c r="F258" s="61"/>
      <c r="G258" s="61"/>
      <c r="H258" s="61"/>
      <c r="I258" s="61"/>
      <c r="J258" s="66"/>
      <c r="K258" s="61"/>
      <c r="L258" s="61"/>
      <c r="M258" s="61"/>
      <c r="N258" s="66"/>
      <c r="O258" s="61"/>
      <c r="P258" s="61"/>
      <c r="Q258" s="61"/>
      <c r="R258" s="66"/>
      <c r="S258" s="61"/>
      <c r="T258" s="61"/>
      <c r="U258" s="61"/>
      <c r="V258" s="66"/>
    </row>
    <row r="259" spans="1:22" ht="15" customHeight="1">
      <c r="A259" s="149">
        <v>314</v>
      </c>
      <c r="B259" s="150" t="s">
        <v>30</v>
      </c>
      <c r="C259" s="138" t="s">
        <v>87</v>
      </c>
      <c r="D259" s="138"/>
      <c r="E259" s="138">
        <f>+E260+E287+E314</f>
        <v>0</v>
      </c>
      <c r="F259" s="119"/>
      <c r="G259" s="138">
        <f t="shared" ref="G259:V259" si="147">+G260+G287+G314</f>
        <v>0</v>
      </c>
      <c r="H259" s="138">
        <f t="shared" si="147"/>
        <v>0</v>
      </c>
      <c r="I259" s="138">
        <f t="shared" si="147"/>
        <v>0</v>
      </c>
      <c r="J259" s="138">
        <f t="shared" si="147"/>
        <v>0</v>
      </c>
      <c r="K259" s="138">
        <f t="shared" si="147"/>
        <v>0</v>
      </c>
      <c r="L259" s="138">
        <f t="shared" si="147"/>
        <v>0</v>
      </c>
      <c r="M259" s="138">
        <f t="shared" si="147"/>
        <v>0</v>
      </c>
      <c r="N259" s="138">
        <f t="shared" si="147"/>
        <v>0</v>
      </c>
      <c r="O259" s="138">
        <f t="shared" si="147"/>
        <v>0</v>
      </c>
      <c r="P259" s="138">
        <f t="shared" si="147"/>
        <v>0</v>
      </c>
      <c r="Q259" s="138">
        <f t="shared" si="147"/>
        <v>0</v>
      </c>
      <c r="R259" s="138">
        <f t="shared" si="147"/>
        <v>0</v>
      </c>
      <c r="S259" s="138">
        <f t="shared" si="147"/>
        <v>0</v>
      </c>
      <c r="T259" s="138">
        <f t="shared" si="147"/>
        <v>0</v>
      </c>
      <c r="U259" s="138">
        <f t="shared" si="147"/>
        <v>0</v>
      </c>
      <c r="V259" s="138">
        <f t="shared" si="147"/>
        <v>0</v>
      </c>
    </row>
    <row r="260" spans="1:22" ht="15" hidden="1" customHeight="1">
      <c r="A260" s="167">
        <v>259</v>
      </c>
      <c r="B260" s="163" t="s">
        <v>83</v>
      </c>
      <c r="C260" s="162" t="s">
        <v>183</v>
      </c>
      <c r="D260" s="123"/>
      <c r="E260" s="162">
        <f t="shared" ref="E260:V260" si="148">+E261+E273</f>
        <v>0</v>
      </c>
      <c r="F260" s="104"/>
      <c r="G260" s="162">
        <f t="shared" si="148"/>
        <v>0</v>
      </c>
      <c r="H260" s="162">
        <f t="shared" si="148"/>
        <v>0</v>
      </c>
      <c r="I260" s="162">
        <f t="shared" si="148"/>
        <v>0</v>
      </c>
      <c r="J260" s="162">
        <f t="shared" si="148"/>
        <v>0</v>
      </c>
      <c r="K260" s="162">
        <f t="shared" si="148"/>
        <v>0</v>
      </c>
      <c r="L260" s="162">
        <f t="shared" si="148"/>
        <v>0</v>
      </c>
      <c r="M260" s="162">
        <f t="shared" si="148"/>
        <v>0</v>
      </c>
      <c r="N260" s="162">
        <f t="shared" si="148"/>
        <v>0</v>
      </c>
      <c r="O260" s="162">
        <f t="shared" si="148"/>
        <v>0</v>
      </c>
      <c r="P260" s="162">
        <f t="shared" si="148"/>
        <v>0</v>
      </c>
      <c r="Q260" s="162">
        <f t="shared" si="148"/>
        <v>0</v>
      </c>
      <c r="R260" s="162">
        <f t="shared" si="148"/>
        <v>0</v>
      </c>
      <c r="S260" s="162">
        <f t="shared" si="148"/>
        <v>0</v>
      </c>
      <c r="T260" s="162">
        <f t="shared" si="148"/>
        <v>0</v>
      </c>
      <c r="U260" s="162">
        <f t="shared" si="148"/>
        <v>0</v>
      </c>
      <c r="V260" s="162">
        <f t="shared" si="148"/>
        <v>0</v>
      </c>
    </row>
    <row r="261" spans="1:22" hidden="1">
      <c r="A261" s="167">
        <v>260</v>
      </c>
      <c r="B261" s="163" t="s">
        <v>184</v>
      </c>
      <c r="C261" s="162" t="s">
        <v>185</v>
      </c>
      <c r="D261" s="123"/>
      <c r="E261" s="162">
        <f t="shared" ref="E261:V261" si="149">SUM(E262:E272)</f>
        <v>0</v>
      </c>
      <c r="F261" s="104"/>
      <c r="G261" s="162">
        <f t="shared" si="149"/>
        <v>0</v>
      </c>
      <c r="H261" s="162">
        <f t="shared" si="149"/>
        <v>0</v>
      </c>
      <c r="I261" s="162">
        <f t="shared" si="149"/>
        <v>0</v>
      </c>
      <c r="J261" s="162">
        <f t="shared" si="149"/>
        <v>0</v>
      </c>
      <c r="K261" s="162">
        <f t="shared" si="149"/>
        <v>0</v>
      </c>
      <c r="L261" s="162">
        <f t="shared" si="149"/>
        <v>0</v>
      </c>
      <c r="M261" s="162">
        <f t="shared" si="149"/>
        <v>0</v>
      </c>
      <c r="N261" s="162">
        <f t="shared" si="149"/>
        <v>0</v>
      </c>
      <c r="O261" s="162">
        <f t="shared" si="149"/>
        <v>0</v>
      </c>
      <c r="P261" s="162">
        <f t="shared" si="149"/>
        <v>0</v>
      </c>
      <c r="Q261" s="162">
        <f t="shared" si="149"/>
        <v>0</v>
      </c>
      <c r="R261" s="162">
        <f t="shared" si="149"/>
        <v>0</v>
      </c>
      <c r="S261" s="162">
        <f t="shared" si="149"/>
        <v>0</v>
      </c>
      <c r="T261" s="162">
        <f t="shared" si="149"/>
        <v>0</v>
      </c>
      <c r="U261" s="162">
        <f t="shared" si="149"/>
        <v>0</v>
      </c>
      <c r="V261" s="162">
        <f t="shared" si="149"/>
        <v>0</v>
      </c>
    </row>
    <row r="262" spans="1:22" ht="15" hidden="1" customHeight="1">
      <c r="A262" s="51">
        <v>261</v>
      </c>
      <c r="B262" s="11" t="s">
        <v>184</v>
      </c>
      <c r="C262" s="59" t="s">
        <v>140</v>
      </c>
      <c r="D262" s="59"/>
      <c r="E262" s="55">
        <f t="shared" ref="E262:E272" si="150">SUM(G262:V262)/2</f>
        <v>0</v>
      </c>
      <c r="F262" s="55"/>
      <c r="G262" s="55"/>
      <c r="H262" s="55"/>
      <c r="I262" s="55"/>
      <c r="J262" s="55">
        <f t="shared" ref="J262:J272" si="151">SUM(G262:I262)</f>
        <v>0</v>
      </c>
      <c r="K262" s="55"/>
      <c r="L262" s="55"/>
      <c r="M262" s="55"/>
      <c r="N262" s="55">
        <f t="shared" ref="N262:N272" si="152">SUM(K262:M262)</f>
        <v>0</v>
      </c>
      <c r="O262" s="55"/>
      <c r="P262" s="55"/>
      <c r="Q262" s="55"/>
      <c r="R262" s="55">
        <f t="shared" ref="R262:R272" si="153">SUM(O262:Q262)</f>
        <v>0</v>
      </c>
      <c r="S262" s="55"/>
      <c r="T262" s="55"/>
      <c r="U262" s="55"/>
      <c r="V262" s="55">
        <f t="shared" ref="V262:V272" si="154">SUM(S262:U262)</f>
        <v>0</v>
      </c>
    </row>
    <row r="263" spans="1:22" s="6" customFormat="1" ht="15" hidden="1" customHeight="1">
      <c r="A263" s="51">
        <v>262</v>
      </c>
      <c r="B263" s="11" t="s">
        <v>184</v>
      </c>
      <c r="C263" s="60" t="s">
        <v>186</v>
      </c>
      <c r="D263" s="60"/>
      <c r="E263" s="61">
        <f t="shared" si="150"/>
        <v>0</v>
      </c>
      <c r="F263" s="61"/>
      <c r="G263" s="55"/>
      <c r="H263" s="55"/>
      <c r="I263" s="55"/>
      <c r="J263" s="61">
        <f t="shared" si="151"/>
        <v>0</v>
      </c>
      <c r="K263" s="55"/>
      <c r="L263" s="55"/>
      <c r="M263" s="55"/>
      <c r="N263" s="61">
        <f t="shared" si="152"/>
        <v>0</v>
      </c>
      <c r="O263" s="55"/>
      <c r="P263" s="55"/>
      <c r="Q263" s="55"/>
      <c r="R263" s="61">
        <f t="shared" si="153"/>
        <v>0</v>
      </c>
      <c r="S263" s="55"/>
      <c r="T263" s="55"/>
      <c r="U263" s="55"/>
      <c r="V263" s="61">
        <f t="shared" si="154"/>
        <v>0</v>
      </c>
    </row>
    <row r="264" spans="1:22" s="6" customFormat="1" ht="15" hidden="1" customHeight="1">
      <c r="A264" s="51">
        <v>263</v>
      </c>
      <c r="B264" s="11" t="s">
        <v>184</v>
      </c>
      <c r="C264" s="59" t="s">
        <v>41</v>
      </c>
      <c r="D264" s="59"/>
      <c r="E264" s="61">
        <f t="shared" si="150"/>
        <v>0</v>
      </c>
      <c r="F264" s="61"/>
      <c r="G264" s="55"/>
      <c r="H264" s="55"/>
      <c r="I264" s="55"/>
      <c r="J264" s="61">
        <f t="shared" si="151"/>
        <v>0</v>
      </c>
      <c r="K264" s="55"/>
      <c r="L264" s="55"/>
      <c r="M264" s="55"/>
      <c r="N264" s="61">
        <f t="shared" si="152"/>
        <v>0</v>
      </c>
      <c r="O264" s="55"/>
      <c r="P264" s="55"/>
      <c r="Q264" s="55"/>
      <c r="R264" s="61">
        <f t="shared" si="153"/>
        <v>0</v>
      </c>
      <c r="S264" s="55"/>
      <c r="T264" s="55"/>
      <c r="U264" s="55"/>
      <c r="V264" s="61">
        <f t="shared" si="154"/>
        <v>0</v>
      </c>
    </row>
    <row r="265" spans="1:22" s="6" customFormat="1" ht="15" hidden="1" customHeight="1">
      <c r="A265" s="51">
        <v>264</v>
      </c>
      <c r="B265" s="11" t="s">
        <v>184</v>
      </c>
      <c r="C265" s="59" t="s">
        <v>68</v>
      </c>
      <c r="D265" s="59"/>
      <c r="E265" s="61">
        <f t="shared" si="150"/>
        <v>0</v>
      </c>
      <c r="F265" s="61"/>
      <c r="G265" s="55"/>
      <c r="H265" s="55"/>
      <c r="I265" s="55"/>
      <c r="J265" s="61">
        <f t="shared" si="151"/>
        <v>0</v>
      </c>
      <c r="K265" s="55"/>
      <c r="L265" s="55"/>
      <c r="M265" s="55"/>
      <c r="N265" s="61">
        <f t="shared" si="152"/>
        <v>0</v>
      </c>
      <c r="O265" s="55"/>
      <c r="P265" s="55"/>
      <c r="Q265" s="55"/>
      <c r="R265" s="61">
        <f t="shared" si="153"/>
        <v>0</v>
      </c>
      <c r="S265" s="55"/>
      <c r="T265" s="55"/>
      <c r="U265" s="55"/>
      <c r="V265" s="61">
        <f t="shared" si="154"/>
        <v>0</v>
      </c>
    </row>
    <row r="266" spans="1:22" s="6" customFormat="1" ht="15" hidden="1" customHeight="1">
      <c r="A266" s="51">
        <v>265</v>
      </c>
      <c r="B266" s="11" t="s">
        <v>184</v>
      </c>
      <c r="C266" s="59" t="s">
        <v>71</v>
      </c>
      <c r="D266" s="59"/>
      <c r="E266" s="61">
        <f t="shared" si="150"/>
        <v>0</v>
      </c>
      <c r="F266" s="61"/>
      <c r="G266" s="55"/>
      <c r="H266" s="55"/>
      <c r="I266" s="55"/>
      <c r="J266" s="61">
        <f t="shared" si="151"/>
        <v>0</v>
      </c>
      <c r="K266" s="55"/>
      <c r="L266" s="55"/>
      <c r="M266" s="55"/>
      <c r="N266" s="61">
        <f t="shared" si="152"/>
        <v>0</v>
      </c>
      <c r="O266" s="55"/>
      <c r="P266" s="55"/>
      <c r="Q266" s="55"/>
      <c r="R266" s="61">
        <f t="shared" si="153"/>
        <v>0</v>
      </c>
      <c r="S266" s="55"/>
      <c r="T266" s="55"/>
      <c r="U266" s="55"/>
      <c r="V266" s="61">
        <f t="shared" si="154"/>
        <v>0</v>
      </c>
    </row>
    <row r="267" spans="1:22" s="6" customFormat="1" ht="15" hidden="1" customHeight="1">
      <c r="A267" s="51">
        <v>266</v>
      </c>
      <c r="B267" s="11" t="s">
        <v>184</v>
      </c>
      <c r="C267" s="59" t="s">
        <v>70</v>
      </c>
      <c r="D267" s="59"/>
      <c r="E267" s="61">
        <f t="shared" si="150"/>
        <v>0</v>
      </c>
      <c r="F267" s="61"/>
      <c r="G267" s="55"/>
      <c r="H267" s="55"/>
      <c r="I267" s="55"/>
      <c r="J267" s="61">
        <f t="shared" si="151"/>
        <v>0</v>
      </c>
      <c r="K267" s="55"/>
      <c r="L267" s="55"/>
      <c r="M267" s="55"/>
      <c r="N267" s="61">
        <f t="shared" si="152"/>
        <v>0</v>
      </c>
      <c r="O267" s="55"/>
      <c r="P267" s="55"/>
      <c r="Q267" s="55"/>
      <c r="R267" s="61">
        <f t="shared" si="153"/>
        <v>0</v>
      </c>
      <c r="S267" s="55"/>
      <c r="T267" s="55"/>
      <c r="U267" s="55"/>
      <c r="V267" s="61">
        <f t="shared" si="154"/>
        <v>0</v>
      </c>
    </row>
    <row r="268" spans="1:22" s="6" customFormat="1" ht="15" hidden="1" customHeight="1">
      <c r="A268" s="51">
        <v>267</v>
      </c>
      <c r="B268" s="11" t="s">
        <v>184</v>
      </c>
      <c r="C268" s="59" t="s">
        <v>56</v>
      </c>
      <c r="D268" s="59"/>
      <c r="E268" s="61">
        <f t="shared" si="150"/>
        <v>0</v>
      </c>
      <c r="F268" s="61"/>
      <c r="G268" s="55"/>
      <c r="H268" s="55"/>
      <c r="I268" s="55"/>
      <c r="J268" s="61">
        <f t="shared" si="151"/>
        <v>0</v>
      </c>
      <c r="K268" s="55"/>
      <c r="L268" s="55"/>
      <c r="M268" s="55"/>
      <c r="N268" s="61">
        <f t="shared" si="152"/>
        <v>0</v>
      </c>
      <c r="O268" s="55"/>
      <c r="P268" s="55"/>
      <c r="Q268" s="55"/>
      <c r="R268" s="61">
        <f t="shared" si="153"/>
        <v>0</v>
      </c>
      <c r="S268" s="55"/>
      <c r="T268" s="55"/>
      <c r="U268" s="55"/>
      <c r="V268" s="61">
        <f t="shared" si="154"/>
        <v>0</v>
      </c>
    </row>
    <row r="269" spans="1:22" s="6" customFormat="1" ht="15" hidden="1" customHeight="1">
      <c r="A269" s="51">
        <v>268</v>
      </c>
      <c r="B269" s="11" t="s">
        <v>184</v>
      </c>
      <c r="C269" s="59" t="s">
        <v>47</v>
      </c>
      <c r="D269" s="59"/>
      <c r="E269" s="61">
        <f t="shared" si="150"/>
        <v>0</v>
      </c>
      <c r="F269" s="61"/>
      <c r="G269" s="55"/>
      <c r="H269" s="55"/>
      <c r="I269" s="55"/>
      <c r="J269" s="61">
        <f t="shared" si="151"/>
        <v>0</v>
      </c>
      <c r="K269" s="55"/>
      <c r="L269" s="55"/>
      <c r="M269" s="55"/>
      <c r="N269" s="61">
        <f t="shared" si="152"/>
        <v>0</v>
      </c>
      <c r="O269" s="55"/>
      <c r="P269" s="55"/>
      <c r="Q269" s="55"/>
      <c r="R269" s="61">
        <f t="shared" si="153"/>
        <v>0</v>
      </c>
      <c r="S269" s="55"/>
      <c r="T269" s="55"/>
      <c r="U269" s="55"/>
      <c r="V269" s="61">
        <f t="shared" si="154"/>
        <v>0</v>
      </c>
    </row>
    <row r="270" spans="1:22" s="6" customFormat="1" ht="15" hidden="1" customHeight="1">
      <c r="A270" s="51">
        <v>269</v>
      </c>
      <c r="B270" s="11" t="s">
        <v>184</v>
      </c>
      <c r="C270" s="59" t="s">
        <v>187</v>
      </c>
      <c r="D270" s="59"/>
      <c r="E270" s="61">
        <f t="shared" si="150"/>
        <v>0</v>
      </c>
      <c r="F270" s="61"/>
      <c r="G270" s="55"/>
      <c r="H270" s="55"/>
      <c r="I270" s="55"/>
      <c r="J270" s="61">
        <f t="shared" si="151"/>
        <v>0</v>
      </c>
      <c r="K270" s="55"/>
      <c r="L270" s="55"/>
      <c r="M270" s="55"/>
      <c r="N270" s="61">
        <f t="shared" si="152"/>
        <v>0</v>
      </c>
      <c r="O270" s="55"/>
      <c r="P270" s="55"/>
      <c r="Q270" s="55"/>
      <c r="R270" s="61">
        <f t="shared" si="153"/>
        <v>0</v>
      </c>
      <c r="S270" s="55"/>
      <c r="T270" s="55"/>
      <c r="U270" s="55"/>
      <c r="V270" s="61">
        <f t="shared" si="154"/>
        <v>0</v>
      </c>
    </row>
    <row r="271" spans="1:22" s="6" customFormat="1" ht="15" hidden="1" customHeight="1">
      <c r="A271" s="51">
        <v>270</v>
      </c>
      <c r="B271" s="11" t="s">
        <v>184</v>
      </c>
      <c r="C271" s="59" t="s">
        <v>50</v>
      </c>
      <c r="D271" s="59"/>
      <c r="E271" s="61">
        <f t="shared" si="150"/>
        <v>0</v>
      </c>
      <c r="F271" s="61"/>
      <c r="G271" s="55"/>
      <c r="H271" s="55"/>
      <c r="I271" s="55"/>
      <c r="J271" s="61">
        <f t="shared" si="151"/>
        <v>0</v>
      </c>
      <c r="K271" s="55"/>
      <c r="L271" s="55"/>
      <c r="M271" s="55"/>
      <c r="N271" s="61">
        <f t="shared" si="152"/>
        <v>0</v>
      </c>
      <c r="O271" s="55"/>
      <c r="P271" s="55"/>
      <c r="Q271" s="55"/>
      <c r="R271" s="61">
        <f t="shared" si="153"/>
        <v>0</v>
      </c>
      <c r="S271" s="55"/>
      <c r="T271" s="55"/>
      <c r="U271" s="55"/>
      <c r="V271" s="61">
        <f t="shared" si="154"/>
        <v>0</v>
      </c>
    </row>
    <row r="272" spans="1:22" s="6" customFormat="1" ht="15" hidden="1" customHeight="1">
      <c r="A272" s="51">
        <v>271</v>
      </c>
      <c r="B272" s="11" t="s">
        <v>184</v>
      </c>
      <c r="C272" s="59" t="s">
        <v>48</v>
      </c>
      <c r="D272" s="59"/>
      <c r="E272" s="61">
        <f t="shared" si="150"/>
        <v>0</v>
      </c>
      <c r="F272" s="61"/>
      <c r="G272" s="55"/>
      <c r="H272" s="55"/>
      <c r="I272" s="55"/>
      <c r="J272" s="61">
        <f t="shared" si="151"/>
        <v>0</v>
      </c>
      <c r="K272" s="55"/>
      <c r="L272" s="55"/>
      <c r="M272" s="55"/>
      <c r="N272" s="61">
        <f t="shared" si="152"/>
        <v>0</v>
      </c>
      <c r="O272" s="55"/>
      <c r="P272" s="55"/>
      <c r="Q272" s="55"/>
      <c r="R272" s="61">
        <f t="shared" si="153"/>
        <v>0</v>
      </c>
      <c r="S272" s="55"/>
      <c r="T272" s="55"/>
      <c r="U272" s="55"/>
      <c r="V272" s="61">
        <f t="shared" si="154"/>
        <v>0</v>
      </c>
    </row>
    <row r="273" spans="1:22" s="6" customFormat="1" hidden="1">
      <c r="A273" s="167">
        <v>272</v>
      </c>
      <c r="B273" s="163" t="s">
        <v>188</v>
      </c>
      <c r="C273" s="162" t="s">
        <v>189</v>
      </c>
      <c r="D273" s="123"/>
      <c r="E273" s="162">
        <f t="shared" ref="E273:V273" si="155">SUM(E274:E284)</f>
        <v>0</v>
      </c>
      <c r="F273" s="104"/>
      <c r="G273" s="162">
        <f t="shared" si="155"/>
        <v>0</v>
      </c>
      <c r="H273" s="162">
        <f t="shared" si="155"/>
        <v>0</v>
      </c>
      <c r="I273" s="162">
        <f t="shared" si="155"/>
        <v>0</v>
      </c>
      <c r="J273" s="162">
        <f t="shared" si="155"/>
        <v>0</v>
      </c>
      <c r="K273" s="162">
        <f t="shared" si="155"/>
        <v>0</v>
      </c>
      <c r="L273" s="162">
        <f t="shared" si="155"/>
        <v>0</v>
      </c>
      <c r="M273" s="162">
        <f t="shared" si="155"/>
        <v>0</v>
      </c>
      <c r="N273" s="162">
        <f t="shared" si="155"/>
        <v>0</v>
      </c>
      <c r="O273" s="162">
        <f t="shared" si="155"/>
        <v>0</v>
      </c>
      <c r="P273" s="162">
        <f t="shared" si="155"/>
        <v>0</v>
      </c>
      <c r="Q273" s="162">
        <f t="shared" si="155"/>
        <v>0</v>
      </c>
      <c r="R273" s="162">
        <f t="shared" si="155"/>
        <v>0</v>
      </c>
      <c r="S273" s="162">
        <f t="shared" si="155"/>
        <v>0</v>
      </c>
      <c r="T273" s="162">
        <f t="shared" si="155"/>
        <v>0</v>
      </c>
      <c r="U273" s="162">
        <f t="shared" si="155"/>
        <v>0</v>
      </c>
      <c r="V273" s="162">
        <f t="shared" si="155"/>
        <v>0</v>
      </c>
    </row>
    <row r="274" spans="1:22" s="6" customFormat="1" ht="15" hidden="1" customHeight="1">
      <c r="A274" s="51">
        <v>273</v>
      </c>
      <c r="B274" s="11" t="s">
        <v>188</v>
      </c>
      <c r="C274" s="59" t="s">
        <v>140</v>
      </c>
      <c r="D274" s="59"/>
      <c r="E274" s="61">
        <f t="shared" ref="E274:E285" si="156">SUM(G274:V274)/2</f>
        <v>0</v>
      </c>
      <c r="F274" s="61"/>
      <c r="G274" s="55"/>
      <c r="H274" s="55"/>
      <c r="I274" s="55"/>
      <c r="J274" s="61">
        <f t="shared" ref="J274:J285" si="157">SUM(G274:I274)</f>
        <v>0</v>
      </c>
      <c r="K274" s="55"/>
      <c r="L274" s="55"/>
      <c r="M274" s="55"/>
      <c r="N274" s="61">
        <f t="shared" ref="N274:N285" si="158">SUM(K274:M274)</f>
        <v>0</v>
      </c>
      <c r="O274" s="55"/>
      <c r="P274" s="55"/>
      <c r="Q274" s="55"/>
      <c r="R274" s="61">
        <f t="shared" ref="R274:R285" si="159">SUM(O274:Q274)</f>
        <v>0</v>
      </c>
      <c r="S274" s="55"/>
      <c r="T274" s="55"/>
      <c r="U274" s="55"/>
      <c r="V274" s="61">
        <f t="shared" ref="V274:V285" si="160">SUM(S274:U274)</f>
        <v>0</v>
      </c>
    </row>
    <row r="275" spans="1:22" s="6" customFormat="1" ht="15" hidden="1" customHeight="1">
      <c r="A275" s="51">
        <v>274</v>
      </c>
      <c r="B275" s="11" t="s">
        <v>188</v>
      </c>
      <c r="C275" s="60" t="s">
        <v>186</v>
      </c>
      <c r="D275" s="60"/>
      <c r="E275" s="55">
        <f t="shared" si="156"/>
        <v>0</v>
      </c>
      <c r="F275" s="55"/>
      <c r="G275" s="55"/>
      <c r="H275" s="55"/>
      <c r="I275" s="55"/>
      <c r="J275" s="55">
        <f t="shared" si="157"/>
        <v>0</v>
      </c>
      <c r="K275" s="55"/>
      <c r="L275" s="55"/>
      <c r="M275" s="55"/>
      <c r="N275" s="55">
        <f t="shared" si="158"/>
        <v>0</v>
      </c>
      <c r="O275" s="55"/>
      <c r="P275" s="55"/>
      <c r="Q275" s="55"/>
      <c r="R275" s="55">
        <f t="shared" si="159"/>
        <v>0</v>
      </c>
      <c r="S275" s="55"/>
      <c r="T275" s="55"/>
      <c r="U275" s="55"/>
      <c r="V275" s="55">
        <f t="shared" si="160"/>
        <v>0</v>
      </c>
    </row>
    <row r="276" spans="1:22" s="6" customFormat="1" ht="15" hidden="1" customHeight="1">
      <c r="A276" s="51">
        <v>275</v>
      </c>
      <c r="B276" s="11" t="s">
        <v>188</v>
      </c>
      <c r="C276" s="59" t="s">
        <v>41</v>
      </c>
      <c r="D276" s="59"/>
      <c r="E276" s="61">
        <f t="shared" si="156"/>
        <v>0</v>
      </c>
      <c r="F276" s="61"/>
      <c r="G276" s="55"/>
      <c r="H276" s="55"/>
      <c r="I276" s="55"/>
      <c r="J276" s="61">
        <f t="shared" si="157"/>
        <v>0</v>
      </c>
      <c r="K276" s="55"/>
      <c r="L276" s="55"/>
      <c r="M276" s="55"/>
      <c r="N276" s="61">
        <f t="shared" si="158"/>
        <v>0</v>
      </c>
      <c r="O276" s="55"/>
      <c r="P276" s="55"/>
      <c r="Q276" s="55"/>
      <c r="R276" s="61">
        <f t="shared" si="159"/>
        <v>0</v>
      </c>
      <c r="S276" s="55"/>
      <c r="T276" s="55"/>
      <c r="U276" s="55"/>
      <c r="V276" s="61">
        <f t="shared" si="160"/>
        <v>0</v>
      </c>
    </row>
    <row r="277" spans="1:22" ht="15" hidden="1" customHeight="1">
      <c r="A277" s="51">
        <v>276</v>
      </c>
      <c r="B277" s="11" t="s">
        <v>188</v>
      </c>
      <c r="C277" s="59" t="s">
        <v>68</v>
      </c>
      <c r="D277" s="59"/>
      <c r="E277" s="61">
        <f t="shared" si="156"/>
        <v>0</v>
      </c>
      <c r="F277" s="61"/>
      <c r="G277" s="55"/>
      <c r="H277" s="55"/>
      <c r="I277" s="55"/>
      <c r="J277" s="61">
        <f t="shared" si="157"/>
        <v>0</v>
      </c>
      <c r="K277" s="55"/>
      <c r="L277" s="55"/>
      <c r="M277" s="55"/>
      <c r="N277" s="61">
        <f t="shared" si="158"/>
        <v>0</v>
      </c>
      <c r="O277" s="55"/>
      <c r="P277" s="55"/>
      <c r="Q277" s="55"/>
      <c r="R277" s="61">
        <f t="shared" si="159"/>
        <v>0</v>
      </c>
      <c r="S277" s="55"/>
      <c r="T277" s="55"/>
      <c r="U277" s="55"/>
      <c r="V277" s="61">
        <f t="shared" si="160"/>
        <v>0</v>
      </c>
    </row>
    <row r="278" spans="1:22" s="6" customFormat="1" ht="15" hidden="1" customHeight="1">
      <c r="A278" s="51">
        <v>277</v>
      </c>
      <c r="B278" s="11" t="s">
        <v>188</v>
      </c>
      <c r="C278" s="59" t="s">
        <v>71</v>
      </c>
      <c r="D278" s="59"/>
      <c r="E278" s="61">
        <f t="shared" si="156"/>
        <v>0</v>
      </c>
      <c r="F278" s="61"/>
      <c r="G278" s="55"/>
      <c r="H278" s="55"/>
      <c r="I278" s="55"/>
      <c r="J278" s="61">
        <f t="shared" si="157"/>
        <v>0</v>
      </c>
      <c r="K278" s="55"/>
      <c r="L278" s="55"/>
      <c r="M278" s="55"/>
      <c r="N278" s="61">
        <f t="shared" si="158"/>
        <v>0</v>
      </c>
      <c r="O278" s="55"/>
      <c r="P278" s="55"/>
      <c r="Q278" s="55"/>
      <c r="R278" s="61">
        <f t="shared" si="159"/>
        <v>0</v>
      </c>
      <c r="S278" s="55"/>
      <c r="T278" s="55"/>
      <c r="U278" s="55"/>
      <c r="V278" s="61">
        <f t="shared" si="160"/>
        <v>0</v>
      </c>
    </row>
    <row r="279" spans="1:22" s="6" customFormat="1" ht="15" hidden="1" customHeight="1">
      <c r="A279" s="51">
        <v>278</v>
      </c>
      <c r="B279" s="11" t="s">
        <v>188</v>
      </c>
      <c r="C279" s="59" t="s">
        <v>70</v>
      </c>
      <c r="D279" s="59"/>
      <c r="E279" s="61">
        <f t="shared" si="156"/>
        <v>0</v>
      </c>
      <c r="F279" s="61"/>
      <c r="G279" s="55"/>
      <c r="H279" s="55"/>
      <c r="I279" s="55"/>
      <c r="J279" s="61">
        <f t="shared" si="157"/>
        <v>0</v>
      </c>
      <c r="K279" s="55"/>
      <c r="L279" s="55"/>
      <c r="M279" s="55"/>
      <c r="N279" s="61">
        <f t="shared" si="158"/>
        <v>0</v>
      </c>
      <c r="O279" s="55"/>
      <c r="P279" s="55"/>
      <c r="Q279" s="55"/>
      <c r="R279" s="61">
        <f t="shared" si="159"/>
        <v>0</v>
      </c>
      <c r="S279" s="55"/>
      <c r="T279" s="55"/>
      <c r="U279" s="55"/>
      <c r="V279" s="61">
        <f t="shared" si="160"/>
        <v>0</v>
      </c>
    </row>
    <row r="280" spans="1:22" s="6" customFormat="1" ht="15" hidden="1" customHeight="1">
      <c r="A280" s="51">
        <v>279</v>
      </c>
      <c r="B280" s="11" t="s">
        <v>188</v>
      </c>
      <c r="C280" s="59" t="s">
        <v>56</v>
      </c>
      <c r="D280" s="59"/>
      <c r="E280" s="61">
        <f t="shared" si="156"/>
        <v>0</v>
      </c>
      <c r="F280" s="61"/>
      <c r="G280" s="55"/>
      <c r="H280" s="55"/>
      <c r="I280" s="55"/>
      <c r="J280" s="61">
        <f t="shared" si="157"/>
        <v>0</v>
      </c>
      <c r="K280" s="55"/>
      <c r="L280" s="55"/>
      <c r="M280" s="55"/>
      <c r="N280" s="61">
        <f t="shared" si="158"/>
        <v>0</v>
      </c>
      <c r="O280" s="55"/>
      <c r="P280" s="55"/>
      <c r="Q280" s="55"/>
      <c r="R280" s="61">
        <f t="shared" si="159"/>
        <v>0</v>
      </c>
      <c r="S280" s="55"/>
      <c r="T280" s="55"/>
      <c r="U280" s="55"/>
      <c r="V280" s="61">
        <f t="shared" si="160"/>
        <v>0</v>
      </c>
    </row>
    <row r="281" spans="1:22" s="6" customFormat="1" ht="15" hidden="1" customHeight="1">
      <c r="A281" s="51">
        <v>280</v>
      </c>
      <c r="B281" s="11" t="s">
        <v>188</v>
      </c>
      <c r="C281" s="59" t="s">
        <v>47</v>
      </c>
      <c r="D281" s="59"/>
      <c r="E281" s="61">
        <f t="shared" si="156"/>
        <v>0</v>
      </c>
      <c r="F281" s="61"/>
      <c r="G281" s="55"/>
      <c r="H281" s="55"/>
      <c r="I281" s="55"/>
      <c r="J281" s="61">
        <f t="shared" si="157"/>
        <v>0</v>
      </c>
      <c r="K281" s="55"/>
      <c r="L281" s="55"/>
      <c r="M281" s="55"/>
      <c r="N281" s="61">
        <f t="shared" si="158"/>
        <v>0</v>
      </c>
      <c r="O281" s="55"/>
      <c r="P281" s="55"/>
      <c r="Q281" s="55"/>
      <c r="R281" s="61">
        <f t="shared" si="159"/>
        <v>0</v>
      </c>
      <c r="S281" s="55"/>
      <c r="T281" s="55"/>
      <c r="U281" s="55"/>
      <c r="V281" s="61">
        <f t="shared" si="160"/>
        <v>0</v>
      </c>
    </row>
    <row r="282" spans="1:22" s="6" customFormat="1" ht="15" hidden="1" customHeight="1">
      <c r="A282" s="51">
        <v>281</v>
      </c>
      <c r="B282" s="11" t="s">
        <v>188</v>
      </c>
      <c r="C282" s="59" t="s">
        <v>187</v>
      </c>
      <c r="D282" s="59"/>
      <c r="E282" s="61">
        <f t="shared" si="156"/>
        <v>0</v>
      </c>
      <c r="F282" s="61"/>
      <c r="G282" s="55"/>
      <c r="H282" s="55"/>
      <c r="I282" s="55"/>
      <c r="J282" s="61">
        <f t="shared" si="157"/>
        <v>0</v>
      </c>
      <c r="K282" s="55"/>
      <c r="L282" s="55"/>
      <c r="M282" s="55"/>
      <c r="N282" s="61">
        <f t="shared" si="158"/>
        <v>0</v>
      </c>
      <c r="O282" s="55"/>
      <c r="P282" s="55"/>
      <c r="Q282" s="55"/>
      <c r="R282" s="61">
        <f t="shared" si="159"/>
        <v>0</v>
      </c>
      <c r="S282" s="55"/>
      <c r="T282" s="55"/>
      <c r="U282" s="55"/>
      <c r="V282" s="61">
        <f t="shared" si="160"/>
        <v>0</v>
      </c>
    </row>
    <row r="283" spans="1:22" ht="15" hidden="1" customHeight="1">
      <c r="A283" s="51">
        <v>282</v>
      </c>
      <c r="B283" s="11" t="s">
        <v>188</v>
      </c>
      <c r="C283" s="59" t="s">
        <v>50</v>
      </c>
      <c r="D283" s="59"/>
      <c r="E283" s="61">
        <f t="shared" si="156"/>
        <v>0</v>
      </c>
      <c r="F283" s="61"/>
      <c r="G283" s="55"/>
      <c r="H283" s="55"/>
      <c r="I283" s="55"/>
      <c r="J283" s="61">
        <f t="shared" si="157"/>
        <v>0</v>
      </c>
      <c r="K283" s="55"/>
      <c r="L283" s="55"/>
      <c r="M283" s="55"/>
      <c r="N283" s="61">
        <f t="shared" si="158"/>
        <v>0</v>
      </c>
      <c r="O283" s="55"/>
      <c r="P283" s="55"/>
      <c r="Q283" s="55"/>
      <c r="R283" s="61">
        <f t="shared" si="159"/>
        <v>0</v>
      </c>
      <c r="S283" s="55"/>
      <c r="T283" s="55"/>
      <c r="U283" s="55"/>
      <c r="V283" s="61">
        <f t="shared" si="160"/>
        <v>0</v>
      </c>
    </row>
    <row r="284" spans="1:22" s="6" customFormat="1" ht="15" hidden="1" customHeight="1">
      <c r="A284" s="51">
        <v>283</v>
      </c>
      <c r="B284" s="11" t="s">
        <v>188</v>
      </c>
      <c r="C284" s="59" t="s">
        <v>48</v>
      </c>
      <c r="D284" s="59"/>
      <c r="E284" s="61">
        <f t="shared" si="156"/>
        <v>0</v>
      </c>
      <c r="F284" s="61"/>
      <c r="G284" s="55"/>
      <c r="H284" s="55"/>
      <c r="I284" s="55"/>
      <c r="J284" s="61">
        <f t="shared" si="157"/>
        <v>0</v>
      </c>
      <c r="K284" s="55"/>
      <c r="L284" s="55"/>
      <c r="M284" s="55"/>
      <c r="N284" s="61">
        <f t="shared" si="158"/>
        <v>0</v>
      </c>
      <c r="O284" s="55"/>
      <c r="P284" s="55"/>
      <c r="Q284" s="55"/>
      <c r="R284" s="61">
        <f t="shared" si="159"/>
        <v>0</v>
      </c>
      <c r="S284" s="55"/>
      <c r="T284" s="55"/>
      <c r="U284" s="55"/>
      <c r="V284" s="61">
        <f t="shared" si="160"/>
        <v>0</v>
      </c>
    </row>
    <row r="285" spans="1:22" ht="15" customHeight="1">
      <c r="A285" s="52">
        <v>284</v>
      </c>
      <c r="B285" s="9" t="s">
        <v>30</v>
      </c>
      <c r="C285" s="54" t="s">
        <v>187</v>
      </c>
      <c r="D285" s="54"/>
      <c r="E285" s="54">
        <f t="shared" si="156"/>
        <v>0</v>
      </c>
      <c r="F285" s="55"/>
      <c r="G285" s="55"/>
      <c r="H285" s="55"/>
      <c r="I285" s="55"/>
      <c r="J285" s="54">
        <f t="shared" si="157"/>
        <v>0</v>
      </c>
      <c r="K285" s="55"/>
      <c r="L285" s="55"/>
      <c r="M285" s="55"/>
      <c r="N285" s="54">
        <f t="shared" si="158"/>
        <v>0</v>
      </c>
      <c r="O285" s="55"/>
      <c r="P285" s="55"/>
      <c r="Q285" s="55"/>
      <c r="R285" s="54">
        <f t="shared" si="159"/>
        <v>0</v>
      </c>
      <c r="S285" s="55"/>
      <c r="T285" s="55"/>
      <c r="U285" s="55"/>
      <c r="V285" s="54">
        <f t="shared" si="160"/>
        <v>0</v>
      </c>
    </row>
    <row r="286" spans="1:22" ht="15" hidden="1" customHeight="1">
      <c r="A286" s="52">
        <v>285</v>
      </c>
      <c r="B286" s="9"/>
      <c r="C286" s="66"/>
      <c r="D286" s="66"/>
      <c r="E286" s="66"/>
      <c r="F286" s="61"/>
      <c r="G286" s="61"/>
      <c r="H286" s="61"/>
      <c r="I286" s="61"/>
      <c r="J286" s="66"/>
      <c r="K286" s="61"/>
      <c r="L286" s="61"/>
      <c r="M286" s="61"/>
      <c r="N286" s="66"/>
      <c r="O286" s="61"/>
      <c r="P286" s="61"/>
      <c r="Q286" s="61"/>
      <c r="R286" s="66"/>
      <c r="S286" s="61"/>
      <c r="T286" s="61"/>
      <c r="U286" s="61"/>
      <c r="V286" s="66"/>
    </row>
    <row r="287" spans="1:22" ht="15.75" hidden="1" customHeight="1">
      <c r="A287" s="167">
        <v>286</v>
      </c>
      <c r="B287" s="163" t="s">
        <v>240</v>
      </c>
      <c r="C287" s="162" t="s">
        <v>241</v>
      </c>
      <c r="D287" s="123"/>
      <c r="E287" s="162">
        <f t="shared" ref="E287:V287" si="161">+E288+E301</f>
        <v>0</v>
      </c>
      <c r="F287" s="104"/>
      <c r="G287" s="162">
        <f t="shared" si="161"/>
        <v>0</v>
      </c>
      <c r="H287" s="162">
        <f t="shared" si="161"/>
        <v>0</v>
      </c>
      <c r="I287" s="162">
        <f t="shared" si="161"/>
        <v>0</v>
      </c>
      <c r="J287" s="162">
        <f t="shared" si="161"/>
        <v>0</v>
      </c>
      <c r="K287" s="162">
        <f t="shared" si="161"/>
        <v>0</v>
      </c>
      <c r="L287" s="162">
        <f t="shared" si="161"/>
        <v>0</v>
      </c>
      <c r="M287" s="162">
        <f t="shared" si="161"/>
        <v>0</v>
      </c>
      <c r="N287" s="162">
        <f t="shared" si="161"/>
        <v>0</v>
      </c>
      <c r="O287" s="162">
        <f t="shared" si="161"/>
        <v>0</v>
      </c>
      <c r="P287" s="162">
        <f t="shared" si="161"/>
        <v>0</v>
      </c>
      <c r="Q287" s="162">
        <f t="shared" si="161"/>
        <v>0</v>
      </c>
      <c r="R287" s="162">
        <f t="shared" si="161"/>
        <v>0</v>
      </c>
      <c r="S287" s="162">
        <f t="shared" si="161"/>
        <v>0</v>
      </c>
      <c r="T287" s="162">
        <f t="shared" si="161"/>
        <v>0</v>
      </c>
      <c r="U287" s="162">
        <f t="shared" si="161"/>
        <v>0</v>
      </c>
      <c r="V287" s="162">
        <f t="shared" si="161"/>
        <v>0</v>
      </c>
    </row>
    <row r="288" spans="1:22" s="6" customFormat="1" hidden="1">
      <c r="A288" s="167">
        <v>287</v>
      </c>
      <c r="B288" s="163" t="s">
        <v>243</v>
      </c>
      <c r="C288" s="162" t="s">
        <v>242</v>
      </c>
      <c r="D288" s="123"/>
      <c r="E288" s="162">
        <f>SUM(E289:E300)</f>
        <v>0</v>
      </c>
      <c r="F288" s="104"/>
      <c r="G288" s="162">
        <f t="shared" ref="G288:V288" si="162">SUM(G289:G300)</f>
        <v>0</v>
      </c>
      <c r="H288" s="162">
        <f t="shared" si="162"/>
        <v>0</v>
      </c>
      <c r="I288" s="162">
        <f t="shared" si="162"/>
        <v>0</v>
      </c>
      <c r="J288" s="162">
        <f t="shared" si="162"/>
        <v>0</v>
      </c>
      <c r="K288" s="162">
        <f t="shared" si="162"/>
        <v>0</v>
      </c>
      <c r="L288" s="162">
        <f t="shared" si="162"/>
        <v>0</v>
      </c>
      <c r="M288" s="162">
        <f t="shared" si="162"/>
        <v>0</v>
      </c>
      <c r="N288" s="162">
        <f t="shared" si="162"/>
        <v>0</v>
      </c>
      <c r="O288" s="162">
        <f t="shared" si="162"/>
        <v>0</v>
      </c>
      <c r="P288" s="162">
        <f t="shared" si="162"/>
        <v>0</v>
      </c>
      <c r="Q288" s="162">
        <f t="shared" si="162"/>
        <v>0</v>
      </c>
      <c r="R288" s="162">
        <f t="shared" si="162"/>
        <v>0</v>
      </c>
      <c r="S288" s="162">
        <f t="shared" si="162"/>
        <v>0</v>
      </c>
      <c r="T288" s="162">
        <f t="shared" si="162"/>
        <v>0</v>
      </c>
      <c r="U288" s="162">
        <f t="shared" si="162"/>
        <v>0</v>
      </c>
      <c r="V288" s="162">
        <f t="shared" si="162"/>
        <v>0</v>
      </c>
    </row>
    <row r="289" spans="1:22" s="6" customFormat="1" ht="15" hidden="1" customHeight="1">
      <c r="A289" s="51">
        <v>288</v>
      </c>
      <c r="B289" s="11" t="s">
        <v>243</v>
      </c>
      <c r="C289" s="59" t="s">
        <v>42</v>
      </c>
      <c r="D289" s="59"/>
      <c r="E289" s="61">
        <f t="shared" ref="E289:E299" si="163">SUM(G289:V289)/2</f>
        <v>0</v>
      </c>
      <c r="F289" s="61"/>
      <c r="G289" s="55"/>
      <c r="H289" s="55"/>
      <c r="I289" s="55"/>
      <c r="J289" s="61">
        <f t="shared" ref="J289:J299" si="164">SUM(G289:I289)</f>
        <v>0</v>
      </c>
      <c r="K289" s="55"/>
      <c r="L289" s="55"/>
      <c r="M289" s="55"/>
      <c r="N289" s="61">
        <f t="shared" ref="N289:N299" si="165">SUM(K289:M289)</f>
        <v>0</v>
      </c>
      <c r="O289" s="55"/>
      <c r="P289" s="55"/>
      <c r="Q289" s="55"/>
      <c r="R289" s="61">
        <f t="shared" ref="R289:R299" si="166">SUM(O289:Q289)</f>
        <v>0</v>
      </c>
      <c r="S289" s="55"/>
      <c r="T289" s="55"/>
      <c r="U289" s="55"/>
      <c r="V289" s="61">
        <f t="shared" ref="V289:V299" si="167">SUM(S289:U289)</f>
        <v>0</v>
      </c>
    </row>
    <row r="290" spans="1:22" s="6" customFormat="1" ht="15" hidden="1" customHeight="1">
      <c r="A290" s="51">
        <v>289</v>
      </c>
      <c r="B290" s="11" t="s">
        <v>243</v>
      </c>
      <c r="C290" s="59" t="s">
        <v>41</v>
      </c>
      <c r="D290" s="59"/>
      <c r="E290" s="61">
        <f t="shared" si="163"/>
        <v>0</v>
      </c>
      <c r="F290" s="61"/>
      <c r="G290" s="55"/>
      <c r="H290" s="55"/>
      <c r="I290" s="55"/>
      <c r="J290" s="61">
        <f t="shared" si="164"/>
        <v>0</v>
      </c>
      <c r="K290" s="55"/>
      <c r="L290" s="55"/>
      <c r="M290" s="55"/>
      <c r="N290" s="61">
        <f t="shared" si="165"/>
        <v>0</v>
      </c>
      <c r="O290" s="55"/>
      <c r="P290" s="55"/>
      <c r="Q290" s="55"/>
      <c r="R290" s="61">
        <f t="shared" si="166"/>
        <v>0</v>
      </c>
      <c r="S290" s="55"/>
      <c r="T290" s="55"/>
      <c r="U290" s="55"/>
      <c r="V290" s="61">
        <f t="shared" si="167"/>
        <v>0</v>
      </c>
    </row>
    <row r="291" spans="1:22" s="6" customFormat="1" ht="15" hidden="1" customHeight="1">
      <c r="A291" s="51">
        <v>290</v>
      </c>
      <c r="B291" s="11" t="s">
        <v>243</v>
      </c>
      <c r="C291" s="59" t="s">
        <v>68</v>
      </c>
      <c r="D291" s="59"/>
      <c r="E291" s="61">
        <f t="shared" si="163"/>
        <v>0</v>
      </c>
      <c r="F291" s="61"/>
      <c r="G291" s="55"/>
      <c r="H291" s="55"/>
      <c r="I291" s="55"/>
      <c r="J291" s="61">
        <f t="shared" si="164"/>
        <v>0</v>
      </c>
      <c r="K291" s="55"/>
      <c r="L291" s="55"/>
      <c r="M291" s="55"/>
      <c r="N291" s="61">
        <f t="shared" si="165"/>
        <v>0</v>
      </c>
      <c r="O291" s="55"/>
      <c r="P291" s="55"/>
      <c r="Q291" s="55"/>
      <c r="R291" s="61">
        <f t="shared" si="166"/>
        <v>0</v>
      </c>
      <c r="S291" s="55"/>
      <c r="T291" s="55"/>
      <c r="U291" s="55"/>
      <c r="V291" s="61">
        <f t="shared" si="167"/>
        <v>0</v>
      </c>
    </row>
    <row r="292" spans="1:22" s="6" customFormat="1" ht="15" hidden="1" customHeight="1">
      <c r="A292" s="51">
        <v>291</v>
      </c>
      <c r="B292" s="11" t="s">
        <v>243</v>
      </c>
      <c r="C292" s="60" t="s">
        <v>159</v>
      </c>
      <c r="D292" s="60"/>
      <c r="E292" s="61">
        <f t="shared" si="163"/>
        <v>0</v>
      </c>
      <c r="F292" s="61"/>
      <c r="G292" s="55"/>
      <c r="H292" s="55"/>
      <c r="I292" s="55"/>
      <c r="J292" s="61">
        <f t="shared" si="164"/>
        <v>0</v>
      </c>
      <c r="K292" s="55"/>
      <c r="L292" s="55"/>
      <c r="M292" s="55"/>
      <c r="N292" s="61">
        <f t="shared" si="165"/>
        <v>0</v>
      </c>
      <c r="O292" s="55"/>
      <c r="P292" s="55"/>
      <c r="Q292" s="55"/>
      <c r="R292" s="61">
        <f t="shared" si="166"/>
        <v>0</v>
      </c>
      <c r="S292" s="55"/>
      <c r="T292" s="55"/>
      <c r="U292" s="55"/>
      <c r="V292" s="61">
        <f t="shared" si="167"/>
        <v>0</v>
      </c>
    </row>
    <row r="293" spans="1:22" s="6" customFormat="1" ht="15" hidden="1" customHeight="1">
      <c r="A293" s="51">
        <v>292</v>
      </c>
      <c r="B293" s="11" t="s">
        <v>243</v>
      </c>
      <c r="C293" s="59" t="s">
        <v>69</v>
      </c>
      <c r="D293" s="59"/>
      <c r="E293" s="61">
        <f t="shared" si="163"/>
        <v>0</v>
      </c>
      <c r="F293" s="61"/>
      <c r="G293" s="55"/>
      <c r="H293" s="55"/>
      <c r="I293" s="55"/>
      <c r="J293" s="61">
        <f t="shared" si="164"/>
        <v>0</v>
      </c>
      <c r="K293" s="55"/>
      <c r="L293" s="55"/>
      <c r="M293" s="55"/>
      <c r="N293" s="61">
        <f t="shared" si="165"/>
        <v>0</v>
      </c>
      <c r="O293" s="55"/>
      <c r="P293" s="55"/>
      <c r="Q293" s="55"/>
      <c r="R293" s="61">
        <f t="shared" si="166"/>
        <v>0</v>
      </c>
      <c r="S293" s="55"/>
      <c r="T293" s="55"/>
      <c r="U293" s="55"/>
      <c r="V293" s="61">
        <f t="shared" si="167"/>
        <v>0</v>
      </c>
    </row>
    <row r="294" spans="1:22" s="6" customFormat="1" ht="15" hidden="1" customHeight="1">
      <c r="A294" s="51">
        <v>293</v>
      </c>
      <c r="B294" s="11" t="s">
        <v>243</v>
      </c>
      <c r="C294" s="59" t="s">
        <v>71</v>
      </c>
      <c r="D294" s="59"/>
      <c r="E294" s="61">
        <f t="shared" si="163"/>
        <v>0</v>
      </c>
      <c r="F294" s="61"/>
      <c r="G294" s="55"/>
      <c r="H294" s="55"/>
      <c r="I294" s="55"/>
      <c r="J294" s="61">
        <f t="shared" si="164"/>
        <v>0</v>
      </c>
      <c r="K294" s="55"/>
      <c r="L294" s="55"/>
      <c r="M294" s="55"/>
      <c r="N294" s="61">
        <f t="shared" si="165"/>
        <v>0</v>
      </c>
      <c r="O294" s="55"/>
      <c r="P294" s="55"/>
      <c r="Q294" s="55"/>
      <c r="R294" s="61">
        <f t="shared" si="166"/>
        <v>0</v>
      </c>
      <c r="S294" s="55"/>
      <c r="T294" s="55"/>
      <c r="U294" s="55"/>
      <c r="V294" s="61">
        <f t="shared" si="167"/>
        <v>0</v>
      </c>
    </row>
    <row r="295" spans="1:22" s="6" customFormat="1" ht="15" hidden="1" customHeight="1">
      <c r="A295" s="51">
        <v>294</v>
      </c>
      <c r="B295" s="11" t="s">
        <v>243</v>
      </c>
      <c r="C295" s="59" t="s">
        <v>70</v>
      </c>
      <c r="D295" s="59"/>
      <c r="E295" s="61">
        <f t="shared" si="163"/>
        <v>0</v>
      </c>
      <c r="F295" s="61"/>
      <c r="G295" s="55"/>
      <c r="H295" s="55"/>
      <c r="I295" s="55"/>
      <c r="J295" s="61">
        <f t="shared" si="164"/>
        <v>0</v>
      </c>
      <c r="K295" s="55"/>
      <c r="L295" s="55"/>
      <c r="M295" s="55"/>
      <c r="N295" s="61">
        <f t="shared" si="165"/>
        <v>0</v>
      </c>
      <c r="O295" s="55"/>
      <c r="P295" s="55"/>
      <c r="Q295" s="55"/>
      <c r="R295" s="61">
        <f t="shared" si="166"/>
        <v>0</v>
      </c>
      <c r="S295" s="55"/>
      <c r="T295" s="55"/>
      <c r="U295" s="55"/>
      <c r="V295" s="61">
        <f t="shared" si="167"/>
        <v>0</v>
      </c>
    </row>
    <row r="296" spans="1:22" s="6" customFormat="1" ht="15" hidden="1" customHeight="1">
      <c r="A296" s="51">
        <v>295</v>
      </c>
      <c r="B296" s="11" t="s">
        <v>243</v>
      </c>
      <c r="C296" s="59" t="s">
        <v>56</v>
      </c>
      <c r="D296" s="59"/>
      <c r="E296" s="61">
        <f t="shared" si="163"/>
        <v>0</v>
      </c>
      <c r="F296" s="61"/>
      <c r="G296" s="55"/>
      <c r="H296" s="55"/>
      <c r="I296" s="55"/>
      <c r="J296" s="61">
        <f t="shared" si="164"/>
        <v>0</v>
      </c>
      <c r="K296" s="55"/>
      <c r="L296" s="55"/>
      <c r="M296" s="55"/>
      <c r="N296" s="61">
        <f t="shared" si="165"/>
        <v>0</v>
      </c>
      <c r="O296" s="55"/>
      <c r="P296" s="55"/>
      <c r="Q296" s="55"/>
      <c r="R296" s="61">
        <f t="shared" si="166"/>
        <v>0</v>
      </c>
      <c r="S296" s="55"/>
      <c r="T296" s="55"/>
      <c r="U296" s="55"/>
      <c r="V296" s="61">
        <f t="shared" si="167"/>
        <v>0</v>
      </c>
    </row>
    <row r="297" spans="1:22" s="6" customFormat="1" ht="15" hidden="1" customHeight="1">
      <c r="A297" s="51">
        <v>296</v>
      </c>
      <c r="B297" s="11" t="s">
        <v>243</v>
      </c>
      <c r="C297" s="59" t="s">
        <v>47</v>
      </c>
      <c r="D297" s="59"/>
      <c r="E297" s="61">
        <f t="shared" si="163"/>
        <v>0</v>
      </c>
      <c r="F297" s="61"/>
      <c r="G297" s="55"/>
      <c r="H297" s="55"/>
      <c r="I297" s="55"/>
      <c r="J297" s="61">
        <f t="shared" si="164"/>
        <v>0</v>
      </c>
      <c r="K297" s="55"/>
      <c r="L297" s="55"/>
      <c r="M297" s="55"/>
      <c r="N297" s="61">
        <f t="shared" si="165"/>
        <v>0</v>
      </c>
      <c r="O297" s="55"/>
      <c r="P297" s="55"/>
      <c r="Q297" s="55"/>
      <c r="R297" s="61">
        <f t="shared" si="166"/>
        <v>0</v>
      </c>
      <c r="S297" s="55"/>
      <c r="T297" s="55"/>
      <c r="U297" s="55"/>
      <c r="V297" s="61">
        <f t="shared" si="167"/>
        <v>0</v>
      </c>
    </row>
    <row r="298" spans="1:22" s="6" customFormat="1" ht="15" hidden="1" customHeight="1">
      <c r="A298" s="51">
        <v>297</v>
      </c>
      <c r="B298" s="11" t="s">
        <v>243</v>
      </c>
      <c r="C298" s="59" t="s">
        <v>50</v>
      </c>
      <c r="D298" s="59"/>
      <c r="E298" s="61">
        <f t="shared" si="163"/>
        <v>0</v>
      </c>
      <c r="F298" s="61"/>
      <c r="G298" s="55"/>
      <c r="H298" s="55"/>
      <c r="I298" s="55"/>
      <c r="J298" s="61">
        <f t="shared" si="164"/>
        <v>0</v>
      </c>
      <c r="K298" s="55"/>
      <c r="L298" s="55"/>
      <c r="M298" s="55"/>
      <c r="N298" s="61">
        <f t="shared" si="165"/>
        <v>0</v>
      </c>
      <c r="O298" s="55"/>
      <c r="P298" s="55"/>
      <c r="Q298" s="55"/>
      <c r="R298" s="61">
        <f t="shared" si="166"/>
        <v>0</v>
      </c>
      <c r="S298" s="55"/>
      <c r="T298" s="55"/>
      <c r="U298" s="55"/>
      <c r="V298" s="61">
        <f t="shared" si="167"/>
        <v>0</v>
      </c>
    </row>
    <row r="299" spans="1:22" s="6" customFormat="1" ht="15" hidden="1" customHeight="1">
      <c r="A299" s="51">
        <v>298</v>
      </c>
      <c r="B299" s="11" t="s">
        <v>243</v>
      </c>
      <c r="C299" s="59" t="s">
        <v>48</v>
      </c>
      <c r="D299" s="59"/>
      <c r="E299" s="61">
        <f t="shared" si="163"/>
        <v>0</v>
      </c>
      <c r="F299" s="61"/>
      <c r="G299" s="55"/>
      <c r="H299" s="55"/>
      <c r="I299" s="55"/>
      <c r="J299" s="61">
        <f t="shared" si="164"/>
        <v>0</v>
      </c>
      <c r="K299" s="55"/>
      <c r="L299" s="55"/>
      <c r="M299" s="55"/>
      <c r="N299" s="61">
        <f t="shared" si="165"/>
        <v>0</v>
      </c>
      <c r="O299" s="55"/>
      <c r="P299" s="55"/>
      <c r="Q299" s="55"/>
      <c r="R299" s="61">
        <f t="shared" si="166"/>
        <v>0</v>
      </c>
      <c r="S299" s="55"/>
      <c r="T299" s="55"/>
      <c r="U299" s="55"/>
      <c r="V299" s="61">
        <f t="shared" si="167"/>
        <v>0</v>
      </c>
    </row>
    <row r="300" spans="1:22" ht="15" customHeight="1">
      <c r="A300" s="52">
        <v>312</v>
      </c>
      <c r="B300" s="9" t="s">
        <v>30</v>
      </c>
      <c r="C300" s="54" t="s">
        <v>65</v>
      </c>
      <c r="D300" s="54"/>
      <c r="E300" s="54">
        <f>SUM(G300:V300)/2</f>
        <v>0</v>
      </c>
      <c r="F300" s="55"/>
      <c r="G300" s="55"/>
      <c r="H300" s="55"/>
      <c r="I300" s="55"/>
      <c r="J300" s="54">
        <f>SUM(G300:I300)</f>
        <v>0</v>
      </c>
      <c r="K300" s="55"/>
      <c r="L300" s="55"/>
      <c r="M300" s="55"/>
      <c r="N300" s="54">
        <f>SUM(K300:M300)</f>
        <v>0</v>
      </c>
      <c r="O300" s="55"/>
      <c r="P300" s="55"/>
      <c r="Q300" s="55"/>
      <c r="R300" s="54">
        <f>SUM(O300:Q300)</f>
        <v>0</v>
      </c>
      <c r="S300" s="55"/>
      <c r="T300" s="55"/>
      <c r="U300" s="55"/>
      <c r="V300" s="54">
        <f>SUM(S300:U300)</f>
        <v>0</v>
      </c>
    </row>
    <row r="301" spans="1:22" s="6" customFormat="1" hidden="1">
      <c r="A301" s="167">
        <v>299</v>
      </c>
      <c r="B301" s="163" t="s">
        <v>244</v>
      </c>
      <c r="C301" s="162" t="s">
        <v>245</v>
      </c>
      <c r="D301" s="123"/>
      <c r="E301" s="162">
        <f>SUM(E302:E312)</f>
        <v>0</v>
      </c>
      <c r="F301" s="104"/>
      <c r="G301" s="162">
        <f>SUM(G302:G312)</f>
        <v>0</v>
      </c>
      <c r="H301" s="162">
        <f t="shared" ref="H301:I301" si="168">SUM(H302:H312)</f>
        <v>0</v>
      </c>
      <c r="I301" s="162">
        <f t="shared" si="168"/>
        <v>0</v>
      </c>
      <c r="J301" s="162">
        <f>SUM(G301:I301)</f>
        <v>0</v>
      </c>
      <c r="K301" s="162">
        <f>SUM(K302:K312)</f>
        <v>0</v>
      </c>
      <c r="L301" s="162">
        <f t="shared" ref="L301:M301" si="169">SUM(L302:L312)</f>
        <v>0</v>
      </c>
      <c r="M301" s="162">
        <f t="shared" si="169"/>
        <v>0</v>
      </c>
      <c r="N301" s="162">
        <f>SUM(K301:M301)</f>
        <v>0</v>
      </c>
      <c r="O301" s="162">
        <f>SUM(O302:O312)</f>
        <v>0</v>
      </c>
      <c r="P301" s="162">
        <f t="shared" ref="P301:Q301" si="170">SUM(P302:P312)</f>
        <v>0</v>
      </c>
      <c r="Q301" s="162">
        <f t="shared" si="170"/>
        <v>0</v>
      </c>
      <c r="R301" s="162">
        <f>SUM(O301:Q301)</f>
        <v>0</v>
      </c>
      <c r="S301" s="162">
        <f>SUM(S302:S312)</f>
        <v>0</v>
      </c>
      <c r="T301" s="162">
        <f t="shared" ref="T301:U301" si="171">SUM(T302:T312)</f>
        <v>0</v>
      </c>
      <c r="U301" s="162">
        <f t="shared" si="171"/>
        <v>0</v>
      </c>
      <c r="V301" s="162">
        <f>SUM(S301:U301)</f>
        <v>0</v>
      </c>
    </row>
    <row r="302" spans="1:22" s="6" customFormat="1" ht="15" hidden="1" customHeight="1">
      <c r="A302" s="51">
        <v>300</v>
      </c>
      <c r="B302" s="11" t="s">
        <v>244</v>
      </c>
      <c r="C302" s="59" t="s">
        <v>42</v>
      </c>
      <c r="D302" s="59"/>
      <c r="E302" s="61">
        <f t="shared" ref="E302:E312" si="172">SUM(G302:V302)/2</f>
        <v>0</v>
      </c>
      <c r="F302" s="61"/>
      <c r="G302" s="55"/>
      <c r="H302" s="55"/>
      <c r="I302" s="55"/>
      <c r="J302" s="61">
        <f t="shared" ref="J302:J312" si="173">SUM(G302:I302)</f>
        <v>0</v>
      </c>
      <c r="K302" s="55"/>
      <c r="L302" s="55"/>
      <c r="M302" s="55"/>
      <c r="N302" s="61">
        <f t="shared" ref="N302:N312" si="174">SUM(K302:M302)</f>
        <v>0</v>
      </c>
      <c r="O302" s="55"/>
      <c r="P302" s="55"/>
      <c r="Q302" s="55"/>
      <c r="R302" s="61">
        <f t="shared" ref="R302:R312" si="175">SUM(O302:Q302)</f>
        <v>0</v>
      </c>
      <c r="S302" s="55"/>
      <c r="T302" s="55"/>
      <c r="U302" s="55"/>
      <c r="V302" s="61">
        <f t="shared" ref="V302:V312" si="176">SUM(S302:U302)</f>
        <v>0</v>
      </c>
    </row>
    <row r="303" spans="1:22" s="6" customFormat="1" ht="15" hidden="1" customHeight="1">
      <c r="A303" s="51">
        <v>301</v>
      </c>
      <c r="B303" s="11" t="s">
        <v>244</v>
      </c>
      <c r="C303" s="59" t="s">
        <v>41</v>
      </c>
      <c r="D303" s="59"/>
      <c r="E303" s="61">
        <f t="shared" si="172"/>
        <v>0</v>
      </c>
      <c r="F303" s="61"/>
      <c r="G303" s="55"/>
      <c r="H303" s="55"/>
      <c r="I303" s="55"/>
      <c r="J303" s="61">
        <f t="shared" si="173"/>
        <v>0</v>
      </c>
      <c r="K303" s="55"/>
      <c r="L303" s="55"/>
      <c r="M303" s="55"/>
      <c r="N303" s="61">
        <f t="shared" si="174"/>
        <v>0</v>
      </c>
      <c r="O303" s="55"/>
      <c r="P303" s="55"/>
      <c r="Q303" s="55"/>
      <c r="R303" s="61">
        <f t="shared" si="175"/>
        <v>0</v>
      </c>
      <c r="S303" s="55"/>
      <c r="T303" s="55"/>
      <c r="U303" s="55"/>
      <c r="V303" s="61">
        <f t="shared" si="176"/>
        <v>0</v>
      </c>
    </row>
    <row r="304" spans="1:22" s="6" customFormat="1" ht="15" hidden="1" customHeight="1">
      <c r="A304" s="51">
        <v>302</v>
      </c>
      <c r="B304" s="11" t="s">
        <v>244</v>
      </c>
      <c r="C304" s="59" t="s">
        <v>68</v>
      </c>
      <c r="D304" s="59"/>
      <c r="E304" s="61">
        <f t="shared" si="172"/>
        <v>0</v>
      </c>
      <c r="F304" s="61"/>
      <c r="G304" s="55"/>
      <c r="H304" s="55"/>
      <c r="I304" s="55"/>
      <c r="J304" s="61">
        <f t="shared" si="173"/>
        <v>0</v>
      </c>
      <c r="K304" s="55"/>
      <c r="L304" s="55"/>
      <c r="M304" s="55"/>
      <c r="N304" s="61">
        <f t="shared" si="174"/>
        <v>0</v>
      </c>
      <c r="O304" s="55"/>
      <c r="P304" s="55"/>
      <c r="Q304" s="55"/>
      <c r="R304" s="61">
        <f t="shared" si="175"/>
        <v>0</v>
      </c>
      <c r="S304" s="55"/>
      <c r="T304" s="55"/>
      <c r="U304" s="55"/>
      <c r="V304" s="61">
        <f t="shared" si="176"/>
        <v>0</v>
      </c>
    </row>
    <row r="305" spans="1:22" s="6" customFormat="1" ht="15" hidden="1" customHeight="1">
      <c r="A305" s="51">
        <v>303</v>
      </c>
      <c r="B305" s="11" t="s">
        <v>244</v>
      </c>
      <c r="C305" s="60" t="s">
        <v>159</v>
      </c>
      <c r="D305" s="60"/>
      <c r="E305" s="61">
        <f t="shared" si="172"/>
        <v>0</v>
      </c>
      <c r="F305" s="61"/>
      <c r="G305" s="55"/>
      <c r="H305" s="55"/>
      <c r="I305" s="55"/>
      <c r="J305" s="61">
        <f t="shared" si="173"/>
        <v>0</v>
      </c>
      <c r="K305" s="55"/>
      <c r="L305" s="55"/>
      <c r="M305" s="55"/>
      <c r="N305" s="61">
        <f t="shared" si="174"/>
        <v>0</v>
      </c>
      <c r="O305" s="55"/>
      <c r="P305" s="55"/>
      <c r="Q305" s="55"/>
      <c r="R305" s="61">
        <f t="shared" si="175"/>
        <v>0</v>
      </c>
      <c r="S305" s="55"/>
      <c r="T305" s="55"/>
      <c r="U305" s="55"/>
      <c r="V305" s="61">
        <f t="shared" si="176"/>
        <v>0</v>
      </c>
    </row>
    <row r="306" spans="1:22" s="6" customFormat="1" ht="15" hidden="1" customHeight="1">
      <c r="A306" s="51">
        <v>304</v>
      </c>
      <c r="B306" s="11" t="s">
        <v>244</v>
      </c>
      <c r="C306" s="59" t="s">
        <v>69</v>
      </c>
      <c r="D306" s="59"/>
      <c r="E306" s="61">
        <f t="shared" si="172"/>
        <v>0</v>
      </c>
      <c r="F306" s="61"/>
      <c r="G306" s="55"/>
      <c r="H306" s="55"/>
      <c r="I306" s="55"/>
      <c r="J306" s="61">
        <f t="shared" si="173"/>
        <v>0</v>
      </c>
      <c r="K306" s="55"/>
      <c r="L306" s="55"/>
      <c r="M306" s="55"/>
      <c r="N306" s="61">
        <f t="shared" si="174"/>
        <v>0</v>
      </c>
      <c r="O306" s="55"/>
      <c r="P306" s="55"/>
      <c r="Q306" s="55"/>
      <c r="R306" s="61">
        <f t="shared" si="175"/>
        <v>0</v>
      </c>
      <c r="S306" s="55"/>
      <c r="T306" s="55"/>
      <c r="U306" s="55"/>
      <c r="V306" s="61">
        <f t="shared" si="176"/>
        <v>0</v>
      </c>
    </row>
    <row r="307" spans="1:22" s="6" customFormat="1" ht="15" hidden="1" customHeight="1">
      <c r="A307" s="51">
        <v>305</v>
      </c>
      <c r="B307" s="11" t="s">
        <v>244</v>
      </c>
      <c r="C307" s="59" t="s">
        <v>71</v>
      </c>
      <c r="D307" s="59"/>
      <c r="E307" s="61">
        <f t="shared" si="172"/>
        <v>0</v>
      </c>
      <c r="F307" s="61"/>
      <c r="G307" s="55"/>
      <c r="H307" s="55"/>
      <c r="I307" s="55"/>
      <c r="J307" s="61">
        <f t="shared" si="173"/>
        <v>0</v>
      </c>
      <c r="K307" s="55"/>
      <c r="L307" s="55"/>
      <c r="M307" s="55"/>
      <c r="N307" s="61">
        <f t="shared" si="174"/>
        <v>0</v>
      </c>
      <c r="O307" s="55"/>
      <c r="P307" s="55"/>
      <c r="Q307" s="55"/>
      <c r="R307" s="61">
        <f t="shared" si="175"/>
        <v>0</v>
      </c>
      <c r="S307" s="55"/>
      <c r="T307" s="55"/>
      <c r="U307" s="55"/>
      <c r="V307" s="61">
        <f t="shared" si="176"/>
        <v>0</v>
      </c>
    </row>
    <row r="308" spans="1:22" s="6" customFormat="1" ht="15" hidden="1" customHeight="1">
      <c r="A308" s="51">
        <v>306</v>
      </c>
      <c r="B308" s="11" t="s">
        <v>244</v>
      </c>
      <c r="C308" s="59" t="s">
        <v>70</v>
      </c>
      <c r="D308" s="59"/>
      <c r="E308" s="61">
        <f t="shared" si="172"/>
        <v>0</v>
      </c>
      <c r="F308" s="61"/>
      <c r="G308" s="55"/>
      <c r="H308" s="55"/>
      <c r="I308" s="55"/>
      <c r="J308" s="61">
        <f t="shared" si="173"/>
        <v>0</v>
      </c>
      <c r="K308" s="55"/>
      <c r="L308" s="55"/>
      <c r="M308" s="55"/>
      <c r="N308" s="61">
        <f t="shared" si="174"/>
        <v>0</v>
      </c>
      <c r="O308" s="55"/>
      <c r="P308" s="55"/>
      <c r="Q308" s="55"/>
      <c r="R308" s="61">
        <f t="shared" si="175"/>
        <v>0</v>
      </c>
      <c r="S308" s="55"/>
      <c r="T308" s="55"/>
      <c r="U308" s="55"/>
      <c r="V308" s="61">
        <f t="shared" si="176"/>
        <v>0</v>
      </c>
    </row>
    <row r="309" spans="1:22" s="6" customFormat="1" ht="15" hidden="1" customHeight="1">
      <c r="A309" s="51">
        <v>307</v>
      </c>
      <c r="B309" s="11" t="s">
        <v>244</v>
      </c>
      <c r="C309" s="59" t="s">
        <v>56</v>
      </c>
      <c r="D309" s="59"/>
      <c r="E309" s="61">
        <f t="shared" si="172"/>
        <v>0</v>
      </c>
      <c r="F309" s="61"/>
      <c r="G309" s="55"/>
      <c r="H309" s="55"/>
      <c r="I309" s="55"/>
      <c r="J309" s="61">
        <f t="shared" si="173"/>
        <v>0</v>
      </c>
      <c r="K309" s="55"/>
      <c r="L309" s="55"/>
      <c r="M309" s="55"/>
      <c r="N309" s="61">
        <f t="shared" si="174"/>
        <v>0</v>
      </c>
      <c r="O309" s="55"/>
      <c r="P309" s="55"/>
      <c r="Q309" s="55"/>
      <c r="R309" s="61">
        <f t="shared" si="175"/>
        <v>0</v>
      </c>
      <c r="S309" s="55"/>
      <c r="T309" s="55"/>
      <c r="U309" s="55"/>
      <c r="V309" s="61">
        <f t="shared" si="176"/>
        <v>0</v>
      </c>
    </row>
    <row r="310" spans="1:22" s="6" customFormat="1" ht="15" hidden="1" customHeight="1">
      <c r="A310" s="51">
        <v>308</v>
      </c>
      <c r="B310" s="11" t="s">
        <v>244</v>
      </c>
      <c r="C310" s="59" t="s">
        <v>47</v>
      </c>
      <c r="D310" s="59"/>
      <c r="E310" s="61">
        <f t="shared" si="172"/>
        <v>0</v>
      </c>
      <c r="F310" s="61"/>
      <c r="G310" s="55"/>
      <c r="H310" s="55"/>
      <c r="I310" s="55"/>
      <c r="J310" s="61">
        <f t="shared" si="173"/>
        <v>0</v>
      </c>
      <c r="K310" s="55"/>
      <c r="L310" s="55"/>
      <c r="M310" s="55"/>
      <c r="N310" s="61">
        <f t="shared" si="174"/>
        <v>0</v>
      </c>
      <c r="O310" s="55"/>
      <c r="P310" s="55"/>
      <c r="Q310" s="55"/>
      <c r="R310" s="61">
        <f t="shared" si="175"/>
        <v>0</v>
      </c>
      <c r="S310" s="55"/>
      <c r="T310" s="55"/>
      <c r="U310" s="55"/>
      <c r="V310" s="61">
        <f t="shared" si="176"/>
        <v>0</v>
      </c>
    </row>
    <row r="311" spans="1:22" ht="15" hidden="1" customHeight="1">
      <c r="A311" s="51">
        <v>309</v>
      </c>
      <c r="B311" s="11" t="s">
        <v>244</v>
      </c>
      <c r="C311" s="59" t="s">
        <v>50</v>
      </c>
      <c r="D311" s="59"/>
      <c r="E311" s="61">
        <f t="shared" si="172"/>
        <v>0</v>
      </c>
      <c r="F311" s="61"/>
      <c r="G311" s="55"/>
      <c r="H311" s="55"/>
      <c r="I311" s="55"/>
      <c r="J311" s="61">
        <f t="shared" si="173"/>
        <v>0</v>
      </c>
      <c r="K311" s="55"/>
      <c r="L311" s="55"/>
      <c r="M311" s="55"/>
      <c r="N311" s="61">
        <f t="shared" si="174"/>
        <v>0</v>
      </c>
      <c r="O311" s="55"/>
      <c r="P311" s="55"/>
      <c r="Q311" s="55"/>
      <c r="R311" s="61">
        <f t="shared" si="175"/>
        <v>0</v>
      </c>
      <c r="S311" s="55"/>
      <c r="T311" s="55"/>
      <c r="U311" s="55"/>
      <c r="V311" s="61">
        <f t="shared" si="176"/>
        <v>0</v>
      </c>
    </row>
    <row r="312" spans="1:22" ht="15" hidden="1" customHeight="1">
      <c r="A312" s="51">
        <v>310</v>
      </c>
      <c r="B312" s="11" t="s">
        <v>244</v>
      </c>
      <c r="C312" s="59" t="s">
        <v>48</v>
      </c>
      <c r="D312" s="59"/>
      <c r="E312" s="61">
        <f t="shared" si="172"/>
        <v>0</v>
      </c>
      <c r="F312" s="61"/>
      <c r="G312" s="55"/>
      <c r="H312" s="55"/>
      <c r="I312" s="55"/>
      <c r="J312" s="61">
        <f t="shared" si="173"/>
        <v>0</v>
      </c>
      <c r="K312" s="55"/>
      <c r="L312" s="55"/>
      <c r="M312" s="55"/>
      <c r="N312" s="61">
        <f t="shared" si="174"/>
        <v>0</v>
      </c>
      <c r="O312" s="55"/>
      <c r="P312" s="55"/>
      <c r="Q312" s="55"/>
      <c r="R312" s="61">
        <f t="shared" si="175"/>
        <v>0</v>
      </c>
      <c r="S312" s="55"/>
      <c r="T312" s="55"/>
      <c r="U312" s="55"/>
      <c r="V312" s="61">
        <f t="shared" si="176"/>
        <v>0</v>
      </c>
    </row>
    <row r="313" spans="1:22" ht="15" hidden="1" customHeight="1">
      <c r="A313" s="51"/>
      <c r="B313" s="11"/>
      <c r="C313" s="59"/>
      <c r="D313" s="59"/>
      <c r="E313" s="61"/>
      <c r="F313" s="61"/>
      <c r="G313" s="55"/>
      <c r="H313" s="55"/>
      <c r="I313" s="55"/>
      <c r="J313" s="61"/>
      <c r="K313" s="55"/>
      <c r="L313" s="55"/>
      <c r="M313" s="55"/>
      <c r="N313" s="61"/>
      <c r="O313" s="55"/>
      <c r="P313" s="55"/>
      <c r="Q313" s="55"/>
      <c r="R313" s="61"/>
      <c r="S313" s="55"/>
      <c r="T313" s="55"/>
      <c r="U313" s="55"/>
      <c r="V313" s="61"/>
    </row>
    <row r="314" spans="1:22" ht="15" hidden="1" customHeight="1">
      <c r="A314" s="137">
        <v>682</v>
      </c>
      <c r="B314" s="160" t="s">
        <v>85</v>
      </c>
      <c r="C314" s="161" t="s">
        <v>247</v>
      </c>
      <c r="D314" s="130"/>
      <c r="E314" s="162">
        <f>E315+E328</f>
        <v>0</v>
      </c>
      <c r="F314" s="106"/>
      <c r="G314" s="162">
        <f>G315+G328</f>
        <v>0</v>
      </c>
      <c r="H314" s="162">
        <f t="shared" ref="H314:I314" si="177">H315+H328</f>
        <v>0</v>
      </c>
      <c r="I314" s="162">
        <f t="shared" si="177"/>
        <v>0</v>
      </c>
      <c r="J314" s="162">
        <f>SUM(G314:I314)</f>
        <v>0</v>
      </c>
      <c r="K314" s="162">
        <f>K315+K328</f>
        <v>0</v>
      </c>
      <c r="L314" s="162">
        <f t="shared" ref="L314:M314" si="178">L315+L328</f>
        <v>0</v>
      </c>
      <c r="M314" s="162">
        <f t="shared" si="178"/>
        <v>0</v>
      </c>
      <c r="N314" s="162">
        <f>SUM(K314:M314)</f>
        <v>0</v>
      </c>
      <c r="O314" s="162">
        <f>O315+O328</f>
        <v>0</v>
      </c>
      <c r="P314" s="162">
        <f t="shared" ref="P314:Q314" si="179">P315+P328</f>
        <v>0</v>
      </c>
      <c r="Q314" s="162">
        <f t="shared" si="179"/>
        <v>0</v>
      </c>
      <c r="R314" s="162">
        <f>SUM(O314:Q314)</f>
        <v>0</v>
      </c>
      <c r="S314" s="162">
        <f>S315+S328</f>
        <v>0</v>
      </c>
      <c r="T314" s="162">
        <f t="shared" ref="T314:U314" si="180">T315+T328</f>
        <v>0</v>
      </c>
      <c r="U314" s="162">
        <f t="shared" si="180"/>
        <v>0</v>
      </c>
      <c r="V314" s="162">
        <f>SUM(S314:U314)</f>
        <v>0</v>
      </c>
    </row>
    <row r="315" spans="1:22" hidden="1">
      <c r="A315" s="137">
        <v>683</v>
      </c>
      <c r="B315" s="160" t="s">
        <v>248</v>
      </c>
      <c r="C315" s="161" t="s">
        <v>249</v>
      </c>
      <c r="D315" s="130"/>
      <c r="E315" s="162">
        <f>SUM(E316:E327)</f>
        <v>0</v>
      </c>
      <c r="F315" s="106"/>
      <c r="G315" s="162">
        <f t="shared" ref="G315:V315" si="181">SUM(G316:G327)</f>
        <v>0</v>
      </c>
      <c r="H315" s="162">
        <f t="shared" si="181"/>
        <v>0</v>
      </c>
      <c r="I315" s="162">
        <f t="shared" si="181"/>
        <v>0</v>
      </c>
      <c r="J315" s="162">
        <f t="shared" si="181"/>
        <v>0</v>
      </c>
      <c r="K315" s="162">
        <f t="shared" si="181"/>
        <v>0</v>
      </c>
      <c r="L315" s="162">
        <f t="shared" si="181"/>
        <v>0</v>
      </c>
      <c r="M315" s="162">
        <f t="shared" si="181"/>
        <v>0</v>
      </c>
      <c r="N315" s="162">
        <f t="shared" si="181"/>
        <v>0</v>
      </c>
      <c r="O315" s="162">
        <f t="shared" si="181"/>
        <v>0</v>
      </c>
      <c r="P315" s="162">
        <f t="shared" si="181"/>
        <v>0</v>
      </c>
      <c r="Q315" s="162">
        <f t="shared" si="181"/>
        <v>0</v>
      </c>
      <c r="R315" s="162">
        <f t="shared" si="181"/>
        <v>0</v>
      </c>
      <c r="S315" s="162">
        <f t="shared" si="181"/>
        <v>0</v>
      </c>
      <c r="T315" s="162">
        <f t="shared" si="181"/>
        <v>0</v>
      </c>
      <c r="U315" s="162">
        <f t="shared" si="181"/>
        <v>0</v>
      </c>
      <c r="V315" s="162">
        <f t="shared" si="181"/>
        <v>0</v>
      </c>
    </row>
    <row r="316" spans="1:22" ht="15" hidden="1" customHeight="1">
      <c r="A316" s="89">
        <v>684</v>
      </c>
      <c r="B316" s="12" t="s">
        <v>248</v>
      </c>
      <c r="C316" s="62" t="s">
        <v>42</v>
      </c>
      <c r="D316" s="59"/>
      <c r="E316" s="61">
        <f t="shared" ref="E316:E339" si="182">SUM(G316:V316)/2</f>
        <v>0</v>
      </c>
      <c r="F316" s="61"/>
      <c r="G316" s="55"/>
      <c r="H316" s="55"/>
      <c r="I316" s="55"/>
      <c r="J316" s="61">
        <f t="shared" ref="J316:J326" si="183">SUM(G316:I316)</f>
        <v>0</v>
      </c>
      <c r="K316" s="55"/>
      <c r="L316" s="55"/>
      <c r="M316" s="55"/>
      <c r="N316" s="61">
        <f t="shared" ref="N316:N326" si="184">SUM(K316:M316)</f>
        <v>0</v>
      </c>
      <c r="O316" s="55"/>
      <c r="P316" s="55"/>
      <c r="Q316" s="55"/>
      <c r="R316" s="61">
        <f t="shared" ref="R316:R326" si="185">SUM(O316:Q316)</f>
        <v>0</v>
      </c>
      <c r="S316" s="55"/>
      <c r="T316" s="55"/>
      <c r="U316" s="55"/>
      <c r="V316" s="61">
        <f t="shared" ref="V316:V326" si="186">SUM(S316:U316)</f>
        <v>0</v>
      </c>
    </row>
    <row r="317" spans="1:22" ht="15" hidden="1" customHeight="1">
      <c r="A317" s="89">
        <v>685</v>
      </c>
      <c r="B317" s="12" t="s">
        <v>248</v>
      </c>
      <c r="C317" s="62" t="s">
        <v>41</v>
      </c>
      <c r="D317" s="59"/>
      <c r="E317" s="61">
        <f t="shared" si="182"/>
        <v>0</v>
      </c>
      <c r="F317" s="61"/>
      <c r="G317" s="55"/>
      <c r="H317" s="55"/>
      <c r="I317" s="55"/>
      <c r="J317" s="61">
        <f t="shared" si="183"/>
        <v>0</v>
      </c>
      <c r="K317" s="55"/>
      <c r="L317" s="55"/>
      <c r="M317" s="55"/>
      <c r="N317" s="61">
        <f t="shared" si="184"/>
        <v>0</v>
      </c>
      <c r="O317" s="55"/>
      <c r="P317" s="55"/>
      <c r="Q317" s="55"/>
      <c r="R317" s="61">
        <f t="shared" si="185"/>
        <v>0</v>
      </c>
      <c r="S317" s="55"/>
      <c r="T317" s="55"/>
      <c r="U317" s="55"/>
      <c r="V317" s="61">
        <f t="shared" si="186"/>
        <v>0</v>
      </c>
    </row>
    <row r="318" spans="1:22" ht="15" hidden="1" customHeight="1">
      <c r="A318" s="89">
        <v>686</v>
      </c>
      <c r="B318" s="12" t="s">
        <v>248</v>
      </c>
      <c r="C318" s="62" t="s">
        <v>68</v>
      </c>
      <c r="D318" s="59"/>
      <c r="E318" s="61">
        <f t="shared" si="182"/>
        <v>0</v>
      </c>
      <c r="F318" s="61"/>
      <c r="G318" s="55"/>
      <c r="H318" s="55"/>
      <c r="I318" s="55"/>
      <c r="J318" s="61">
        <f t="shared" si="183"/>
        <v>0</v>
      </c>
      <c r="K318" s="55"/>
      <c r="L318" s="55"/>
      <c r="M318" s="55"/>
      <c r="N318" s="61">
        <f t="shared" si="184"/>
        <v>0</v>
      </c>
      <c r="O318" s="55"/>
      <c r="P318" s="55"/>
      <c r="Q318" s="55"/>
      <c r="R318" s="61">
        <f t="shared" si="185"/>
        <v>0</v>
      </c>
      <c r="S318" s="55"/>
      <c r="T318" s="55"/>
      <c r="U318" s="55"/>
      <c r="V318" s="61">
        <f t="shared" si="186"/>
        <v>0</v>
      </c>
    </row>
    <row r="319" spans="1:22" ht="15" hidden="1" customHeight="1">
      <c r="A319" s="89">
        <v>687</v>
      </c>
      <c r="B319" s="12" t="s">
        <v>248</v>
      </c>
      <c r="C319" s="63" t="s">
        <v>159</v>
      </c>
      <c r="D319" s="59"/>
      <c r="E319" s="61">
        <f t="shared" si="182"/>
        <v>0</v>
      </c>
      <c r="F319" s="61"/>
      <c r="G319" s="55"/>
      <c r="H319" s="55"/>
      <c r="I319" s="55"/>
      <c r="J319" s="61">
        <f t="shared" si="183"/>
        <v>0</v>
      </c>
      <c r="K319" s="55"/>
      <c r="L319" s="55"/>
      <c r="M319" s="55"/>
      <c r="N319" s="61">
        <f t="shared" si="184"/>
        <v>0</v>
      </c>
      <c r="O319" s="55"/>
      <c r="P319" s="55"/>
      <c r="Q319" s="55"/>
      <c r="R319" s="61">
        <f t="shared" si="185"/>
        <v>0</v>
      </c>
      <c r="S319" s="55"/>
      <c r="T319" s="55"/>
      <c r="U319" s="55"/>
      <c r="V319" s="61">
        <f t="shared" si="186"/>
        <v>0</v>
      </c>
    </row>
    <row r="320" spans="1:22" ht="15" hidden="1" customHeight="1">
      <c r="A320" s="89">
        <v>688</v>
      </c>
      <c r="B320" s="12" t="s">
        <v>248</v>
      </c>
      <c r="C320" s="62" t="s">
        <v>69</v>
      </c>
      <c r="D320" s="59"/>
      <c r="E320" s="61">
        <f t="shared" si="182"/>
        <v>0</v>
      </c>
      <c r="F320" s="61"/>
      <c r="G320" s="55"/>
      <c r="H320" s="55"/>
      <c r="I320" s="55"/>
      <c r="J320" s="61">
        <f t="shared" si="183"/>
        <v>0</v>
      </c>
      <c r="K320" s="55"/>
      <c r="L320" s="55"/>
      <c r="M320" s="55"/>
      <c r="N320" s="61">
        <f t="shared" si="184"/>
        <v>0</v>
      </c>
      <c r="O320" s="55"/>
      <c r="P320" s="55"/>
      <c r="Q320" s="55"/>
      <c r="R320" s="61">
        <f t="shared" si="185"/>
        <v>0</v>
      </c>
      <c r="S320" s="55"/>
      <c r="T320" s="55"/>
      <c r="U320" s="55"/>
      <c r="V320" s="61">
        <f t="shared" si="186"/>
        <v>0</v>
      </c>
    </row>
    <row r="321" spans="1:22" ht="15" hidden="1" customHeight="1">
      <c r="A321" s="89">
        <v>689</v>
      </c>
      <c r="B321" s="12" t="s">
        <v>248</v>
      </c>
      <c r="C321" s="62" t="s">
        <v>71</v>
      </c>
      <c r="D321" s="59"/>
      <c r="E321" s="61">
        <f t="shared" si="182"/>
        <v>0</v>
      </c>
      <c r="F321" s="61"/>
      <c r="G321" s="55"/>
      <c r="H321" s="55"/>
      <c r="I321" s="55"/>
      <c r="J321" s="61">
        <f t="shared" si="183"/>
        <v>0</v>
      </c>
      <c r="K321" s="55"/>
      <c r="L321" s="55"/>
      <c r="M321" s="55"/>
      <c r="N321" s="61">
        <f t="shared" si="184"/>
        <v>0</v>
      </c>
      <c r="O321" s="55"/>
      <c r="P321" s="55"/>
      <c r="Q321" s="55"/>
      <c r="R321" s="61">
        <f t="shared" si="185"/>
        <v>0</v>
      </c>
      <c r="S321" s="55"/>
      <c r="T321" s="55"/>
      <c r="U321" s="55"/>
      <c r="V321" s="61">
        <f t="shared" si="186"/>
        <v>0</v>
      </c>
    </row>
    <row r="322" spans="1:22" ht="15" hidden="1" customHeight="1">
      <c r="A322" s="89">
        <v>690</v>
      </c>
      <c r="B322" s="12" t="s">
        <v>248</v>
      </c>
      <c r="C322" s="62" t="s">
        <v>70</v>
      </c>
      <c r="D322" s="59"/>
      <c r="E322" s="61">
        <f t="shared" si="182"/>
        <v>0</v>
      </c>
      <c r="F322" s="61"/>
      <c r="G322" s="55"/>
      <c r="H322" s="55"/>
      <c r="I322" s="55"/>
      <c r="J322" s="61">
        <f t="shared" si="183"/>
        <v>0</v>
      </c>
      <c r="K322" s="55"/>
      <c r="L322" s="55"/>
      <c r="M322" s="55"/>
      <c r="N322" s="61">
        <f t="shared" si="184"/>
        <v>0</v>
      </c>
      <c r="O322" s="55"/>
      <c r="P322" s="55"/>
      <c r="Q322" s="55"/>
      <c r="R322" s="61">
        <f t="shared" si="185"/>
        <v>0</v>
      </c>
      <c r="S322" s="55"/>
      <c r="T322" s="55"/>
      <c r="U322" s="55"/>
      <c r="V322" s="61">
        <f t="shared" si="186"/>
        <v>0</v>
      </c>
    </row>
    <row r="323" spans="1:22" ht="15" hidden="1" customHeight="1">
      <c r="A323" s="89">
        <v>691</v>
      </c>
      <c r="B323" s="12" t="s">
        <v>248</v>
      </c>
      <c r="C323" s="62" t="s">
        <v>56</v>
      </c>
      <c r="D323" s="59"/>
      <c r="E323" s="61">
        <f t="shared" si="182"/>
        <v>0</v>
      </c>
      <c r="F323" s="61"/>
      <c r="G323" s="55"/>
      <c r="H323" s="55"/>
      <c r="I323" s="55"/>
      <c r="J323" s="61">
        <f t="shared" si="183"/>
        <v>0</v>
      </c>
      <c r="K323" s="55"/>
      <c r="L323" s="55"/>
      <c r="M323" s="55"/>
      <c r="N323" s="61">
        <f t="shared" si="184"/>
        <v>0</v>
      </c>
      <c r="O323" s="55"/>
      <c r="P323" s="55"/>
      <c r="Q323" s="55"/>
      <c r="R323" s="61">
        <f t="shared" si="185"/>
        <v>0</v>
      </c>
      <c r="S323" s="55"/>
      <c r="T323" s="55"/>
      <c r="U323" s="55"/>
      <c r="V323" s="61">
        <f t="shared" si="186"/>
        <v>0</v>
      </c>
    </row>
    <row r="324" spans="1:22" ht="15" hidden="1" customHeight="1">
      <c r="A324" s="89">
        <v>692</v>
      </c>
      <c r="B324" s="12" t="s">
        <v>248</v>
      </c>
      <c r="C324" s="62" t="s">
        <v>47</v>
      </c>
      <c r="D324" s="59"/>
      <c r="E324" s="61">
        <f t="shared" si="182"/>
        <v>0</v>
      </c>
      <c r="F324" s="61"/>
      <c r="G324" s="55"/>
      <c r="H324" s="55"/>
      <c r="I324" s="55"/>
      <c r="J324" s="61">
        <f t="shared" si="183"/>
        <v>0</v>
      </c>
      <c r="K324" s="55"/>
      <c r="L324" s="55"/>
      <c r="M324" s="55"/>
      <c r="N324" s="61">
        <f t="shared" si="184"/>
        <v>0</v>
      </c>
      <c r="O324" s="55"/>
      <c r="P324" s="55"/>
      <c r="Q324" s="55"/>
      <c r="R324" s="61">
        <f t="shared" si="185"/>
        <v>0</v>
      </c>
      <c r="S324" s="55"/>
      <c r="T324" s="55"/>
      <c r="U324" s="55"/>
      <c r="V324" s="61">
        <f t="shared" si="186"/>
        <v>0</v>
      </c>
    </row>
    <row r="325" spans="1:22" ht="15" hidden="1" customHeight="1">
      <c r="A325" s="89">
        <v>693</v>
      </c>
      <c r="B325" s="12" t="s">
        <v>248</v>
      </c>
      <c r="C325" s="62" t="s">
        <v>50</v>
      </c>
      <c r="D325" s="59"/>
      <c r="E325" s="61">
        <f t="shared" si="182"/>
        <v>0</v>
      </c>
      <c r="F325" s="61"/>
      <c r="G325" s="55"/>
      <c r="H325" s="55"/>
      <c r="I325" s="55"/>
      <c r="J325" s="61">
        <f t="shared" si="183"/>
        <v>0</v>
      </c>
      <c r="K325" s="55"/>
      <c r="L325" s="55"/>
      <c r="M325" s="55"/>
      <c r="N325" s="61">
        <f t="shared" si="184"/>
        <v>0</v>
      </c>
      <c r="O325" s="55"/>
      <c r="P325" s="55"/>
      <c r="Q325" s="55"/>
      <c r="R325" s="61">
        <f t="shared" si="185"/>
        <v>0</v>
      </c>
      <c r="S325" s="55"/>
      <c r="T325" s="55"/>
      <c r="U325" s="55"/>
      <c r="V325" s="61">
        <f t="shared" si="186"/>
        <v>0</v>
      </c>
    </row>
    <row r="326" spans="1:22" ht="15" hidden="1" customHeight="1">
      <c r="A326" s="89">
        <v>694</v>
      </c>
      <c r="B326" s="12" t="s">
        <v>248</v>
      </c>
      <c r="C326" s="62" t="s">
        <v>48</v>
      </c>
      <c r="D326" s="59"/>
      <c r="E326" s="61">
        <f t="shared" si="182"/>
        <v>0</v>
      </c>
      <c r="F326" s="61"/>
      <c r="G326" s="55"/>
      <c r="H326" s="55"/>
      <c r="I326" s="55"/>
      <c r="J326" s="61">
        <f t="shared" si="183"/>
        <v>0</v>
      </c>
      <c r="K326" s="55"/>
      <c r="L326" s="55"/>
      <c r="M326" s="55"/>
      <c r="N326" s="61">
        <f t="shared" si="184"/>
        <v>0</v>
      </c>
      <c r="O326" s="55"/>
      <c r="P326" s="55"/>
      <c r="Q326" s="55"/>
      <c r="R326" s="61">
        <f t="shared" si="185"/>
        <v>0</v>
      </c>
      <c r="S326" s="55"/>
      <c r="T326" s="55"/>
      <c r="U326" s="55"/>
      <c r="V326" s="61">
        <f t="shared" si="186"/>
        <v>0</v>
      </c>
    </row>
    <row r="327" spans="1:22" ht="15" customHeight="1">
      <c r="A327" s="52">
        <v>311</v>
      </c>
      <c r="B327" s="9" t="s">
        <v>30</v>
      </c>
      <c r="C327" s="54" t="s">
        <v>64</v>
      </c>
      <c r="D327" s="54"/>
      <c r="E327" s="54">
        <f>SUM(G327:V327)/2</f>
        <v>0</v>
      </c>
      <c r="F327" s="55"/>
      <c r="G327" s="55"/>
      <c r="H327" s="55"/>
      <c r="I327" s="55"/>
      <c r="J327" s="54">
        <f>SUM(G327:I327)</f>
        <v>0</v>
      </c>
      <c r="K327" s="55"/>
      <c r="L327" s="55"/>
      <c r="M327" s="55"/>
      <c r="N327" s="54">
        <f>SUM(K327:M327)</f>
        <v>0</v>
      </c>
      <c r="O327" s="55"/>
      <c r="P327" s="55"/>
      <c r="Q327" s="55"/>
      <c r="R327" s="54">
        <f>SUM(O327:Q327)</f>
        <v>0</v>
      </c>
      <c r="S327" s="55"/>
      <c r="T327" s="55"/>
      <c r="U327" s="55"/>
      <c r="V327" s="54">
        <f>SUM(S327:U327)</f>
        <v>0</v>
      </c>
    </row>
    <row r="328" spans="1:22" hidden="1">
      <c r="A328" s="137">
        <v>695</v>
      </c>
      <c r="B328" s="160" t="s">
        <v>250</v>
      </c>
      <c r="C328" s="161" t="s">
        <v>251</v>
      </c>
      <c r="D328" s="130"/>
      <c r="E328" s="162">
        <f>SUM(E329:E339)</f>
        <v>0</v>
      </c>
      <c r="F328" s="106"/>
      <c r="G328" s="162">
        <f>SUM(G329:G339)</f>
        <v>0</v>
      </c>
      <c r="H328" s="162">
        <f t="shared" ref="H328:I328" si="187">SUM(H329:H339)</f>
        <v>0</v>
      </c>
      <c r="I328" s="162">
        <f t="shared" si="187"/>
        <v>0</v>
      </c>
      <c r="J328" s="169">
        <f>SUM(G328:I328)</f>
        <v>0</v>
      </c>
      <c r="K328" s="162">
        <f>SUM(K329:K339)</f>
        <v>0</v>
      </c>
      <c r="L328" s="162">
        <f t="shared" ref="L328:M328" si="188">SUM(L329:L339)</f>
        <v>0</v>
      </c>
      <c r="M328" s="162">
        <f t="shared" si="188"/>
        <v>0</v>
      </c>
      <c r="N328" s="169">
        <f>SUM(K328:M328)</f>
        <v>0</v>
      </c>
      <c r="O328" s="162">
        <f>SUM(O329:O339)</f>
        <v>0</v>
      </c>
      <c r="P328" s="162">
        <f t="shared" ref="P328:Q328" si="189">SUM(P329:P339)</f>
        <v>0</v>
      </c>
      <c r="Q328" s="162">
        <f t="shared" si="189"/>
        <v>0</v>
      </c>
      <c r="R328" s="169">
        <f>SUM(O328:Q328)</f>
        <v>0</v>
      </c>
      <c r="S328" s="162">
        <f>SUM(S329:S339)</f>
        <v>0</v>
      </c>
      <c r="T328" s="162">
        <f t="shared" ref="T328:U328" si="190">SUM(T329:T339)</f>
        <v>0</v>
      </c>
      <c r="U328" s="162">
        <f t="shared" si="190"/>
        <v>0</v>
      </c>
      <c r="V328" s="169">
        <f>SUM(S328:U328)</f>
        <v>0</v>
      </c>
    </row>
    <row r="329" spans="1:22" ht="15" hidden="1" customHeight="1">
      <c r="A329" s="89">
        <v>696</v>
      </c>
      <c r="B329" s="12" t="s">
        <v>250</v>
      </c>
      <c r="C329" s="62" t="s">
        <v>42</v>
      </c>
      <c r="D329" s="59"/>
      <c r="E329" s="61">
        <f t="shared" si="182"/>
        <v>0</v>
      </c>
      <c r="F329" s="61"/>
      <c r="G329" s="55"/>
      <c r="H329" s="55"/>
      <c r="I329" s="55"/>
      <c r="J329" s="61">
        <f t="shared" ref="J329:J339" si="191">SUM(G329:I329)</f>
        <v>0</v>
      </c>
      <c r="K329" s="55"/>
      <c r="L329" s="55"/>
      <c r="M329" s="55"/>
      <c r="N329" s="61">
        <f t="shared" ref="N329:N339" si="192">SUM(K329:M329)</f>
        <v>0</v>
      </c>
      <c r="O329" s="55"/>
      <c r="P329" s="55"/>
      <c r="Q329" s="55"/>
      <c r="R329" s="61">
        <f t="shared" ref="R329:R339" si="193">SUM(O329:Q329)</f>
        <v>0</v>
      </c>
      <c r="S329" s="55"/>
      <c r="T329" s="55"/>
      <c r="U329" s="55"/>
      <c r="V329" s="61">
        <f t="shared" ref="V329:V339" si="194">SUM(S329:U329)</f>
        <v>0</v>
      </c>
    </row>
    <row r="330" spans="1:22" ht="15" hidden="1" customHeight="1">
      <c r="A330" s="89">
        <v>697</v>
      </c>
      <c r="B330" s="12" t="s">
        <v>250</v>
      </c>
      <c r="C330" s="62" t="s">
        <v>41</v>
      </c>
      <c r="D330" s="59"/>
      <c r="E330" s="61">
        <f t="shared" si="182"/>
        <v>0</v>
      </c>
      <c r="F330" s="61"/>
      <c r="G330" s="55"/>
      <c r="H330" s="55"/>
      <c r="I330" s="55"/>
      <c r="J330" s="61">
        <f t="shared" si="191"/>
        <v>0</v>
      </c>
      <c r="K330" s="55"/>
      <c r="L330" s="55"/>
      <c r="M330" s="55"/>
      <c r="N330" s="61">
        <f t="shared" si="192"/>
        <v>0</v>
      </c>
      <c r="O330" s="55"/>
      <c r="P330" s="55"/>
      <c r="Q330" s="55"/>
      <c r="R330" s="61">
        <f t="shared" si="193"/>
        <v>0</v>
      </c>
      <c r="S330" s="55"/>
      <c r="T330" s="55"/>
      <c r="U330" s="55"/>
      <c r="V330" s="61">
        <f t="shared" si="194"/>
        <v>0</v>
      </c>
    </row>
    <row r="331" spans="1:22" ht="15" hidden="1" customHeight="1">
      <c r="A331" s="89">
        <v>698</v>
      </c>
      <c r="B331" s="12" t="s">
        <v>250</v>
      </c>
      <c r="C331" s="62" t="s">
        <v>68</v>
      </c>
      <c r="D331" s="59"/>
      <c r="E331" s="61">
        <f t="shared" si="182"/>
        <v>0</v>
      </c>
      <c r="F331" s="61"/>
      <c r="G331" s="55"/>
      <c r="H331" s="55"/>
      <c r="I331" s="55"/>
      <c r="J331" s="61">
        <f t="shared" si="191"/>
        <v>0</v>
      </c>
      <c r="K331" s="55"/>
      <c r="L331" s="55"/>
      <c r="M331" s="55"/>
      <c r="N331" s="61">
        <f t="shared" si="192"/>
        <v>0</v>
      </c>
      <c r="O331" s="55"/>
      <c r="P331" s="55"/>
      <c r="Q331" s="55"/>
      <c r="R331" s="61">
        <f t="shared" si="193"/>
        <v>0</v>
      </c>
      <c r="S331" s="55"/>
      <c r="T331" s="55"/>
      <c r="U331" s="55"/>
      <c r="V331" s="61">
        <f t="shared" si="194"/>
        <v>0</v>
      </c>
    </row>
    <row r="332" spans="1:22" ht="15" hidden="1" customHeight="1">
      <c r="A332" s="89">
        <v>699</v>
      </c>
      <c r="B332" s="12" t="s">
        <v>250</v>
      </c>
      <c r="C332" s="63" t="s">
        <v>159</v>
      </c>
      <c r="D332" s="59"/>
      <c r="E332" s="61">
        <f t="shared" si="182"/>
        <v>0</v>
      </c>
      <c r="F332" s="61"/>
      <c r="G332" s="55"/>
      <c r="H332" s="55"/>
      <c r="I332" s="55"/>
      <c r="J332" s="61">
        <f t="shared" si="191"/>
        <v>0</v>
      </c>
      <c r="K332" s="55"/>
      <c r="L332" s="55"/>
      <c r="M332" s="55"/>
      <c r="N332" s="61">
        <f t="shared" si="192"/>
        <v>0</v>
      </c>
      <c r="O332" s="55"/>
      <c r="P332" s="55"/>
      <c r="Q332" s="55"/>
      <c r="R332" s="61">
        <f t="shared" si="193"/>
        <v>0</v>
      </c>
      <c r="S332" s="55"/>
      <c r="T332" s="55"/>
      <c r="U332" s="55"/>
      <c r="V332" s="61">
        <f t="shared" si="194"/>
        <v>0</v>
      </c>
    </row>
    <row r="333" spans="1:22" ht="15" hidden="1" customHeight="1">
      <c r="A333" s="89">
        <v>700</v>
      </c>
      <c r="B333" s="12" t="s">
        <v>250</v>
      </c>
      <c r="C333" s="62" t="s">
        <v>69</v>
      </c>
      <c r="D333" s="59"/>
      <c r="E333" s="61">
        <f t="shared" si="182"/>
        <v>0</v>
      </c>
      <c r="F333" s="61"/>
      <c r="G333" s="55"/>
      <c r="H333" s="55"/>
      <c r="I333" s="55"/>
      <c r="J333" s="61">
        <f t="shared" si="191"/>
        <v>0</v>
      </c>
      <c r="K333" s="55"/>
      <c r="L333" s="55"/>
      <c r="M333" s="55"/>
      <c r="N333" s="61">
        <f t="shared" si="192"/>
        <v>0</v>
      </c>
      <c r="O333" s="55"/>
      <c r="P333" s="55"/>
      <c r="Q333" s="55"/>
      <c r="R333" s="61">
        <f t="shared" si="193"/>
        <v>0</v>
      </c>
      <c r="S333" s="55"/>
      <c r="T333" s="55"/>
      <c r="U333" s="55"/>
      <c r="V333" s="61">
        <f t="shared" si="194"/>
        <v>0</v>
      </c>
    </row>
    <row r="334" spans="1:22" ht="15" hidden="1" customHeight="1">
      <c r="A334" s="89">
        <v>701</v>
      </c>
      <c r="B334" s="12" t="s">
        <v>250</v>
      </c>
      <c r="C334" s="62" t="s">
        <v>71</v>
      </c>
      <c r="D334" s="59"/>
      <c r="E334" s="61">
        <f t="shared" si="182"/>
        <v>0</v>
      </c>
      <c r="F334" s="61"/>
      <c r="G334" s="55"/>
      <c r="H334" s="55"/>
      <c r="I334" s="55"/>
      <c r="J334" s="61">
        <f t="shared" si="191"/>
        <v>0</v>
      </c>
      <c r="K334" s="55"/>
      <c r="L334" s="55"/>
      <c r="M334" s="55"/>
      <c r="N334" s="61">
        <f t="shared" si="192"/>
        <v>0</v>
      </c>
      <c r="O334" s="55"/>
      <c r="P334" s="55"/>
      <c r="Q334" s="55"/>
      <c r="R334" s="61">
        <f t="shared" si="193"/>
        <v>0</v>
      </c>
      <c r="S334" s="55"/>
      <c r="T334" s="55"/>
      <c r="U334" s="55"/>
      <c r="V334" s="61">
        <f t="shared" si="194"/>
        <v>0</v>
      </c>
    </row>
    <row r="335" spans="1:22" ht="15" hidden="1" customHeight="1">
      <c r="A335" s="89">
        <v>702</v>
      </c>
      <c r="B335" s="12" t="s">
        <v>250</v>
      </c>
      <c r="C335" s="62" t="s">
        <v>70</v>
      </c>
      <c r="D335" s="59"/>
      <c r="E335" s="61">
        <f t="shared" si="182"/>
        <v>0</v>
      </c>
      <c r="F335" s="61"/>
      <c r="G335" s="55"/>
      <c r="H335" s="55"/>
      <c r="I335" s="55"/>
      <c r="J335" s="61">
        <f t="shared" si="191"/>
        <v>0</v>
      </c>
      <c r="K335" s="55"/>
      <c r="L335" s="55"/>
      <c r="M335" s="55"/>
      <c r="N335" s="61">
        <f t="shared" si="192"/>
        <v>0</v>
      </c>
      <c r="O335" s="55"/>
      <c r="P335" s="55"/>
      <c r="Q335" s="55"/>
      <c r="R335" s="61">
        <f t="shared" si="193"/>
        <v>0</v>
      </c>
      <c r="S335" s="55"/>
      <c r="T335" s="55"/>
      <c r="U335" s="55"/>
      <c r="V335" s="61">
        <f t="shared" si="194"/>
        <v>0</v>
      </c>
    </row>
    <row r="336" spans="1:22" ht="15" hidden="1" customHeight="1">
      <c r="A336" s="89">
        <v>703</v>
      </c>
      <c r="B336" s="12" t="s">
        <v>250</v>
      </c>
      <c r="C336" s="62" t="s">
        <v>56</v>
      </c>
      <c r="D336" s="59"/>
      <c r="E336" s="61">
        <f t="shared" si="182"/>
        <v>0</v>
      </c>
      <c r="F336" s="61"/>
      <c r="G336" s="55"/>
      <c r="H336" s="55"/>
      <c r="I336" s="55"/>
      <c r="J336" s="61">
        <f t="shared" si="191"/>
        <v>0</v>
      </c>
      <c r="K336" s="55"/>
      <c r="L336" s="55"/>
      <c r="M336" s="55"/>
      <c r="N336" s="61">
        <f t="shared" si="192"/>
        <v>0</v>
      </c>
      <c r="O336" s="55"/>
      <c r="P336" s="55"/>
      <c r="Q336" s="55"/>
      <c r="R336" s="61">
        <f t="shared" si="193"/>
        <v>0</v>
      </c>
      <c r="S336" s="55"/>
      <c r="T336" s="55"/>
      <c r="U336" s="55"/>
      <c r="V336" s="61">
        <f t="shared" si="194"/>
        <v>0</v>
      </c>
    </row>
    <row r="337" spans="1:22" ht="15" hidden="1" customHeight="1">
      <c r="A337" s="89">
        <v>704</v>
      </c>
      <c r="B337" s="12" t="s">
        <v>250</v>
      </c>
      <c r="C337" s="62" t="s">
        <v>47</v>
      </c>
      <c r="D337" s="59"/>
      <c r="E337" s="61">
        <f t="shared" si="182"/>
        <v>0</v>
      </c>
      <c r="F337" s="61"/>
      <c r="G337" s="55"/>
      <c r="H337" s="55"/>
      <c r="I337" s="55"/>
      <c r="J337" s="61">
        <f t="shared" si="191"/>
        <v>0</v>
      </c>
      <c r="K337" s="55"/>
      <c r="L337" s="55"/>
      <c r="M337" s="55"/>
      <c r="N337" s="61">
        <f t="shared" si="192"/>
        <v>0</v>
      </c>
      <c r="O337" s="55"/>
      <c r="P337" s="55"/>
      <c r="Q337" s="55"/>
      <c r="R337" s="61">
        <f t="shared" si="193"/>
        <v>0</v>
      </c>
      <c r="S337" s="55"/>
      <c r="T337" s="55"/>
      <c r="U337" s="55"/>
      <c r="V337" s="61">
        <f t="shared" si="194"/>
        <v>0</v>
      </c>
    </row>
    <row r="338" spans="1:22" ht="15" hidden="1" customHeight="1">
      <c r="A338" s="89">
        <v>705</v>
      </c>
      <c r="B338" s="12" t="s">
        <v>250</v>
      </c>
      <c r="C338" s="62" t="s">
        <v>50</v>
      </c>
      <c r="D338" s="59"/>
      <c r="E338" s="61">
        <f t="shared" si="182"/>
        <v>0</v>
      </c>
      <c r="F338" s="61"/>
      <c r="G338" s="55"/>
      <c r="H338" s="55"/>
      <c r="I338" s="55"/>
      <c r="J338" s="61">
        <f t="shared" si="191"/>
        <v>0</v>
      </c>
      <c r="K338" s="55"/>
      <c r="L338" s="55"/>
      <c r="M338" s="55"/>
      <c r="N338" s="61">
        <f t="shared" si="192"/>
        <v>0</v>
      </c>
      <c r="O338" s="55"/>
      <c r="P338" s="55"/>
      <c r="Q338" s="55"/>
      <c r="R338" s="61">
        <f t="shared" si="193"/>
        <v>0</v>
      </c>
      <c r="S338" s="55"/>
      <c r="T338" s="55"/>
      <c r="U338" s="55"/>
      <c r="V338" s="61">
        <f t="shared" si="194"/>
        <v>0</v>
      </c>
    </row>
    <row r="339" spans="1:22" ht="15" hidden="1" customHeight="1">
      <c r="A339" s="89">
        <v>706</v>
      </c>
      <c r="B339" s="12" t="s">
        <v>250</v>
      </c>
      <c r="C339" s="62" t="s">
        <v>48</v>
      </c>
      <c r="D339" s="59"/>
      <c r="E339" s="61">
        <f t="shared" si="182"/>
        <v>0</v>
      </c>
      <c r="F339" s="61"/>
      <c r="G339" s="55"/>
      <c r="H339" s="55"/>
      <c r="I339" s="55"/>
      <c r="J339" s="61">
        <f t="shared" si="191"/>
        <v>0</v>
      </c>
      <c r="K339" s="55"/>
      <c r="L339" s="55"/>
      <c r="M339" s="55"/>
      <c r="N339" s="61">
        <f t="shared" si="192"/>
        <v>0</v>
      </c>
      <c r="O339" s="55"/>
      <c r="P339" s="55"/>
      <c r="Q339" s="55"/>
      <c r="R339" s="61">
        <f t="shared" si="193"/>
        <v>0</v>
      </c>
      <c r="S339" s="55"/>
      <c r="T339" s="55"/>
      <c r="U339" s="55"/>
      <c r="V339" s="61">
        <f t="shared" si="194"/>
        <v>0</v>
      </c>
    </row>
    <row r="340" spans="1:22" ht="15" hidden="1" customHeight="1">
      <c r="A340" s="51"/>
      <c r="B340" s="11"/>
      <c r="C340" s="59"/>
      <c r="D340" s="59"/>
      <c r="E340" s="61"/>
      <c r="F340" s="61"/>
      <c r="G340" s="55"/>
      <c r="H340" s="55"/>
      <c r="I340" s="55"/>
      <c r="J340" s="61"/>
      <c r="K340" s="55"/>
      <c r="L340" s="55"/>
      <c r="M340" s="55"/>
      <c r="N340" s="61"/>
      <c r="O340" s="55"/>
      <c r="P340" s="55"/>
      <c r="Q340" s="55"/>
      <c r="R340" s="61"/>
      <c r="S340" s="55"/>
      <c r="T340" s="55"/>
      <c r="U340" s="55"/>
      <c r="V340" s="61"/>
    </row>
    <row r="341" spans="1:22" ht="15" customHeight="1">
      <c r="A341" s="149">
        <v>316</v>
      </c>
      <c r="B341" s="150" t="s">
        <v>30</v>
      </c>
      <c r="C341" s="138" t="s">
        <v>88</v>
      </c>
      <c r="D341" s="138"/>
      <c r="E341" s="138">
        <f>SUM(E342:E346)+E347+E376+E410+E432+E451+E468+E493</f>
        <v>0</v>
      </c>
      <c r="F341" s="119"/>
      <c r="G341" s="138">
        <f t="shared" ref="G341:V341" si="195">SUM(G342:G346)+G347+G376+G410+G432+G451+G468+G493</f>
        <v>0</v>
      </c>
      <c r="H341" s="138">
        <f t="shared" si="195"/>
        <v>0</v>
      </c>
      <c r="I341" s="138">
        <f t="shared" si="195"/>
        <v>0</v>
      </c>
      <c r="J341" s="138">
        <f t="shared" si="195"/>
        <v>0</v>
      </c>
      <c r="K341" s="138">
        <f t="shared" si="195"/>
        <v>0</v>
      </c>
      <c r="L341" s="138">
        <f t="shared" si="195"/>
        <v>0</v>
      </c>
      <c r="M341" s="138">
        <f t="shared" si="195"/>
        <v>0</v>
      </c>
      <c r="N341" s="138">
        <f t="shared" si="195"/>
        <v>0</v>
      </c>
      <c r="O341" s="138">
        <f t="shared" si="195"/>
        <v>0</v>
      </c>
      <c r="P341" s="138">
        <f t="shared" si="195"/>
        <v>0</v>
      </c>
      <c r="Q341" s="138">
        <f t="shared" si="195"/>
        <v>0</v>
      </c>
      <c r="R341" s="138">
        <f t="shared" si="195"/>
        <v>0</v>
      </c>
      <c r="S341" s="138">
        <f t="shared" si="195"/>
        <v>0</v>
      </c>
      <c r="T341" s="138">
        <f t="shared" si="195"/>
        <v>0</v>
      </c>
      <c r="U341" s="138">
        <f t="shared" si="195"/>
        <v>0</v>
      </c>
      <c r="V341" s="138">
        <f t="shared" si="195"/>
        <v>0</v>
      </c>
    </row>
    <row r="342" spans="1:22" ht="15" customHeight="1">
      <c r="A342" s="52">
        <v>401</v>
      </c>
      <c r="B342" s="9" t="s">
        <v>30</v>
      </c>
      <c r="C342" s="54" t="s">
        <v>66</v>
      </c>
      <c r="D342" s="54"/>
      <c r="E342" s="54">
        <f>SUM(G342:V342)/2</f>
        <v>0</v>
      </c>
      <c r="F342" s="55"/>
      <c r="G342" s="55"/>
      <c r="H342" s="55"/>
      <c r="I342" s="55"/>
      <c r="J342" s="54">
        <f t="shared" ref="J342:J347" si="196">SUM(G342:I342)</f>
        <v>0</v>
      </c>
      <c r="K342" s="55"/>
      <c r="L342" s="55"/>
      <c r="M342" s="55"/>
      <c r="N342" s="54">
        <f t="shared" ref="N342:N347" si="197">SUM(K342:M342)</f>
        <v>0</v>
      </c>
      <c r="O342" s="55"/>
      <c r="P342" s="55"/>
      <c r="Q342" s="55"/>
      <c r="R342" s="54">
        <f t="shared" ref="R342:R347" si="198">SUM(O342:Q342)</f>
        <v>0</v>
      </c>
      <c r="S342" s="55"/>
      <c r="T342" s="55"/>
      <c r="U342" s="55"/>
      <c r="V342" s="54">
        <f t="shared" ref="V342:V347" si="199">SUM(S342:U342)</f>
        <v>0</v>
      </c>
    </row>
    <row r="343" spans="1:22" ht="15" customHeight="1">
      <c r="A343" s="52">
        <v>402</v>
      </c>
      <c r="B343" s="9" t="s">
        <v>30</v>
      </c>
      <c r="C343" s="54" t="s">
        <v>68</v>
      </c>
      <c r="D343" s="54"/>
      <c r="E343" s="54">
        <f>SUM(G343:V343)/2</f>
        <v>0</v>
      </c>
      <c r="F343" s="55"/>
      <c r="G343" s="55"/>
      <c r="H343" s="55"/>
      <c r="I343" s="55"/>
      <c r="J343" s="54">
        <f t="shared" si="196"/>
        <v>0</v>
      </c>
      <c r="K343" s="55"/>
      <c r="L343" s="55"/>
      <c r="M343" s="55"/>
      <c r="N343" s="54">
        <f t="shared" si="197"/>
        <v>0</v>
      </c>
      <c r="O343" s="55"/>
      <c r="P343" s="55"/>
      <c r="Q343" s="55"/>
      <c r="R343" s="54">
        <f t="shared" si="198"/>
        <v>0</v>
      </c>
      <c r="S343" s="55"/>
      <c r="T343" s="55"/>
      <c r="U343" s="55"/>
      <c r="V343" s="54">
        <f t="shared" si="199"/>
        <v>0</v>
      </c>
    </row>
    <row r="344" spans="1:22" ht="15" customHeight="1">
      <c r="A344" s="52">
        <v>403</v>
      </c>
      <c r="B344" s="9" t="s">
        <v>30</v>
      </c>
      <c r="C344" s="54" t="s">
        <v>69</v>
      </c>
      <c r="D344" s="54"/>
      <c r="E344" s="54">
        <f>SUM(G344:V344)/2</f>
        <v>0</v>
      </c>
      <c r="F344" s="55"/>
      <c r="G344" s="55"/>
      <c r="H344" s="55"/>
      <c r="I344" s="55"/>
      <c r="J344" s="54">
        <f t="shared" si="196"/>
        <v>0</v>
      </c>
      <c r="K344" s="55"/>
      <c r="L344" s="55"/>
      <c r="M344" s="55"/>
      <c r="N344" s="54">
        <f t="shared" si="197"/>
        <v>0</v>
      </c>
      <c r="O344" s="55"/>
      <c r="P344" s="55"/>
      <c r="Q344" s="55"/>
      <c r="R344" s="54">
        <f t="shared" si="198"/>
        <v>0</v>
      </c>
      <c r="S344" s="55"/>
      <c r="T344" s="55"/>
      <c r="U344" s="55"/>
      <c r="V344" s="54">
        <f t="shared" si="199"/>
        <v>0</v>
      </c>
    </row>
    <row r="345" spans="1:22" ht="15" customHeight="1">
      <c r="A345" s="52">
        <v>404</v>
      </c>
      <c r="B345" s="9" t="s">
        <v>30</v>
      </c>
      <c r="C345" s="54" t="s">
        <v>70</v>
      </c>
      <c r="D345" s="54"/>
      <c r="E345" s="54">
        <f>SUM(G345:V345)/2</f>
        <v>0</v>
      </c>
      <c r="F345" s="55"/>
      <c r="G345" s="55"/>
      <c r="H345" s="55"/>
      <c r="I345" s="55"/>
      <c r="J345" s="54">
        <f t="shared" si="196"/>
        <v>0</v>
      </c>
      <c r="K345" s="55"/>
      <c r="L345" s="55"/>
      <c r="M345" s="55"/>
      <c r="N345" s="54">
        <f t="shared" si="197"/>
        <v>0</v>
      </c>
      <c r="O345" s="55"/>
      <c r="P345" s="55"/>
      <c r="Q345" s="55"/>
      <c r="R345" s="54">
        <f t="shared" si="198"/>
        <v>0</v>
      </c>
      <c r="S345" s="55"/>
      <c r="T345" s="55"/>
      <c r="U345" s="55"/>
      <c r="V345" s="54">
        <f t="shared" si="199"/>
        <v>0</v>
      </c>
    </row>
    <row r="346" spans="1:22" ht="15" customHeight="1">
      <c r="A346" s="52">
        <v>405</v>
      </c>
      <c r="B346" s="9" t="s">
        <v>30</v>
      </c>
      <c r="C346" s="54" t="s">
        <v>71</v>
      </c>
      <c r="D346" s="54"/>
      <c r="E346" s="54">
        <f>SUM(G346:V346)/2</f>
        <v>0</v>
      </c>
      <c r="F346" s="55"/>
      <c r="G346" s="55"/>
      <c r="H346" s="55"/>
      <c r="I346" s="55"/>
      <c r="J346" s="54">
        <f t="shared" si="196"/>
        <v>0</v>
      </c>
      <c r="K346" s="55"/>
      <c r="L346" s="55"/>
      <c r="M346" s="55"/>
      <c r="N346" s="54">
        <f t="shared" si="197"/>
        <v>0</v>
      </c>
      <c r="O346" s="55"/>
      <c r="P346" s="55"/>
      <c r="Q346" s="55"/>
      <c r="R346" s="54">
        <f t="shared" si="198"/>
        <v>0</v>
      </c>
      <c r="S346" s="55"/>
      <c r="T346" s="55"/>
      <c r="U346" s="55"/>
      <c r="V346" s="54">
        <f t="shared" si="199"/>
        <v>0</v>
      </c>
    </row>
    <row r="347" spans="1:22" ht="15" hidden="1" customHeight="1">
      <c r="A347" s="167">
        <v>317</v>
      </c>
      <c r="B347" s="163" t="s">
        <v>89</v>
      </c>
      <c r="C347" s="169" t="s">
        <v>190</v>
      </c>
      <c r="D347" s="126"/>
      <c r="E347" s="162">
        <f>+E348+E361</f>
        <v>0</v>
      </c>
      <c r="F347" s="104"/>
      <c r="G347" s="162">
        <f>G348+G361</f>
        <v>0</v>
      </c>
      <c r="H347" s="162">
        <f>H348+H361</f>
        <v>0</v>
      </c>
      <c r="I347" s="162">
        <f>I348+I361</f>
        <v>0</v>
      </c>
      <c r="J347" s="162">
        <f t="shared" si="196"/>
        <v>0</v>
      </c>
      <c r="K347" s="162">
        <f>K348+K361</f>
        <v>0</v>
      </c>
      <c r="L347" s="162">
        <f>L348+L361</f>
        <v>0</v>
      </c>
      <c r="M347" s="162">
        <f>M348+M361</f>
        <v>0</v>
      </c>
      <c r="N347" s="162">
        <f t="shared" si="197"/>
        <v>0</v>
      </c>
      <c r="O347" s="162">
        <f>O348+O361</f>
        <v>0</v>
      </c>
      <c r="P347" s="162">
        <f>P348+P361</f>
        <v>0</v>
      </c>
      <c r="Q347" s="162">
        <f>Q348+Q361</f>
        <v>0</v>
      </c>
      <c r="R347" s="162">
        <f t="shared" si="198"/>
        <v>0</v>
      </c>
      <c r="S347" s="162">
        <f>S348+S361</f>
        <v>0</v>
      </c>
      <c r="T347" s="162">
        <f>T348+T361</f>
        <v>0</v>
      </c>
      <c r="U347" s="162">
        <f>U348+U361</f>
        <v>0</v>
      </c>
      <c r="V347" s="162">
        <f t="shared" si="199"/>
        <v>0</v>
      </c>
    </row>
    <row r="348" spans="1:22" s="6" customFormat="1" ht="31.5" hidden="1">
      <c r="A348" s="167">
        <v>318</v>
      </c>
      <c r="B348" s="163" t="s">
        <v>191</v>
      </c>
      <c r="C348" s="162" t="s">
        <v>192</v>
      </c>
      <c r="D348" s="123"/>
      <c r="E348" s="162">
        <f>SUM(E349:E360)</f>
        <v>0</v>
      </c>
      <c r="F348" s="104"/>
      <c r="G348" s="162">
        <f t="shared" ref="G348:V348" si="200">SUM(G349:G360)</f>
        <v>0</v>
      </c>
      <c r="H348" s="162">
        <f t="shared" si="200"/>
        <v>0</v>
      </c>
      <c r="I348" s="162">
        <f t="shared" si="200"/>
        <v>0</v>
      </c>
      <c r="J348" s="162">
        <f t="shared" si="200"/>
        <v>0</v>
      </c>
      <c r="K348" s="162">
        <f t="shared" si="200"/>
        <v>0</v>
      </c>
      <c r="L348" s="162">
        <f t="shared" si="200"/>
        <v>0</v>
      </c>
      <c r="M348" s="162">
        <f t="shared" si="200"/>
        <v>0</v>
      </c>
      <c r="N348" s="162">
        <f t="shared" si="200"/>
        <v>0</v>
      </c>
      <c r="O348" s="162">
        <f t="shared" si="200"/>
        <v>0</v>
      </c>
      <c r="P348" s="162">
        <f t="shared" si="200"/>
        <v>0</v>
      </c>
      <c r="Q348" s="162">
        <f t="shared" si="200"/>
        <v>0</v>
      </c>
      <c r="R348" s="162">
        <f t="shared" si="200"/>
        <v>0</v>
      </c>
      <c r="S348" s="162">
        <f t="shared" si="200"/>
        <v>0</v>
      </c>
      <c r="T348" s="162">
        <f t="shared" si="200"/>
        <v>0</v>
      </c>
      <c r="U348" s="162">
        <f t="shared" si="200"/>
        <v>0</v>
      </c>
      <c r="V348" s="162">
        <f t="shared" si="200"/>
        <v>0</v>
      </c>
    </row>
    <row r="349" spans="1:22" s="6" customFormat="1" ht="15" hidden="1" customHeight="1">
      <c r="A349" s="51">
        <v>319</v>
      </c>
      <c r="B349" s="11" t="s">
        <v>191</v>
      </c>
      <c r="C349" s="59" t="s">
        <v>49</v>
      </c>
      <c r="D349" s="59"/>
      <c r="E349" s="61">
        <f t="shared" ref="E349:E360" si="201">SUM(G349:V349)/2</f>
        <v>0</v>
      </c>
      <c r="F349" s="61"/>
      <c r="G349" s="55"/>
      <c r="H349" s="55"/>
      <c r="I349" s="55"/>
      <c r="J349" s="61">
        <f t="shared" ref="J349:J360" si="202">SUM(G349:I349)</f>
        <v>0</v>
      </c>
      <c r="K349" s="55"/>
      <c r="L349" s="55"/>
      <c r="M349" s="55"/>
      <c r="N349" s="61">
        <f t="shared" ref="N349:N360" si="203">SUM(K349:M349)</f>
        <v>0</v>
      </c>
      <c r="O349" s="55"/>
      <c r="P349" s="55"/>
      <c r="Q349" s="55"/>
      <c r="R349" s="61">
        <f t="shared" ref="R349:R360" si="204">SUM(O349:Q349)</f>
        <v>0</v>
      </c>
      <c r="S349" s="55"/>
      <c r="T349" s="55"/>
      <c r="U349" s="55"/>
      <c r="V349" s="61">
        <f t="shared" ref="V349:V360" si="205">SUM(S349:U349)</f>
        <v>0</v>
      </c>
    </row>
    <row r="350" spans="1:22" s="6" customFormat="1" ht="15" hidden="1" customHeight="1">
      <c r="A350" s="51">
        <v>321</v>
      </c>
      <c r="B350" s="11" t="s">
        <v>191</v>
      </c>
      <c r="C350" s="60" t="s">
        <v>193</v>
      </c>
      <c r="D350" s="60"/>
      <c r="E350" s="61">
        <f t="shared" si="201"/>
        <v>0</v>
      </c>
      <c r="F350" s="61"/>
      <c r="G350" s="55"/>
      <c r="H350" s="55"/>
      <c r="I350" s="55"/>
      <c r="J350" s="61">
        <f t="shared" si="202"/>
        <v>0</v>
      </c>
      <c r="K350" s="55"/>
      <c r="L350" s="55"/>
      <c r="M350" s="55"/>
      <c r="N350" s="61">
        <f t="shared" si="203"/>
        <v>0</v>
      </c>
      <c r="O350" s="55"/>
      <c r="P350" s="55"/>
      <c r="Q350" s="55"/>
      <c r="R350" s="61">
        <f t="shared" si="204"/>
        <v>0</v>
      </c>
      <c r="S350" s="55"/>
      <c r="T350" s="55"/>
      <c r="U350" s="55"/>
      <c r="V350" s="61">
        <f t="shared" si="205"/>
        <v>0</v>
      </c>
    </row>
    <row r="351" spans="1:22" s="6" customFormat="1" ht="15" hidden="1" customHeight="1">
      <c r="A351" s="51">
        <v>323</v>
      </c>
      <c r="B351" s="11" t="s">
        <v>191</v>
      </c>
      <c r="C351" s="64" t="s">
        <v>58</v>
      </c>
      <c r="D351" s="64"/>
      <c r="E351" s="61">
        <f t="shared" si="201"/>
        <v>0</v>
      </c>
      <c r="F351" s="61"/>
      <c r="G351" s="55"/>
      <c r="H351" s="55"/>
      <c r="I351" s="55"/>
      <c r="J351" s="61">
        <f t="shared" si="202"/>
        <v>0</v>
      </c>
      <c r="K351" s="55"/>
      <c r="L351" s="55"/>
      <c r="M351" s="55"/>
      <c r="N351" s="61">
        <f t="shared" si="203"/>
        <v>0</v>
      </c>
      <c r="O351" s="55"/>
      <c r="P351" s="55"/>
      <c r="Q351" s="55"/>
      <c r="R351" s="61">
        <f t="shared" si="204"/>
        <v>0</v>
      </c>
      <c r="S351" s="55"/>
      <c r="T351" s="55"/>
      <c r="U351" s="55"/>
      <c r="V351" s="61">
        <f t="shared" si="205"/>
        <v>0</v>
      </c>
    </row>
    <row r="352" spans="1:22" s="6" customFormat="1" ht="15" hidden="1" customHeight="1">
      <c r="A352" s="51">
        <v>324</v>
      </c>
      <c r="B352" s="11" t="s">
        <v>191</v>
      </c>
      <c r="C352" s="59" t="s">
        <v>159</v>
      </c>
      <c r="D352" s="59"/>
      <c r="E352" s="61">
        <f t="shared" si="201"/>
        <v>0</v>
      </c>
      <c r="F352" s="61"/>
      <c r="G352" s="55"/>
      <c r="H352" s="55"/>
      <c r="I352" s="55"/>
      <c r="J352" s="61">
        <f t="shared" si="202"/>
        <v>0</v>
      </c>
      <c r="K352" s="55"/>
      <c r="L352" s="55"/>
      <c r="M352" s="55"/>
      <c r="N352" s="61">
        <f t="shared" si="203"/>
        <v>0</v>
      </c>
      <c r="O352" s="55"/>
      <c r="P352" s="55"/>
      <c r="Q352" s="55"/>
      <c r="R352" s="61">
        <f t="shared" si="204"/>
        <v>0</v>
      </c>
      <c r="S352" s="55"/>
      <c r="T352" s="55"/>
      <c r="U352" s="55"/>
      <c r="V352" s="61">
        <f t="shared" si="205"/>
        <v>0</v>
      </c>
    </row>
    <row r="353" spans="1:22" s="6" customFormat="1" ht="15" hidden="1" customHeight="1">
      <c r="A353" s="51">
        <v>325</v>
      </c>
      <c r="B353" s="11" t="s">
        <v>191</v>
      </c>
      <c r="C353" s="59" t="s">
        <v>68</v>
      </c>
      <c r="D353" s="59"/>
      <c r="E353" s="61">
        <f t="shared" si="201"/>
        <v>0</v>
      </c>
      <c r="F353" s="61"/>
      <c r="G353" s="55"/>
      <c r="H353" s="55"/>
      <c r="I353" s="55"/>
      <c r="J353" s="61">
        <f t="shared" si="202"/>
        <v>0</v>
      </c>
      <c r="K353" s="55"/>
      <c r="L353" s="55"/>
      <c r="M353" s="55"/>
      <c r="N353" s="61">
        <f t="shared" si="203"/>
        <v>0</v>
      </c>
      <c r="O353" s="55"/>
      <c r="P353" s="55"/>
      <c r="Q353" s="55"/>
      <c r="R353" s="61">
        <f t="shared" si="204"/>
        <v>0</v>
      </c>
      <c r="S353" s="55"/>
      <c r="T353" s="55"/>
      <c r="U353" s="55"/>
      <c r="V353" s="61">
        <f t="shared" si="205"/>
        <v>0</v>
      </c>
    </row>
    <row r="354" spans="1:22" s="6" customFormat="1" ht="15" hidden="1" customHeight="1">
      <c r="A354" s="51">
        <v>326</v>
      </c>
      <c r="B354" s="11" t="s">
        <v>191</v>
      </c>
      <c r="C354" s="59" t="s">
        <v>31</v>
      </c>
      <c r="D354" s="59"/>
      <c r="E354" s="61">
        <f t="shared" si="201"/>
        <v>0</v>
      </c>
      <c r="F354" s="61"/>
      <c r="G354" s="55"/>
      <c r="H354" s="55"/>
      <c r="I354" s="55"/>
      <c r="J354" s="61">
        <f t="shared" si="202"/>
        <v>0</v>
      </c>
      <c r="K354" s="55"/>
      <c r="L354" s="55"/>
      <c r="M354" s="55"/>
      <c r="N354" s="61">
        <f t="shared" si="203"/>
        <v>0</v>
      </c>
      <c r="O354" s="55"/>
      <c r="P354" s="55"/>
      <c r="Q354" s="55"/>
      <c r="R354" s="61">
        <f t="shared" si="204"/>
        <v>0</v>
      </c>
      <c r="S354" s="55"/>
      <c r="T354" s="55"/>
      <c r="U354" s="55"/>
      <c r="V354" s="61">
        <f t="shared" si="205"/>
        <v>0</v>
      </c>
    </row>
    <row r="355" spans="1:22" s="6" customFormat="1" ht="15" hidden="1" customHeight="1">
      <c r="A355" s="51">
        <v>327</v>
      </c>
      <c r="B355" s="11" t="s">
        <v>191</v>
      </c>
      <c r="C355" s="59" t="s">
        <v>71</v>
      </c>
      <c r="D355" s="59"/>
      <c r="E355" s="61">
        <f t="shared" si="201"/>
        <v>0</v>
      </c>
      <c r="F355" s="61"/>
      <c r="G355" s="55"/>
      <c r="H355" s="55"/>
      <c r="I355" s="55"/>
      <c r="J355" s="61">
        <f t="shared" si="202"/>
        <v>0</v>
      </c>
      <c r="K355" s="55"/>
      <c r="L355" s="55"/>
      <c r="M355" s="55"/>
      <c r="N355" s="61">
        <f t="shared" si="203"/>
        <v>0</v>
      </c>
      <c r="O355" s="55"/>
      <c r="P355" s="55"/>
      <c r="Q355" s="55"/>
      <c r="R355" s="61">
        <f t="shared" si="204"/>
        <v>0</v>
      </c>
      <c r="S355" s="55"/>
      <c r="T355" s="55"/>
      <c r="U355" s="55"/>
      <c r="V355" s="61">
        <f t="shared" si="205"/>
        <v>0</v>
      </c>
    </row>
    <row r="356" spans="1:22" s="6" customFormat="1" ht="15" hidden="1" customHeight="1">
      <c r="A356" s="51">
        <v>328</v>
      </c>
      <c r="B356" s="11" t="s">
        <v>191</v>
      </c>
      <c r="C356" s="59" t="s">
        <v>70</v>
      </c>
      <c r="D356" s="59"/>
      <c r="E356" s="61">
        <f t="shared" si="201"/>
        <v>0</v>
      </c>
      <c r="F356" s="61"/>
      <c r="G356" s="55"/>
      <c r="H356" s="55"/>
      <c r="I356" s="55"/>
      <c r="J356" s="61">
        <f t="shared" si="202"/>
        <v>0</v>
      </c>
      <c r="K356" s="55"/>
      <c r="L356" s="55"/>
      <c r="M356" s="55"/>
      <c r="N356" s="61">
        <f t="shared" si="203"/>
        <v>0</v>
      </c>
      <c r="O356" s="55"/>
      <c r="P356" s="55"/>
      <c r="Q356" s="55"/>
      <c r="R356" s="61">
        <f t="shared" si="204"/>
        <v>0</v>
      </c>
      <c r="S356" s="55"/>
      <c r="T356" s="55"/>
      <c r="U356" s="55"/>
      <c r="V356" s="61">
        <f t="shared" si="205"/>
        <v>0</v>
      </c>
    </row>
    <row r="357" spans="1:22" s="6" customFormat="1" ht="15" hidden="1" customHeight="1">
      <c r="A357" s="51">
        <v>329</v>
      </c>
      <c r="B357" s="11" t="s">
        <v>191</v>
      </c>
      <c r="C357" s="59" t="s">
        <v>56</v>
      </c>
      <c r="D357" s="59"/>
      <c r="E357" s="61">
        <f t="shared" si="201"/>
        <v>0</v>
      </c>
      <c r="F357" s="61"/>
      <c r="G357" s="55"/>
      <c r="H357" s="55"/>
      <c r="I357" s="55"/>
      <c r="J357" s="61">
        <f t="shared" si="202"/>
        <v>0</v>
      </c>
      <c r="K357" s="55"/>
      <c r="L357" s="55"/>
      <c r="M357" s="55"/>
      <c r="N357" s="61">
        <f t="shared" si="203"/>
        <v>0</v>
      </c>
      <c r="O357" s="55"/>
      <c r="P357" s="55"/>
      <c r="Q357" s="55"/>
      <c r="R357" s="61">
        <f t="shared" si="204"/>
        <v>0</v>
      </c>
      <c r="S357" s="55"/>
      <c r="T357" s="55"/>
      <c r="U357" s="55"/>
      <c r="V357" s="61">
        <f t="shared" si="205"/>
        <v>0</v>
      </c>
    </row>
    <row r="358" spans="1:22" s="6" customFormat="1" ht="15" hidden="1" customHeight="1">
      <c r="A358" s="51">
        <v>330</v>
      </c>
      <c r="B358" s="11" t="s">
        <v>191</v>
      </c>
      <c r="C358" s="59" t="s">
        <v>47</v>
      </c>
      <c r="D358" s="59"/>
      <c r="E358" s="61">
        <f t="shared" si="201"/>
        <v>0</v>
      </c>
      <c r="F358" s="61"/>
      <c r="G358" s="55"/>
      <c r="H358" s="55"/>
      <c r="I358" s="55"/>
      <c r="J358" s="61">
        <f t="shared" si="202"/>
        <v>0</v>
      </c>
      <c r="K358" s="55"/>
      <c r="L358" s="55"/>
      <c r="M358" s="55"/>
      <c r="N358" s="61">
        <f t="shared" si="203"/>
        <v>0</v>
      </c>
      <c r="O358" s="55"/>
      <c r="P358" s="55"/>
      <c r="Q358" s="55"/>
      <c r="R358" s="61">
        <f t="shared" si="204"/>
        <v>0</v>
      </c>
      <c r="S358" s="55"/>
      <c r="T358" s="55"/>
      <c r="U358" s="55"/>
      <c r="V358" s="61">
        <f t="shared" si="205"/>
        <v>0</v>
      </c>
    </row>
    <row r="359" spans="1:22" s="6" customFormat="1" ht="15" hidden="1" customHeight="1">
      <c r="A359" s="51">
        <v>331</v>
      </c>
      <c r="B359" s="11" t="s">
        <v>191</v>
      </c>
      <c r="C359" s="59" t="s">
        <v>50</v>
      </c>
      <c r="D359" s="59"/>
      <c r="E359" s="61">
        <f t="shared" si="201"/>
        <v>0</v>
      </c>
      <c r="F359" s="61"/>
      <c r="G359" s="55"/>
      <c r="H359" s="55"/>
      <c r="I359" s="55"/>
      <c r="J359" s="61">
        <f t="shared" si="202"/>
        <v>0</v>
      </c>
      <c r="K359" s="55"/>
      <c r="L359" s="55"/>
      <c r="M359" s="55"/>
      <c r="N359" s="61">
        <f t="shared" si="203"/>
        <v>0</v>
      </c>
      <c r="O359" s="55"/>
      <c r="P359" s="55"/>
      <c r="Q359" s="55"/>
      <c r="R359" s="61">
        <f t="shared" si="204"/>
        <v>0</v>
      </c>
      <c r="S359" s="55"/>
      <c r="T359" s="55"/>
      <c r="U359" s="55"/>
      <c r="V359" s="61">
        <f t="shared" si="205"/>
        <v>0</v>
      </c>
    </row>
    <row r="360" spans="1:22" s="6" customFormat="1" ht="15" hidden="1" customHeight="1">
      <c r="A360" s="51">
        <v>332</v>
      </c>
      <c r="B360" s="11" t="s">
        <v>191</v>
      </c>
      <c r="C360" s="59" t="s">
        <v>48</v>
      </c>
      <c r="D360" s="59"/>
      <c r="E360" s="61">
        <f t="shared" si="201"/>
        <v>0</v>
      </c>
      <c r="F360" s="61"/>
      <c r="G360" s="55"/>
      <c r="H360" s="55"/>
      <c r="I360" s="55"/>
      <c r="J360" s="61">
        <f t="shared" si="202"/>
        <v>0</v>
      </c>
      <c r="K360" s="55"/>
      <c r="L360" s="55"/>
      <c r="M360" s="55"/>
      <c r="N360" s="61">
        <f t="shared" si="203"/>
        <v>0</v>
      </c>
      <c r="O360" s="55"/>
      <c r="P360" s="55"/>
      <c r="Q360" s="55"/>
      <c r="R360" s="61">
        <f t="shared" si="204"/>
        <v>0</v>
      </c>
      <c r="S360" s="55"/>
      <c r="T360" s="55"/>
      <c r="U360" s="55"/>
      <c r="V360" s="61">
        <f t="shared" si="205"/>
        <v>0</v>
      </c>
    </row>
    <row r="361" spans="1:22" s="6" customFormat="1" ht="31.5" hidden="1">
      <c r="A361" s="167">
        <v>333</v>
      </c>
      <c r="B361" s="163" t="s">
        <v>194</v>
      </c>
      <c r="C361" s="162" t="s">
        <v>195</v>
      </c>
      <c r="D361" s="123"/>
      <c r="E361" s="162">
        <f t="shared" ref="E361:V361" si="206">SUM(E362:E375)</f>
        <v>0</v>
      </c>
      <c r="F361" s="104"/>
      <c r="G361" s="162">
        <f t="shared" si="206"/>
        <v>0</v>
      </c>
      <c r="H361" s="162">
        <f t="shared" si="206"/>
        <v>0</v>
      </c>
      <c r="I361" s="162">
        <f t="shared" si="206"/>
        <v>0</v>
      </c>
      <c r="J361" s="162">
        <f t="shared" si="206"/>
        <v>0</v>
      </c>
      <c r="K361" s="162">
        <f t="shared" si="206"/>
        <v>0</v>
      </c>
      <c r="L361" s="162">
        <f t="shared" si="206"/>
        <v>0</v>
      </c>
      <c r="M361" s="162">
        <f t="shared" si="206"/>
        <v>0</v>
      </c>
      <c r="N361" s="162">
        <f t="shared" si="206"/>
        <v>0</v>
      </c>
      <c r="O361" s="162">
        <f t="shared" si="206"/>
        <v>0</v>
      </c>
      <c r="P361" s="162">
        <f t="shared" si="206"/>
        <v>0</v>
      </c>
      <c r="Q361" s="162">
        <f t="shared" si="206"/>
        <v>0</v>
      </c>
      <c r="R361" s="162">
        <f t="shared" si="206"/>
        <v>0</v>
      </c>
      <c r="S361" s="162">
        <f t="shared" si="206"/>
        <v>0</v>
      </c>
      <c r="T361" s="162">
        <f t="shared" si="206"/>
        <v>0</v>
      </c>
      <c r="U361" s="162">
        <f t="shared" si="206"/>
        <v>0</v>
      </c>
      <c r="V361" s="162">
        <f t="shared" si="206"/>
        <v>0</v>
      </c>
    </row>
    <row r="362" spans="1:22" s="6" customFormat="1" ht="15" hidden="1" customHeight="1">
      <c r="A362" s="51">
        <v>334</v>
      </c>
      <c r="B362" s="11" t="s">
        <v>194</v>
      </c>
      <c r="C362" s="59" t="s">
        <v>49</v>
      </c>
      <c r="D362" s="59"/>
      <c r="E362" s="61">
        <f t="shared" ref="E362:E375" si="207">SUM(G362:V362)/2</f>
        <v>0</v>
      </c>
      <c r="F362" s="61"/>
      <c r="G362" s="55"/>
      <c r="H362" s="55"/>
      <c r="I362" s="55"/>
      <c r="J362" s="61">
        <f t="shared" ref="J362:J392" si="208">SUM(G362:I362)</f>
        <v>0</v>
      </c>
      <c r="K362" s="55"/>
      <c r="L362" s="55"/>
      <c r="M362" s="55"/>
      <c r="N362" s="61">
        <f t="shared" ref="N362:N392" si="209">SUM(K362:M362)</f>
        <v>0</v>
      </c>
      <c r="O362" s="55"/>
      <c r="P362" s="55"/>
      <c r="Q362" s="55"/>
      <c r="R362" s="61">
        <f t="shared" ref="R362:R392" si="210">SUM(O362:Q362)</f>
        <v>0</v>
      </c>
      <c r="S362" s="55"/>
      <c r="T362" s="55"/>
      <c r="U362" s="55"/>
      <c r="V362" s="61">
        <f t="shared" ref="V362:V392" si="211">SUM(S362:U362)</f>
        <v>0</v>
      </c>
    </row>
    <row r="363" spans="1:22" s="6" customFormat="1" ht="15" hidden="1" customHeight="1">
      <c r="A363" s="51">
        <v>335</v>
      </c>
      <c r="B363" s="11" t="s">
        <v>194</v>
      </c>
      <c r="C363" s="59" t="s">
        <v>72</v>
      </c>
      <c r="D363" s="59"/>
      <c r="E363" s="61">
        <f t="shared" si="207"/>
        <v>0</v>
      </c>
      <c r="F363" s="61"/>
      <c r="G363" s="55"/>
      <c r="H363" s="55"/>
      <c r="I363" s="55"/>
      <c r="J363" s="61">
        <f t="shared" si="208"/>
        <v>0</v>
      </c>
      <c r="K363" s="55"/>
      <c r="L363" s="55"/>
      <c r="M363" s="55"/>
      <c r="N363" s="61">
        <f t="shared" si="209"/>
        <v>0</v>
      </c>
      <c r="O363" s="55"/>
      <c r="P363" s="55"/>
      <c r="Q363" s="55"/>
      <c r="R363" s="61">
        <f t="shared" si="210"/>
        <v>0</v>
      </c>
      <c r="S363" s="55"/>
      <c r="T363" s="55"/>
      <c r="U363" s="55"/>
      <c r="V363" s="61">
        <f t="shared" si="211"/>
        <v>0</v>
      </c>
    </row>
    <row r="364" spans="1:22" s="6" customFormat="1" ht="15" hidden="1" customHeight="1">
      <c r="A364" s="51">
        <v>336</v>
      </c>
      <c r="B364" s="11" t="s">
        <v>194</v>
      </c>
      <c r="C364" s="60" t="s">
        <v>193</v>
      </c>
      <c r="D364" s="60"/>
      <c r="E364" s="61">
        <f t="shared" si="207"/>
        <v>0</v>
      </c>
      <c r="F364" s="61"/>
      <c r="G364" s="55"/>
      <c r="H364" s="55"/>
      <c r="I364" s="55"/>
      <c r="J364" s="61">
        <f t="shared" si="208"/>
        <v>0</v>
      </c>
      <c r="K364" s="55"/>
      <c r="L364" s="55"/>
      <c r="M364" s="55"/>
      <c r="N364" s="61">
        <f t="shared" si="209"/>
        <v>0</v>
      </c>
      <c r="O364" s="55"/>
      <c r="P364" s="55"/>
      <c r="Q364" s="55"/>
      <c r="R364" s="61">
        <f t="shared" si="210"/>
        <v>0</v>
      </c>
      <c r="S364" s="55"/>
      <c r="T364" s="55"/>
      <c r="U364" s="55"/>
      <c r="V364" s="61">
        <f t="shared" si="211"/>
        <v>0</v>
      </c>
    </row>
    <row r="365" spans="1:22" s="6" customFormat="1" ht="15" hidden="1" customHeight="1">
      <c r="A365" s="51">
        <v>337</v>
      </c>
      <c r="B365" s="11" t="s">
        <v>194</v>
      </c>
      <c r="C365" s="64" t="s">
        <v>158</v>
      </c>
      <c r="D365" s="64"/>
      <c r="E365" s="61">
        <f t="shared" si="207"/>
        <v>0</v>
      </c>
      <c r="F365" s="61"/>
      <c r="G365" s="55"/>
      <c r="H365" s="55"/>
      <c r="I365" s="55"/>
      <c r="J365" s="61">
        <f t="shared" si="208"/>
        <v>0</v>
      </c>
      <c r="K365" s="55"/>
      <c r="L365" s="55"/>
      <c r="M365" s="55"/>
      <c r="N365" s="61">
        <f t="shared" si="209"/>
        <v>0</v>
      </c>
      <c r="O365" s="55"/>
      <c r="P365" s="55"/>
      <c r="Q365" s="55"/>
      <c r="R365" s="61">
        <f t="shared" si="210"/>
        <v>0</v>
      </c>
      <c r="S365" s="55"/>
      <c r="T365" s="55"/>
      <c r="U365" s="55"/>
      <c r="V365" s="61">
        <f t="shared" si="211"/>
        <v>0</v>
      </c>
    </row>
    <row r="366" spans="1:22" s="6" customFormat="1" ht="15" hidden="1" customHeight="1">
      <c r="A366" s="51">
        <v>338</v>
      </c>
      <c r="B366" s="11" t="s">
        <v>194</v>
      </c>
      <c r="C366" s="59" t="s">
        <v>58</v>
      </c>
      <c r="D366" s="59"/>
      <c r="E366" s="61">
        <f t="shared" si="207"/>
        <v>0</v>
      </c>
      <c r="F366" s="61"/>
      <c r="G366" s="55"/>
      <c r="H366" s="55"/>
      <c r="I366" s="55"/>
      <c r="J366" s="61">
        <f t="shared" si="208"/>
        <v>0</v>
      </c>
      <c r="K366" s="55"/>
      <c r="L366" s="55"/>
      <c r="M366" s="55"/>
      <c r="N366" s="61">
        <f t="shared" si="209"/>
        <v>0</v>
      </c>
      <c r="O366" s="55"/>
      <c r="P366" s="55"/>
      <c r="Q366" s="55"/>
      <c r="R366" s="61">
        <f t="shared" si="210"/>
        <v>0</v>
      </c>
      <c r="S366" s="55"/>
      <c r="T366" s="55"/>
      <c r="U366" s="55"/>
      <c r="V366" s="61">
        <f t="shared" si="211"/>
        <v>0</v>
      </c>
    </row>
    <row r="367" spans="1:22" s="6" customFormat="1" ht="15" hidden="1" customHeight="1">
      <c r="A367" s="51">
        <v>339</v>
      </c>
      <c r="B367" s="11" t="s">
        <v>194</v>
      </c>
      <c r="C367" s="59" t="s">
        <v>159</v>
      </c>
      <c r="D367" s="59"/>
      <c r="E367" s="61">
        <f t="shared" si="207"/>
        <v>0</v>
      </c>
      <c r="F367" s="61"/>
      <c r="G367" s="55"/>
      <c r="H367" s="55"/>
      <c r="I367" s="55"/>
      <c r="J367" s="61">
        <f t="shared" si="208"/>
        <v>0</v>
      </c>
      <c r="K367" s="55"/>
      <c r="L367" s="55"/>
      <c r="M367" s="55"/>
      <c r="N367" s="61">
        <f t="shared" si="209"/>
        <v>0</v>
      </c>
      <c r="O367" s="55"/>
      <c r="P367" s="55"/>
      <c r="Q367" s="55"/>
      <c r="R367" s="61">
        <f t="shared" si="210"/>
        <v>0</v>
      </c>
      <c r="S367" s="55"/>
      <c r="T367" s="55"/>
      <c r="U367" s="55"/>
      <c r="V367" s="61">
        <f t="shared" si="211"/>
        <v>0</v>
      </c>
    </row>
    <row r="368" spans="1:22" s="6" customFormat="1" ht="15" hidden="1" customHeight="1">
      <c r="A368" s="51">
        <v>340</v>
      </c>
      <c r="B368" s="11" t="s">
        <v>194</v>
      </c>
      <c r="C368" s="59" t="s">
        <v>68</v>
      </c>
      <c r="D368" s="59"/>
      <c r="E368" s="61">
        <f t="shared" si="207"/>
        <v>0</v>
      </c>
      <c r="F368" s="61"/>
      <c r="G368" s="55"/>
      <c r="H368" s="55"/>
      <c r="I368" s="55"/>
      <c r="J368" s="61">
        <f t="shared" si="208"/>
        <v>0</v>
      </c>
      <c r="K368" s="55"/>
      <c r="L368" s="55"/>
      <c r="M368" s="55"/>
      <c r="N368" s="61">
        <f t="shared" si="209"/>
        <v>0</v>
      </c>
      <c r="O368" s="55"/>
      <c r="P368" s="55"/>
      <c r="Q368" s="55"/>
      <c r="R368" s="61">
        <f t="shared" si="210"/>
        <v>0</v>
      </c>
      <c r="S368" s="55"/>
      <c r="T368" s="55"/>
      <c r="U368" s="55"/>
      <c r="V368" s="61">
        <f t="shared" si="211"/>
        <v>0</v>
      </c>
    </row>
    <row r="369" spans="1:22" s="6" customFormat="1" ht="15" hidden="1" customHeight="1">
      <c r="A369" s="51">
        <v>341</v>
      </c>
      <c r="B369" s="11" t="s">
        <v>194</v>
      </c>
      <c r="C369" s="59" t="s">
        <v>31</v>
      </c>
      <c r="D369" s="59"/>
      <c r="E369" s="61">
        <f t="shared" si="207"/>
        <v>0</v>
      </c>
      <c r="F369" s="61"/>
      <c r="G369" s="55"/>
      <c r="H369" s="55"/>
      <c r="I369" s="55"/>
      <c r="J369" s="61">
        <f t="shared" si="208"/>
        <v>0</v>
      </c>
      <c r="K369" s="55"/>
      <c r="L369" s="55"/>
      <c r="M369" s="55"/>
      <c r="N369" s="61">
        <f t="shared" si="209"/>
        <v>0</v>
      </c>
      <c r="O369" s="55"/>
      <c r="P369" s="55"/>
      <c r="Q369" s="55"/>
      <c r="R369" s="61">
        <f t="shared" si="210"/>
        <v>0</v>
      </c>
      <c r="S369" s="55"/>
      <c r="T369" s="55"/>
      <c r="U369" s="55"/>
      <c r="V369" s="61">
        <f t="shared" si="211"/>
        <v>0</v>
      </c>
    </row>
    <row r="370" spans="1:22" s="6" customFormat="1" ht="15" hidden="1" customHeight="1">
      <c r="A370" s="51">
        <v>342</v>
      </c>
      <c r="B370" s="11" t="s">
        <v>194</v>
      </c>
      <c r="C370" s="59" t="s">
        <v>71</v>
      </c>
      <c r="D370" s="59"/>
      <c r="E370" s="61">
        <f t="shared" si="207"/>
        <v>0</v>
      </c>
      <c r="F370" s="61"/>
      <c r="G370" s="55"/>
      <c r="H370" s="55"/>
      <c r="I370" s="55"/>
      <c r="J370" s="61">
        <f t="shared" si="208"/>
        <v>0</v>
      </c>
      <c r="K370" s="55"/>
      <c r="L370" s="55"/>
      <c r="M370" s="55"/>
      <c r="N370" s="61">
        <f t="shared" si="209"/>
        <v>0</v>
      </c>
      <c r="O370" s="55"/>
      <c r="P370" s="55"/>
      <c r="Q370" s="55"/>
      <c r="R370" s="61">
        <f t="shared" si="210"/>
        <v>0</v>
      </c>
      <c r="S370" s="55"/>
      <c r="T370" s="55"/>
      <c r="U370" s="55"/>
      <c r="V370" s="61">
        <f t="shared" si="211"/>
        <v>0</v>
      </c>
    </row>
    <row r="371" spans="1:22" s="6" customFormat="1" ht="15" hidden="1" customHeight="1">
      <c r="A371" s="51">
        <v>343</v>
      </c>
      <c r="B371" s="11" t="s">
        <v>194</v>
      </c>
      <c r="C371" s="59" t="s">
        <v>70</v>
      </c>
      <c r="D371" s="59"/>
      <c r="E371" s="61">
        <f t="shared" si="207"/>
        <v>0</v>
      </c>
      <c r="F371" s="61"/>
      <c r="G371" s="55"/>
      <c r="H371" s="55"/>
      <c r="I371" s="55"/>
      <c r="J371" s="61">
        <f t="shared" si="208"/>
        <v>0</v>
      </c>
      <c r="K371" s="55"/>
      <c r="L371" s="55"/>
      <c r="M371" s="55"/>
      <c r="N371" s="61">
        <f t="shared" si="209"/>
        <v>0</v>
      </c>
      <c r="O371" s="55"/>
      <c r="P371" s="55"/>
      <c r="Q371" s="55"/>
      <c r="R371" s="61">
        <f t="shared" si="210"/>
        <v>0</v>
      </c>
      <c r="S371" s="55"/>
      <c r="T371" s="55"/>
      <c r="U371" s="55"/>
      <c r="V371" s="61">
        <f t="shared" si="211"/>
        <v>0</v>
      </c>
    </row>
    <row r="372" spans="1:22" s="6" customFormat="1" ht="15" hidden="1" customHeight="1">
      <c r="A372" s="51">
        <v>344</v>
      </c>
      <c r="B372" s="11" t="s">
        <v>194</v>
      </c>
      <c r="C372" s="59" t="s">
        <v>56</v>
      </c>
      <c r="D372" s="59"/>
      <c r="E372" s="61">
        <f t="shared" si="207"/>
        <v>0</v>
      </c>
      <c r="F372" s="61"/>
      <c r="G372" s="55"/>
      <c r="H372" s="55"/>
      <c r="I372" s="55"/>
      <c r="J372" s="61">
        <f t="shared" si="208"/>
        <v>0</v>
      </c>
      <c r="K372" s="55"/>
      <c r="L372" s="55"/>
      <c r="M372" s="55"/>
      <c r="N372" s="61">
        <f t="shared" si="209"/>
        <v>0</v>
      </c>
      <c r="O372" s="55"/>
      <c r="P372" s="55"/>
      <c r="Q372" s="55"/>
      <c r="R372" s="61">
        <f t="shared" si="210"/>
        <v>0</v>
      </c>
      <c r="S372" s="55"/>
      <c r="T372" s="55"/>
      <c r="U372" s="55"/>
      <c r="V372" s="61">
        <f t="shared" si="211"/>
        <v>0</v>
      </c>
    </row>
    <row r="373" spans="1:22" s="6" customFormat="1" ht="15" hidden="1" customHeight="1">
      <c r="A373" s="51">
        <v>345</v>
      </c>
      <c r="B373" s="11" t="s">
        <v>194</v>
      </c>
      <c r="C373" s="59" t="s">
        <v>47</v>
      </c>
      <c r="D373" s="59"/>
      <c r="E373" s="61">
        <f t="shared" si="207"/>
        <v>0</v>
      </c>
      <c r="F373" s="61"/>
      <c r="G373" s="55"/>
      <c r="H373" s="55"/>
      <c r="I373" s="55"/>
      <c r="J373" s="61">
        <f t="shared" si="208"/>
        <v>0</v>
      </c>
      <c r="K373" s="55"/>
      <c r="L373" s="55"/>
      <c r="M373" s="55"/>
      <c r="N373" s="61">
        <f t="shared" si="209"/>
        <v>0</v>
      </c>
      <c r="O373" s="55"/>
      <c r="P373" s="55"/>
      <c r="Q373" s="55"/>
      <c r="R373" s="61">
        <f t="shared" si="210"/>
        <v>0</v>
      </c>
      <c r="S373" s="55"/>
      <c r="T373" s="55"/>
      <c r="U373" s="55"/>
      <c r="V373" s="61">
        <f t="shared" si="211"/>
        <v>0</v>
      </c>
    </row>
    <row r="374" spans="1:22" s="6" customFormat="1" ht="15" hidden="1" customHeight="1">
      <c r="A374" s="51">
        <v>346</v>
      </c>
      <c r="B374" s="11" t="s">
        <v>194</v>
      </c>
      <c r="C374" s="59" t="s">
        <v>50</v>
      </c>
      <c r="D374" s="59"/>
      <c r="E374" s="61">
        <f t="shared" si="207"/>
        <v>0</v>
      </c>
      <c r="F374" s="61"/>
      <c r="G374" s="55"/>
      <c r="H374" s="55"/>
      <c r="I374" s="55"/>
      <c r="J374" s="61">
        <f t="shared" si="208"/>
        <v>0</v>
      </c>
      <c r="K374" s="55"/>
      <c r="L374" s="55"/>
      <c r="M374" s="55"/>
      <c r="N374" s="61">
        <f t="shared" si="209"/>
        <v>0</v>
      </c>
      <c r="O374" s="55"/>
      <c r="P374" s="55"/>
      <c r="Q374" s="55"/>
      <c r="R374" s="61">
        <f t="shared" si="210"/>
        <v>0</v>
      </c>
      <c r="S374" s="55"/>
      <c r="T374" s="55"/>
      <c r="U374" s="55"/>
      <c r="V374" s="61">
        <f t="shared" si="211"/>
        <v>0</v>
      </c>
    </row>
    <row r="375" spans="1:22" ht="15" hidden="1" customHeight="1">
      <c r="A375" s="51">
        <v>347</v>
      </c>
      <c r="B375" s="11" t="s">
        <v>194</v>
      </c>
      <c r="C375" s="59" t="s">
        <v>48</v>
      </c>
      <c r="D375" s="59"/>
      <c r="E375" s="61">
        <f t="shared" si="207"/>
        <v>0</v>
      </c>
      <c r="F375" s="61"/>
      <c r="G375" s="55"/>
      <c r="H375" s="55"/>
      <c r="I375" s="55"/>
      <c r="J375" s="61">
        <f t="shared" si="208"/>
        <v>0</v>
      </c>
      <c r="K375" s="55"/>
      <c r="L375" s="55"/>
      <c r="M375" s="55"/>
      <c r="N375" s="61">
        <f t="shared" si="209"/>
        <v>0</v>
      </c>
      <c r="O375" s="55"/>
      <c r="P375" s="55"/>
      <c r="Q375" s="55"/>
      <c r="R375" s="61">
        <f t="shared" si="210"/>
        <v>0</v>
      </c>
      <c r="S375" s="55"/>
      <c r="T375" s="55"/>
      <c r="U375" s="55"/>
      <c r="V375" s="61">
        <f t="shared" si="211"/>
        <v>0</v>
      </c>
    </row>
    <row r="376" spans="1:22" ht="15" hidden="1" customHeight="1">
      <c r="A376" s="167">
        <v>348</v>
      </c>
      <c r="B376" s="163" t="s">
        <v>90</v>
      </c>
      <c r="C376" s="169" t="s">
        <v>196</v>
      </c>
      <c r="D376" s="126"/>
      <c r="E376" s="162">
        <f>+E377+E393</f>
        <v>0</v>
      </c>
      <c r="F376" s="104"/>
      <c r="G376" s="162">
        <f>+G377+G393</f>
        <v>0</v>
      </c>
      <c r="H376" s="162">
        <f>+H377+H393</f>
        <v>0</v>
      </c>
      <c r="I376" s="162">
        <f>+I377+I393</f>
        <v>0</v>
      </c>
      <c r="J376" s="162">
        <f t="shared" si="208"/>
        <v>0</v>
      </c>
      <c r="K376" s="162">
        <f>+K377+K393</f>
        <v>0</v>
      </c>
      <c r="L376" s="162">
        <f>+L377+L393</f>
        <v>0</v>
      </c>
      <c r="M376" s="162">
        <f>+M377+M393</f>
        <v>0</v>
      </c>
      <c r="N376" s="162">
        <f t="shared" si="209"/>
        <v>0</v>
      </c>
      <c r="O376" s="162">
        <f>+O377+O393</f>
        <v>0</v>
      </c>
      <c r="P376" s="162">
        <f>+P377+P393</f>
        <v>0</v>
      </c>
      <c r="Q376" s="162">
        <f>+Q377+Q393</f>
        <v>0</v>
      </c>
      <c r="R376" s="162">
        <f t="shared" si="210"/>
        <v>0</v>
      </c>
      <c r="S376" s="162">
        <f>+S377+S393</f>
        <v>0</v>
      </c>
      <c r="T376" s="162">
        <f>+T377+T393</f>
        <v>0</v>
      </c>
      <c r="U376" s="162">
        <f>+U377+U393</f>
        <v>0</v>
      </c>
      <c r="V376" s="162">
        <f t="shared" si="211"/>
        <v>0</v>
      </c>
    </row>
    <row r="377" spans="1:22" s="6" customFormat="1" hidden="1">
      <c r="A377" s="167">
        <v>349</v>
      </c>
      <c r="B377" s="163" t="s">
        <v>197</v>
      </c>
      <c r="C377" s="162" t="s">
        <v>198</v>
      </c>
      <c r="D377" s="123"/>
      <c r="E377" s="162">
        <f>SUM(E378:E392)</f>
        <v>0</v>
      </c>
      <c r="F377" s="104"/>
      <c r="G377" s="162">
        <f>SUM(G378:G392)</f>
        <v>0</v>
      </c>
      <c r="H377" s="162">
        <f>SUM(H378:H392)</f>
        <v>0</v>
      </c>
      <c r="I377" s="162">
        <f>SUM(I378:I392)</f>
        <v>0</v>
      </c>
      <c r="J377" s="162">
        <f t="shared" si="208"/>
        <v>0</v>
      </c>
      <c r="K377" s="162">
        <f>SUM(K378:K392)</f>
        <v>0</v>
      </c>
      <c r="L377" s="162">
        <f>SUM(L378:L392)</f>
        <v>0</v>
      </c>
      <c r="M377" s="162">
        <f>SUM(M378:M392)</f>
        <v>0</v>
      </c>
      <c r="N377" s="162">
        <f t="shared" si="209"/>
        <v>0</v>
      </c>
      <c r="O377" s="162">
        <f>SUM(O378:O392)</f>
        <v>0</v>
      </c>
      <c r="P377" s="162">
        <f>SUM(P378:P392)</f>
        <v>0</v>
      </c>
      <c r="Q377" s="162">
        <f>SUM(Q378:Q392)</f>
        <v>0</v>
      </c>
      <c r="R377" s="162">
        <f t="shared" si="210"/>
        <v>0</v>
      </c>
      <c r="S377" s="162">
        <f>SUM(S378:S392)</f>
        <v>0</v>
      </c>
      <c r="T377" s="162">
        <f>SUM(T378:T392)</f>
        <v>0</v>
      </c>
      <c r="U377" s="162">
        <f>SUM(U378:U392)</f>
        <v>0</v>
      </c>
      <c r="V377" s="162">
        <f t="shared" si="211"/>
        <v>0</v>
      </c>
    </row>
    <row r="378" spans="1:22" s="6" customFormat="1" ht="15" hidden="1" customHeight="1">
      <c r="A378" s="51">
        <v>350</v>
      </c>
      <c r="B378" s="11" t="s">
        <v>197</v>
      </c>
      <c r="C378" s="60" t="s">
        <v>158</v>
      </c>
      <c r="D378" s="60"/>
      <c r="E378" s="61">
        <f t="shared" ref="E378:E392" si="212">SUM(G378:V378)/2</f>
        <v>0</v>
      </c>
      <c r="F378" s="61"/>
      <c r="G378" s="55"/>
      <c r="H378" s="55"/>
      <c r="I378" s="55"/>
      <c r="J378" s="61">
        <f t="shared" si="208"/>
        <v>0</v>
      </c>
      <c r="K378" s="55"/>
      <c r="L378" s="55"/>
      <c r="M378" s="55"/>
      <c r="N378" s="61">
        <f t="shared" si="209"/>
        <v>0</v>
      </c>
      <c r="O378" s="55"/>
      <c r="P378" s="55"/>
      <c r="Q378" s="55"/>
      <c r="R378" s="61">
        <f t="shared" si="210"/>
        <v>0</v>
      </c>
      <c r="S378" s="55"/>
      <c r="T378" s="55"/>
      <c r="U378" s="55"/>
      <c r="V378" s="61">
        <f t="shared" si="211"/>
        <v>0</v>
      </c>
    </row>
    <row r="379" spans="1:22" s="6" customFormat="1" ht="15" hidden="1" customHeight="1">
      <c r="A379" s="51">
        <v>351</v>
      </c>
      <c r="B379" s="11" t="s">
        <v>197</v>
      </c>
      <c r="C379" s="59" t="s">
        <v>199</v>
      </c>
      <c r="D379" s="59"/>
      <c r="E379" s="57">
        <f t="shared" si="212"/>
        <v>0</v>
      </c>
      <c r="F379" s="61"/>
      <c r="G379" s="55"/>
      <c r="H379" s="55"/>
      <c r="I379" s="55"/>
      <c r="J379" s="61">
        <f t="shared" si="208"/>
        <v>0</v>
      </c>
      <c r="K379" s="55"/>
      <c r="L379" s="55"/>
      <c r="M379" s="55"/>
      <c r="N379" s="61">
        <f t="shared" si="209"/>
        <v>0</v>
      </c>
      <c r="O379" s="55"/>
      <c r="P379" s="55"/>
      <c r="Q379" s="55"/>
      <c r="R379" s="61">
        <f t="shared" si="210"/>
        <v>0</v>
      </c>
      <c r="S379" s="55"/>
      <c r="T379" s="55"/>
      <c r="U379" s="55"/>
      <c r="V379" s="61">
        <f t="shared" si="211"/>
        <v>0</v>
      </c>
    </row>
    <row r="380" spans="1:22" s="6" customFormat="1" ht="15" hidden="1" customHeight="1">
      <c r="A380" s="51">
        <v>352</v>
      </c>
      <c r="B380" s="11" t="s">
        <v>197</v>
      </c>
      <c r="C380" s="60" t="s">
        <v>159</v>
      </c>
      <c r="D380" s="60"/>
      <c r="E380" s="57">
        <f t="shared" si="212"/>
        <v>0</v>
      </c>
      <c r="F380" s="61"/>
      <c r="G380" s="55"/>
      <c r="H380" s="55"/>
      <c r="I380" s="55"/>
      <c r="J380" s="61">
        <f t="shared" si="208"/>
        <v>0</v>
      </c>
      <c r="K380" s="55"/>
      <c r="L380" s="55"/>
      <c r="M380" s="55"/>
      <c r="N380" s="61">
        <f t="shared" si="209"/>
        <v>0</v>
      </c>
      <c r="O380" s="55"/>
      <c r="P380" s="55"/>
      <c r="Q380" s="55"/>
      <c r="R380" s="61">
        <f t="shared" si="210"/>
        <v>0</v>
      </c>
      <c r="S380" s="55"/>
      <c r="T380" s="55"/>
      <c r="U380" s="55"/>
      <c r="V380" s="61">
        <f t="shared" si="211"/>
        <v>0</v>
      </c>
    </row>
    <row r="381" spans="1:22" s="6" customFormat="1" ht="15" hidden="1" customHeight="1">
      <c r="A381" s="51">
        <v>353</v>
      </c>
      <c r="B381" s="11" t="s">
        <v>197</v>
      </c>
      <c r="C381" s="59" t="s">
        <v>68</v>
      </c>
      <c r="D381" s="59"/>
      <c r="E381" s="57">
        <f t="shared" si="212"/>
        <v>0</v>
      </c>
      <c r="F381" s="61"/>
      <c r="G381" s="55"/>
      <c r="H381" s="55"/>
      <c r="I381" s="55"/>
      <c r="J381" s="61">
        <f t="shared" si="208"/>
        <v>0</v>
      </c>
      <c r="K381" s="55"/>
      <c r="L381" s="55"/>
      <c r="M381" s="55"/>
      <c r="N381" s="61">
        <f t="shared" si="209"/>
        <v>0</v>
      </c>
      <c r="O381" s="55"/>
      <c r="P381" s="55"/>
      <c r="Q381" s="55"/>
      <c r="R381" s="61">
        <f t="shared" si="210"/>
        <v>0</v>
      </c>
      <c r="S381" s="55"/>
      <c r="T381" s="55"/>
      <c r="U381" s="55"/>
      <c r="V381" s="61">
        <f t="shared" si="211"/>
        <v>0</v>
      </c>
    </row>
    <row r="382" spans="1:22" s="6" customFormat="1" ht="15" hidden="1" customHeight="1">
      <c r="A382" s="51">
        <v>354</v>
      </c>
      <c r="B382" s="11" t="s">
        <v>197</v>
      </c>
      <c r="C382" s="59" t="s">
        <v>69</v>
      </c>
      <c r="D382" s="59"/>
      <c r="E382" s="61">
        <f t="shared" si="212"/>
        <v>0</v>
      </c>
      <c r="F382" s="61"/>
      <c r="G382" s="55"/>
      <c r="H382" s="55"/>
      <c r="I382" s="55"/>
      <c r="J382" s="61">
        <f t="shared" si="208"/>
        <v>0</v>
      </c>
      <c r="K382" s="55"/>
      <c r="L382" s="55"/>
      <c r="M382" s="55"/>
      <c r="N382" s="61">
        <f t="shared" si="209"/>
        <v>0</v>
      </c>
      <c r="O382" s="55"/>
      <c r="P382" s="55"/>
      <c r="Q382" s="55"/>
      <c r="R382" s="61">
        <f t="shared" si="210"/>
        <v>0</v>
      </c>
      <c r="S382" s="55"/>
      <c r="T382" s="55"/>
      <c r="U382" s="55"/>
      <c r="V382" s="61">
        <f t="shared" si="211"/>
        <v>0</v>
      </c>
    </row>
    <row r="383" spans="1:22" s="6" customFormat="1" ht="15" hidden="1" customHeight="1">
      <c r="A383" s="51">
        <v>355</v>
      </c>
      <c r="B383" s="11" t="s">
        <v>197</v>
      </c>
      <c r="C383" s="59" t="s">
        <v>57</v>
      </c>
      <c r="D383" s="59"/>
      <c r="E383" s="61">
        <f t="shared" si="212"/>
        <v>0</v>
      </c>
      <c r="F383" s="61"/>
      <c r="G383" s="55"/>
      <c r="H383" s="55"/>
      <c r="I383" s="55"/>
      <c r="J383" s="61">
        <f t="shared" si="208"/>
        <v>0</v>
      </c>
      <c r="K383" s="55"/>
      <c r="L383" s="55"/>
      <c r="M383" s="55"/>
      <c r="N383" s="61">
        <f t="shared" si="209"/>
        <v>0</v>
      </c>
      <c r="O383" s="55"/>
      <c r="P383" s="55"/>
      <c r="Q383" s="55"/>
      <c r="R383" s="61">
        <f t="shared" si="210"/>
        <v>0</v>
      </c>
      <c r="S383" s="55"/>
      <c r="T383" s="55"/>
      <c r="U383" s="55"/>
      <c r="V383" s="61">
        <f t="shared" si="211"/>
        <v>0</v>
      </c>
    </row>
    <row r="384" spans="1:22" s="6" customFormat="1" ht="15" hidden="1" customHeight="1">
      <c r="A384" s="51">
        <v>356</v>
      </c>
      <c r="B384" s="11" t="s">
        <v>197</v>
      </c>
      <c r="C384" s="59" t="s">
        <v>71</v>
      </c>
      <c r="D384" s="59"/>
      <c r="E384" s="61">
        <f t="shared" si="212"/>
        <v>0</v>
      </c>
      <c r="F384" s="61"/>
      <c r="G384" s="55"/>
      <c r="H384" s="55"/>
      <c r="I384" s="55"/>
      <c r="J384" s="61">
        <f t="shared" si="208"/>
        <v>0</v>
      </c>
      <c r="K384" s="55"/>
      <c r="L384" s="55"/>
      <c r="M384" s="55"/>
      <c r="N384" s="61">
        <f t="shared" si="209"/>
        <v>0</v>
      </c>
      <c r="O384" s="55"/>
      <c r="P384" s="55"/>
      <c r="Q384" s="55"/>
      <c r="R384" s="61">
        <f t="shared" si="210"/>
        <v>0</v>
      </c>
      <c r="S384" s="55"/>
      <c r="T384" s="55"/>
      <c r="U384" s="55"/>
      <c r="V384" s="61">
        <f t="shared" si="211"/>
        <v>0</v>
      </c>
    </row>
    <row r="385" spans="1:22" s="6" customFormat="1" ht="15" hidden="1" customHeight="1">
      <c r="A385" s="51">
        <v>357</v>
      </c>
      <c r="B385" s="11" t="s">
        <v>197</v>
      </c>
      <c r="C385" s="59" t="s">
        <v>70</v>
      </c>
      <c r="D385" s="59"/>
      <c r="E385" s="61">
        <f t="shared" si="212"/>
        <v>0</v>
      </c>
      <c r="F385" s="61"/>
      <c r="G385" s="55"/>
      <c r="H385" s="55"/>
      <c r="I385" s="55"/>
      <c r="J385" s="61">
        <f t="shared" si="208"/>
        <v>0</v>
      </c>
      <c r="K385" s="55"/>
      <c r="L385" s="55"/>
      <c r="M385" s="55"/>
      <c r="N385" s="61">
        <f t="shared" si="209"/>
        <v>0</v>
      </c>
      <c r="O385" s="55"/>
      <c r="P385" s="55"/>
      <c r="Q385" s="55"/>
      <c r="R385" s="61">
        <f t="shared" si="210"/>
        <v>0</v>
      </c>
      <c r="S385" s="55"/>
      <c r="T385" s="55"/>
      <c r="U385" s="55"/>
      <c r="V385" s="61">
        <f t="shared" si="211"/>
        <v>0</v>
      </c>
    </row>
    <row r="386" spans="1:22" s="6" customFormat="1" ht="15" hidden="1" customHeight="1">
      <c r="A386" s="51">
        <v>358</v>
      </c>
      <c r="B386" s="11" t="s">
        <v>197</v>
      </c>
      <c r="C386" s="59" t="s">
        <v>54</v>
      </c>
      <c r="D386" s="59"/>
      <c r="E386" s="61">
        <f t="shared" si="212"/>
        <v>0</v>
      </c>
      <c r="F386" s="61"/>
      <c r="G386" s="55"/>
      <c r="H386" s="55"/>
      <c r="I386" s="55"/>
      <c r="J386" s="61">
        <f t="shared" si="208"/>
        <v>0</v>
      </c>
      <c r="K386" s="55"/>
      <c r="L386" s="55"/>
      <c r="M386" s="55"/>
      <c r="N386" s="61">
        <f t="shared" si="209"/>
        <v>0</v>
      </c>
      <c r="O386" s="55"/>
      <c r="P386" s="55"/>
      <c r="Q386" s="55"/>
      <c r="R386" s="61">
        <f t="shared" si="210"/>
        <v>0</v>
      </c>
      <c r="S386" s="55"/>
      <c r="T386" s="55"/>
      <c r="U386" s="55"/>
      <c r="V386" s="61">
        <f t="shared" si="211"/>
        <v>0</v>
      </c>
    </row>
    <row r="387" spans="1:22" s="6" customFormat="1" ht="15" hidden="1" customHeight="1">
      <c r="A387" s="51">
        <v>359</v>
      </c>
      <c r="B387" s="11" t="s">
        <v>197</v>
      </c>
      <c r="C387" s="59" t="s">
        <v>56</v>
      </c>
      <c r="D387" s="59"/>
      <c r="E387" s="61">
        <f t="shared" si="212"/>
        <v>0</v>
      </c>
      <c r="F387" s="61"/>
      <c r="G387" s="55"/>
      <c r="H387" s="55"/>
      <c r="I387" s="55"/>
      <c r="J387" s="61">
        <f t="shared" si="208"/>
        <v>0</v>
      </c>
      <c r="K387" s="55"/>
      <c r="L387" s="55"/>
      <c r="M387" s="55"/>
      <c r="N387" s="61">
        <f t="shared" si="209"/>
        <v>0</v>
      </c>
      <c r="O387" s="55"/>
      <c r="P387" s="55"/>
      <c r="Q387" s="55"/>
      <c r="R387" s="61">
        <f t="shared" si="210"/>
        <v>0</v>
      </c>
      <c r="S387" s="55"/>
      <c r="T387" s="55"/>
      <c r="U387" s="55"/>
      <c r="V387" s="61">
        <f t="shared" si="211"/>
        <v>0</v>
      </c>
    </row>
    <row r="388" spans="1:22" s="6" customFormat="1" ht="15" hidden="1" customHeight="1">
      <c r="A388" s="51">
        <v>360</v>
      </c>
      <c r="B388" s="11" t="s">
        <v>197</v>
      </c>
      <c r="C388" s="59" t="s">
        <v>47</v>
      </c>
      <c r="D388" s="59"/>
      <c r="E388" s="61">
        <f t="shared" si="212"/>
        <v>0</v>
      </c>
      <c r="F388" s="61"/>
      <c r="G388" s="55"/>
      <c r="H388" s="55"/>
      <c r="I388" s="55"/>
      <c r="J388" s="61">
        <f t="shared" si="208"/>
        <v>0</v>
      </c>
      <c r="K388" s="55"/>
      <c r="L388" s="55"/>
      <c r="M388" s="55"/>
      <c r="N388" s="61">
        <f t="shared" si="209"/>
        <v>0</v>
      </c>
      <c r="O388" s="55"/>
      <c r="P388" s="55"/>
      <c r="Q388" s="55"/>
      <c r="R388" s="61">
        <f t="shared" si="210"/>
        <v>0</v>
      </c>
      <c r="S388" s="55"/>
      <c r="T388" s="55"/>
      <c r="U388" s="55"/>
      <c r="V388" s="61">
        <f t="shared" si="211"/>
        <v>0</v>
      </c>
    </row>
    <row r="389" spans="1:22" s="6" customFormat="1" ht="15" hidden="1" customHeight="1">
      <c r="A389" s="51">
        <v>361</v>
      </c>
      <c r="B389" s="11" t="s">
        <v>197</v>
      </c>
      <c r="C389" s="59" t="s">
        <v>50</v>
      </c>
      <c r="D389" s="59"/>
      <c r="E389" s="61">
        <f t="shared" si="212"/>
        <v>0</v>
      </c>
      <c r="F389" s="61"/>
      <c r="G389" s="55"/>
      <c r="H389" s="55"/>
      <c r="I389" s="55"/>
      <c r="J389" s="61">
        <f t="shared" si="208"/>
        <v>0</v>
      </c>
      <c r="K389" s="55"/>
      <c r="L389" s="55"/>
      <c r="M389" s="55"/>
      <c r="N389" s="61">
        <f t="shared" si="209"/>
        <v>0</v>
      </c>
      <c r="O389" s="55"/>
      <c r="P389" s="55"/>
      <c r="Q389" s="55"/>
      <c r="R389" s="61">
        <f t="shared" si="210"/>
        <v>0</v>
      </c>
      <c r="S389" s="55"/>
      <c r="T389" s="55"/>
      <c r="U389" s="55"/>
      <c r="V389" s="61">
        <f t="shared" si="211"/>
        <v>0</v>
      </c>
    </row>
    <row r="390" spans="1:22" ht="15" hidden="1" customHeight="1">
      <c r="A390" s="51">
        <v>362</v>
      </c>
      <c r="B390" s="11" t="s">
        <v>197</v>
      </c>
      <c r="C390" s="59" t="s">
        <v>61</v>
      </c>
      <c r="D390" s="59"/>
      <c r="E390" s="61">
        <f t="shared" si="212"/>
        <v>0</v>
      </c>
      <c r="F390" s="61"/>
      <c r="G390" s="55"/>
      <c r="H390" s="55"/>
      <c r="I390" s="55"/>
      <c r="J390" s="61">
        <f t="shared" si="208"/>
        <v>0</v>
      </c>
      <c r="K390" s="55"/>
      <c r="L390" s="55"/>
      <c r="M390" s="55"/>
      <c r="N390" s="61">
        <f t="shared" si="209"/>
        <v>0</v>
      </c>
      <c r="O390" s="55"/>
      <c r="P390" s="55"/>
      <c r="Q390" s="55"/>
      <c r="R390" s="61">
        <f t="shared" si="210"/>
        <v>0</v>
      </c>
      <c r="S390" s="55"/>
      <c r="T390" s="55"/>
      <c r="U390" s="55"/>
      <c r="V390" s="61">
        <f t="shared" si="211"/>
        <v>0</v>
      </c>
    </row>
    <row r="391" spans="1:22" s="6" customFormat="1" ht="15" hidden="1" customHeight="1">
      <c r="A391" s="51">
        <v>363</v>
      </c>
      <c r="B391" s="11" t="s">
        <v>197</v>
      </c>
      <c r="C391" s="59" t="s">
        <v>66</v>
      </c>
      <c r="D391" s="59"/>
      <c r="E391" s="61">
        <f t="shared" si="212"/>
        <v>0</v>
      </c>
      <c r="F391" s="61"/>
      <c r="G391" s="55"/>
      <c r="H391" s="55"/>
      <c r="I391" s="55"/>
      <c r="J391" s="61">
        <f t="shared" si="208"/>
        <v>0</v>
      </c>
      <c r="K391" s="55"/>
      <c r="L391" s="55"/>
      <c r="M391" s="55"/>
      <c r="N391" s="61">
        <f t="shared" si="209"/>
        <v>0</v>
      </c>
      <c r="O391" s="55"/>
      <c r="P391" s="55"/>
      <c r="Q391" s="55"/>
      <c r="R391" s="61">
        <f t="shared" si="210"/>
        <v>0</v>
      </c>
      <c r="S391" s="55"/>
      <c r="T391" s="55"/>
      <c r="U391" s="55"/>
      <c r="V391" s="61">
        <f t="shared" si="211"/>
        <v>0</v>
      </c>
    </row>
    <row r="392" spans="1:22" s="6" customFormat="1" ht="15" hidden="1" customHeight="1">
      <c r="A392" s="51">
        <v>364</v>
      </c>
      <c r="B392" s="11" t="s">
        <v>197</v>
      </c>
      <c r="C392" s="59" t="s">
        <v>48</v>
      </c>
      <c r="D392" s="59"/>
      <c r="E392" s="61">
        <f t="shared" si="212"/>
        <v>0</v>
      </c>
      <c r="F392" s="61"/>
      <c r="G392" s="55"/>
      <c r="H392" s="55"/>
      <c r="I392" s="55"/>
      <c r="J392" s="61">
        <f t="shared" si="208"/>
        <v>0</v>
      </c>
      <c r="K392" s="55"/>
      <c r="L392" s="55"/>
      <c r="M392" s="55"/>
      <c r="N392" s="61">
        <f t="shared" si="209"/>
        <v>0</v>
      </c>
      <c r="O392" s="55"/>
      <c r="P392" s="55"/>
      <c r="Q392" s="55"/>
      <c r="R392" s="61">
        <f t="shared" si="210"/>
        <v>0</v>
      </c>
      <c r="S392" s="55"/>
      <c r="T392" s="55"/>
      <c r="U392" s="55"/>
      <c r="V392" s="61">
        <f t="shared" si="211"/>
        <v>0</v>
      </c>
    </row>
    <row r="393" spans="1:22" s="6" customFormat="1" hidden="1">
      <c r="A393" s="167">
        <v>366</v>
      </c>
      <c r="B393" s="163" t="s">
        <v>201</v>
      </c>
      <c r="C393" s="162" t="s">
        <v>202</v>
      </c>
      <c r="D393" s="123"/>
      <c r="E393" s="162">
        <f t="shared" ref="E393:V393" si="213">SUM(E394:E408)</f>
        <v>0</v>
      </c>
      <c r="F393" s="104"/>
      <c r="G393" s="162">
        <f t="shared" si="213"/>
        <v>0</v>
      </c>
      <c r="H393" s="162">
        <f t="shared" si="213"/>
        <v>0</v>
      </c>
      <c r="I393" s="162">
        <f t="shared" si="213"/>
        <v>0</v>
      </c>
      <c r="J393" s="162">
        <f t="shared" si="213"/>
        <v>0</v>
      </c>
      <c r="K393" s="162">
        <f t="shared" si="213"/>
        <v>0</v>
      </c>
      <c r="L393" s="162">
        <f t="shared" si="213"/>
        <v>0</v>
      </c>
      <c r="M393" s="162">
        <f t="shared" si="213"/>
        <v>0</v>
      </c>
      <c r="N393" s="162">
        <f t="shared" si="213"/>
        <v>0</v>
      </c>
      <c r="O393" s="162">
        <f t="shared" si="213"/>
        <v>0</v>
      </c>
      <c r="P393" s="162">
        <f t="shared" si="213"/>
        <v>0</v>
      </c>
      <c r="Q393" s="162">
        <f t="shared" si="213"/>
        <v>0</v>
      </c>
      <c r="R393" s="162">
        <f t="shared" si="213"/>
        <v>0</v>
      </c>
      <c r="S393" s="162">
        <f t="shared" si="213"/>
        <v>0</v>
      </c>
      <c r="T393" s="162">
        <f t="shared" si="213"/>
        <v>0</v>
      </c>
      <c r="U393" s="162">
        <f t="shared" si="213"/>
        <v>0</v>
      </c>
      <c r="V393" s="162">
        <f t="shared" si="213"/>
        <v>0</v>
      </c>
    </row>
    <row r="394" spans="1:22" s="6" customFormat="1" ht="15" hidden="1" customHeight="1">
      <c r="A394" s="51">
        <v>367</v>
      </c>
      <c r="B394" s="11" t="s">
        <v>201</v>
      </c>
      <c r="C394" s="60" t="s">
        <v>158</v>
      </c>
      <c r="D394" s="60"/>
      <c r="E394" s="61">
        <f t="shared" ref="E394:E408" si="214">SUM(G394:V394)/2</f>
        <v>0</v>
      </c>
      <c r="F394" s="61"/>
      <c r="G394" s="55"/>
      <c r="H394" s="55"/>
      <c r="I394" s="55"/>
      <c r="J394" s="61">
        <f t="shared" ref="J394:J408" si="215">SUM(G394:I394)</f>
        <v>0</v>
      </c>
      <c r="K394" s="55"/>
      <c r="L394" s="55"/>
      <c r="M394" s="55"/>
      <c r="N394" s="61">
        <f t="shared" ref="N394:N408" si="216">SUM(K394:M394)</f>
        <v>0</v>
      </c>
      <c r="O394" s="55"/>
      <c r="P394" s="55"/>
      <c r="Q394" s="55"/>
      <c r="R394" s="61">
        <f t="shared" ref="R394:R408" si="217">SUM(O394:Q394)</f>
        <v>0</v>
      </c>
      <c r="S394" s="55"/>
      <c r="T394" s="55"/>
      <c r="U394" s="55"/>
      <c r="V394" s="61">
        <f t="shared" ref="V394:V408" si="218">SUM(S394:U394)</f>
        <v>0</v>
      </c>
    </row>
    <row r="395" spans="1:22" s="6" customFormat="1" ht="15" hidden="1" customHeight="1">
      <c r="A395" s="51">
        <v>368</v>
      </c>
      <c r="B395" s="11" t="s">
        <v>201</v>
      </c>
      <c r="C395" s="59" t="s">
        <v>199</v>
      </c>
      <c r="D395" s="59"/>
      <c r="E395" s="61">
        <f t="shared" si="214"/>
        <v>0</v>
      </c>
      <c r="F395" s="61"/>
      <c r="G395" s="55"/>
      <c r="H395" s="55"/>
      <c r="I395" s="55"/>
      <c r="J395" s="61">
        <f t="shared" si="215"/>
        <v>0</v>
      </c>
      <c r="K395" s="55"/>
      <c r="L395" s="55"/>
      <c r="M395" s="55"/>
      <c r="N395" s="61">
        <f t="shared" si="216"/>
        <v>0</v>
      </c>
      <c r="O395" s="55"/>
      <c r="P395" s="55"/>
      <c r="Q395" s="55"/>
      <c r="R395" s="61">
        <f t="shared" si="217"/>
        <v>0</v>
      </c>
      <c r="S395" s="55"/>
      <c r="T395" s="55"/>
      <c r="U395" s="55"/>
      <c r="V395" s="61">
        <f t="shared" si="218"/>
        <v>0</v>
      </c>
    </row>
    <row r="396" spans="1:22" s="6" customFormat="1" ht="15" hidden="1" customHeight="1">
      <c r="A396" s="51">
        <v>369</v>
      </c>
      <c r="B396" s="11" t="s">
        <v>201</v>
      </c>
      <c r="C396" s="60" t="s">
        <v>159</v>
      </c>
      <c r="D396" s="60"/>
      <c r="E396" s="61">
        <f t="shared" si="214"/>
        <v>0</v>
      </c>
      <c r="F396" s="61"/>
      <c r="G396" s="55"/>
      <c r="H396" s="55"/>
      <c r="I396" s="55"/>
      <c r="J396" s="61">
        <f t="shared" si="215"/>
        <v>0</v>
      </c>
      <c r="K396" s="55"/>
      <c r="L396" s="55"/>
      <c r="M396" s="55"/>
      <c r="N396" s="61">
        <f t="shared" si="216"/>
        <v>0</v>
      </c>
      <c r="O396" s="55"/>
      <c r="P396" s="55"/>
      <c r="Q396" s="55"/>
      <c r="R396" s="61">
        <f t="shared" si="217"/>
        <v>0</v>
      </c>
      <c r="S396" s="55"/>
      <c r="T396" s="55"/>
      <c r="U396" s="55"/>
      <c r="V396" s="61">
        <f t="shared" si="218"/>
        <v>0</v>
      </c>
    </row>
    <row r="397" spans="1:22" ht="15" hidden="1" customHeight="1">
      <c r="A397" s="51">
        <v>370</v>
      </c>
      <c r="B397" s="11" t="s">
        <v>201</v>
      </c>
      <c r="C397" s="59" t="s">
        <v>68</v>
      </c>
      <c r="D397" s="59"/>
      <c r="E397" s="61">
        <f t="shared" si="214"/>
        <v>0</v>
      </c>
      <c r="F397" s="61"/>
      <c r="G397" s="55"/>
      <c r="H397" s="55"/>
      <c r="I397" s="55"/>
      <c r="J397" s="61">
        <f t="shared" si="215"/>
        <v>0</v>
      </c>
      <c r="K397" s="55"/>
      <c r="L397" s="55"/>
      <c r="M397" s="55"/>
      <c r="N397" s="61">
        <f t="shared" si="216"/>
        <v>0</v>
      </c>
      <c r="O397" s="55"/>
      <c r="P397" s="55"/>
      <c r="Q397" s="55"/>
      <c r="R397" s="61">
        <f t="shared" si="217"/>
        <v>0</v>
      </c>
      <c r="S397" s="55"/>
      <c r="T397" s="55"/>
      <c r="U397" s="55"/>
      <c r="V397" s="61">
        <f t="shared" si="218"/>
        <v>0</v>
      </c>
    </row>
    <row r="398" spans="1:22" s="6" customFormat="1" ht="15" hidden="1" customHeight="1">
      <c r="A398" s="51">
        <v>371</v>
      </c>
      <c r="B398" s="11" t="s">
        <v>201</v>
      </c>
      <c r="C398" s="59" t="s">
        <v>69</v>
      </c>
      <c r="D398" s="59"/>
      <c r="E398" s="61">
        <f t="shared" si="214"/>
        <v>0</v>
      </c>
      <c r="F398" s="61"/>
      <c r="G398" s="55"/>
      <c r="H398" s="55"/>
      <c r="I398" s="55"/>
      <c r="J398" s="61">
        <f t="shared" si="215"/>
        <v>0</v>
      </c>
      <c r="K398" s="55"/>
      <c r="L398" s="55"/>
      <c r="M398" s="55"/>
      <c r="N398" s="61">
        <f t="shared" si="216"/>
        <v>0</v>
      </c>
      <c r="O398" s="55"/>
      <c r="P398" s="55"/>
      <c r="Q398" s="55"/>
      <c r="R398" s="61">
        <f t="shared" si="217"/>
        <v>0</v>
      </c>
      <c r="S398" s="55"/>
      <c r="T398" s="55"/>
      <c r="U398" s="55"/>
      <c r="V398" s="61">
        <f t="shared" si="218"/>
        <v>0</v>
      </c>
    </row>
    <row r="399" spans="1:22" s="6" customFormat="1" ht="15" hidden="1" customHeight="1">
      <c r="A399" s="51">
        <v>372</v>
      </c>
      <c r="B399" s="11" t="s">
        <v>201</v>
      </c>
      <c r="C399" s="59" t="s">
        <v>57</v>
      </c>
      <c r="D399" s="59"/>
      <c r="E399" s="61">
        <f t="shared" si="214"/>
        <v>0</v>
      </c>
      <c r="F399" s="61"/>
      <c r="G399" s="55"/>
      <c r="H399" s="55"/>
      <c r="I399" s="55"/>
      <c r="J399" s="61">
        <f t="shared" si="215"/>
        <v>0</v>
      </c>
      <c r="K399" s="55"/>
      <c r="L399" s="55"/>
      <c r="M399" s="55"/>
      <c r="N399" s="61">
        <f t="shared" si="216"/>
        <v>0</v>
      </c>
      <c r="O399" s="55"/>
      <c r="P399" s="55"/>
      <c r="Q399" s="55"/>
      <c r="R399" s="61">
        <f t="shared" si="217"/>
        <v>0</v>
      </c>
      <c r="S399" s="55"/>
      <c r="T399" s="55"/>
      <c r="U399" s="55"/>
      <c r="V399" s="61">
        <f t="shared" si="218"/>
        <v>0</v>
      </c>
    </row>
    <row r="400" spans="1:22" s="6" customFormat="1" ht="15" hidden="1" customHeight="1">
      <c r="A400" s="51">
        <v>373</v>
      </c>
      <c r="B400" s="11" t="s">
        <v>201</v>
      </c>
      <c r="C400" s="59" t="s">
        <v>71</v>
      </c>
      <c r="D400" s="59"/>
      <c r="E400" s="61">
        <f t="shared" si="214"/>
        <v>0</v>
      </c>
      <c r="F400" s="61"/>
      <c r="G400" s="55"/>
      <c r="H400" s="55"/>
      <c r="I400" s="55"/>
      <c r="J400" s="61">
        <f t="shared" si="215"/>
        <v>0</v>
      </c>
      <c r="K400" s="55"/>
      <c r="L400" s="55"/>
      <c r="M400" s="55"/>
      <c r="N400" s="61">
        <f t="shared" si="216"/>
        <v>0</v>
      </c>
      <c r="O400" s="55"/>
      <c r="P400" s="55"/>
      <c r="Q400" s="55"/>
      <c r="R400" s="61">
        <f t="shared" si="217"/>
        <v>0</v>
      </c>
      <c r="S400" s="55"/>
      <c r="T400" s="55"/>
      <c r="U400" s="55"/>
      <c r="V400" s="61">
        <f t="shared" si="218"/>
        <v>0</v>
      </c>
    </row>
    <row r="401" spans="1:22" s="6" customFormat="1" ht="15" hidden="1" customHeight="1">
      <c r="A401" s="51">
        <v>374</v>
      </c>
      <c r="B401" s="11" t="s">
        <v>201</v>
      </c>
      <c r="C401" s="59" t="s">
        <v>70</v>
      </c>
      <c r="D401" s="59"/>
      <c r="E401" s="61">
        <f t="shared" si="214"/>
        <v>0</v>
      </c>
      <c r="F401" s="61"/>
      <c r="G401" s="55"/>
      <c r="H401" s="55"/>
      <c r="I401" s="55"/>
      <c r="J401" s="61">
        <f t="shared" si="215"/>
        <v>0</v>
      </c>
      <c r="K401" s="55"/>
      <c r="L401" s="55"/>
      <c r="M401" s="55"/>
      <c r="N401" s="61">
        <f t="shared" si="216"/>
        <v>0</v>
      </c>
      <c r="O401" s="55"/>
      <c r="P401" s="55"/>
      <c r="Q401" s="55"/>
      <c r="R401" s="61">
        <f t="shared" si="217"/>
        <v>0</v>
      </c>
      <c r="S401" s="55"/>
      <c r="T401" s="55"/>
      <c r="U401" s="55"/>
      <c r="V401" s="61">
        <f t="shared" si="218"/>
        <v>0</v>
      </c>
    </row>
    <row r="402" spans="1:22" s="6" customFormat="1" ht="15" hidden="1" customHeight="1">
      <c r="A402" s="51">
        <v>375</v>
      </c>
      <c r="B402" s="11" t="s">
        <v>201</v>
      </c>
      <c r="C402" s="59" t="s">
        <v>54</v>
      </c>
      <c r="D402" s="59"/>
      <c r="E402" s="61">
        <f t="shared" si="214"/>
        <v>0</v>
      </c>
      <c r="F402" s="61"/>
      <c r="G402" s="55"/>
      <c r="H402" s="55"/>
      <c r="I402" s="55"/>
      <c r="J402" s="61">
        <f t="shared" si="215"/>
        <v>0</v>
      </c>
      <c r="K402" s="55"/>
      <c r="L402" s="55"/>
      <c r="M402" s="55"/>
      <c r="N402" s="61">
        <f t="shared" si="216"/>
        <v>0</v>
      </c>
      <c r="O402" s="55"/>
      <c r="P402" s="55"/>
      <c r="Q402" s="55"/>
      <c r="R402" s="61">
        <f t="shared" si="217"/>
        <v>0</v>
      </c>
      <c r="S402" s="55"/>
      <c r="T402" s="55"/>
      <c r="U402" s="55"/>
      <c r="V402" s="61">
        <f t="shared" si="218"/>
        <v>0</v>
      </c>
    </row>
    <row r="403" spans="1:22" s="6" customFormat="1" ht="15" hidden="1" customHeight="1">
      <c r="A403" s="51">
        <v>376</v>
      </c>
      <c r="B403" s="11" t="s">
        <v>201</v>
      </c>
      <c r="C403" s="59" t="s">
        <v>56</v>
      </c>
      <c r="D403" s="59"/>
      <c r="E403" s="61">
        <f t="shared" si="214"/>
        <v>0</v>
      </c>
      <c r="F403" s="61"/>
      <c r="G403" s="55"/>
      <c r="H403" s="55"/>
      <c r="I403" s="55"/>
      <c r="J403" s="61">
        <f t="shared" si="215"/>
        <v>0</v>
      </c>
      <c r="K403" s="55"/>
      <c r="L403" s="55"/>
      <c r="M403" s="55"/>
      <c r="N403" s="61">
        <f t="shared" si="216"/>
        <v>0</v>
      </c>
      <c r="O403" s="55"/>
      <c r="P403" s="55"/>
      <c r="Q403" s="55"/>
      <c r="R403" s="61">
        <f t="shared" si="217"/>
        <v>0</v>
      </c>
      <c r="S403" s="55"/>
      <c r="T403" s="55"/>
      <c r="U403" s="55"/>
      <c r="V403" s="61">
        <f t="shared" si="218"/>
        <v>0</v>
      </c>
    </row>
    <row r="404" spans="1:22" s="6" customFormat="1" ht="15" hidden="1" customHeight="1">
      <c r="A404" s="51">
        <v>377</v>
      </c>
      <c r="B404" s="11" t="s">
        <v>201</v>
      </c>
      <c r="C404" s="59" t="s">
        <v>47</v>
      </c>
      <c r="D404" s="59"/>
      <c r="E404" s="61">
        <f t="shared" si="214"/>
        <v>0</v>
      </c>
      <c r="F404" s="61"/>
      <c r="G404" s="55"/>
      <c r="H404" s="55"/>
      <c r="I404" s="55"/>
      <c r="J404" s="61">
        <f t="shared" si="215"/>
        <v>0</v>
      </c>
      <c r="K404" s="55"/>
      <c r="L404" s="55"/>
      <c r="M404" s="55"/>
      <c r="N404" s="61">
        <f t="shared" si="216"/>
        <v>0</v>
      </c>
      <c r="O404" s="55"/>
      <c r="P404" s="55"/>
      <c r="Q404" s="55"/>
      <c r="R404" s="61">
        <f t="shared" si="217"/>
        <v>0</v>
      </c>
      <c r="S404" s="55"/>
      <c r="T404" s="55"/>
      <c r="U404" s="55"/>
      <c r="V404" s="61">
        <f t="shared" si="218"/>
        <v>0</v>
      </c>
    </row>
    <row r="405" spans="1:22" s="6" customFormat="1" ht="15" hidden="1" customHeight="1">
      <c r="A405" s="51">
        <v>378</v>
      </c>
      <c r="B405" s="11" t="s">
        <v>201</v>
      </c>
      <c r="C405" s="59" t="s">
        <v>50</v>
      </c>
      <c r="D405" s="59"/>
      <c r="E405" s="61">
        <f t="shared" si="214"/>
        <v>0</v>
      </c>
      <c r="F405" s="61"/>
      <c r="G405" s="55"/>
      <c r="H405" s="55"/>
      <c r="I405" s="55"/>
      <c r="J405" s="61">
        <f t="shared" si="215"/>
        <v>0</v>
      </c>
      <c r="K405" s="55"/>
      <c r="L405" s="55"/>
      <c r="M405" s="55"/>
      <c r="N405" s="61">
        <f t="shared" si="216"/>
        <v>0</v>
      </c>
      <c r="O405" s="55"/>
      <c r="P405" s="55"/>
      <c r="Q405" s="55"/>
      <c r="R405" s="61">
        <f t="shared" si="217"/>
        <v>0</v>
      </c>
      <c r="S405" s="55"/>
      <c r="T405" s="55"/>
      <c r="U405" s="55"/>
      <c r="V405" s="61">
        <f t="shared" si="218"/>
        <v>0</v>
      </c>
    </row>
    <row r="406" spans="1:22" s="6" customFormat="1" ht="15" hidden="1" customHeight="1">
      <c r="A406" s="51">
        <v>379</v>
      </c>
      <c r="B406" s="11" t="s">
        <v>201</v>
      </c>
      <c r="C406" s="59" t="s">
        <v>61</v>
      </c>
      <c r="D406" s="59"/>
      <c r="E406" s="61">
        <f t="shared" si="214"/>
        <v>0</v>
      </c>
      <c r="F406" s="61"/>
      <c r="G406" s="55"/>
      <c r="H406" s="55"/>
      <c r="I406" s="55"/>
      <c r="J406" s="61">
        <f t="shared" si="215"/>
        <v>0</v>
      </c>
      <c r="K406" s="55"/>
      <c r="L406" s="55"/>
      <c r="M406" s="55"/>
      <c r="N406" s="61">
        <f t="shared" si="216"/>
        <v>0</v>
      </c>
      <c r="O406" s="55"/>
      <c r="P406" s="55"/>
      <c r="Q406" s="55"/>
      <c r="R406" s="61">
        <f t="shared" si="217"/>
        <v>0</v>
      </c>
      <c r="S406" s="55"/>
      <c r="T406" s="55"/>
      <c r="U406" s="55"/>
      <c r="V406" s="61">
        <f t="shared" si="218"/>
        <v>0</v>
      </c>
    </row>
    <row r="407" spans="1:22" s="6" customFormat="1" ht="15" hidden="1" customHeight="1">
      <c r="A407" s="51">
        <v>380</v>
      </c>
      <c r="B407" s="11" t="s">
        <v>201</v>
      </c>
      <c r="C407" s="59" t="s">
        <v>66</v>
      </c>
      <c r="D407" s="59"/>
      <c r="E407" s="61">
        <f t="shared" si="214"/>
        <v>0</v>
      </c>
      <c r="F407" s="61"/>
      <c r="G407" s="55"/>
      <c r="H407" s="55"/>
      <c r="I407" s="55"/>
      <c r="J407" s="61">
        <f t="shared" si="215"/>
        <v>0</v>
      </c>
      <c r="K407" s="55"/>
      <c r="L407" s="55"/>
      <c r="M407" s="55"/>
      <c r="N407" s="61">
        <f t="shared" si="216"/>
        <v>0</v>
      </c>
      <c r="O407" s="55"/>
      <c r="P407" s="55"/>
      <c r="Q407" s="55"/>
      <c r="R407" s="61">
        <f t="shared" si="217"/>
        <v>0</v>
      </c>
      <c r="S407" s="55"/>
      <c r="T407" s="55"/>
      <c r="U407" s="55"/>
      <c r="V407" s="61">
        <f t="shared" si="218"/>
        <v>0</v>
      </c>
    </row>
    <row r="408" spans="1:22" s="6" customFormat="1" ht="15" hidden="1" customHeight="1">
      <c r="A408" s="51">
        <v>381</v>
      </c>
      <c r="B408" s="11" t="s">
        <v>201</v>
      </c>
      <c r="C408" s="59" t="s">
        <v>48</v>
      </c>
      <c r="D408" s="59"/>
      <c r="E408" s="73">
        <f t="shared" si="214"/>
        <v>0</v>
      </c>
      <c r="F408" s="61"/>
      <c r="G408" s="55"/>
      <c r="H408" s="55"/>
      <c r="I408" s="55"/>
      <c r="J408" s="61">
        <f t="shared" si="215"/>
        <v>0</v>
      </c>
      <c r="K408" s="55"/>
      <c r="L408" s="55"/>
      <c r="M408" s="55"/>
      <c r="N408" s="61">
        <f t="shared" si="216"/>
        <v>0</v>
      </c>
      <c r="O408" s="55"/>
      <c r="P408" s="55"/>
      <c r="Q408" s="55"/>
      <c r="R408" s="61">
        <f t="shared" si="217"/>
        <v>0</v>
      </c>
      <c r="S408" s="55"/>
      <c r="T408" s="55"/>
      <c r="U408" s="55"/>
      <c r="V408" s="61">
        <f t="shared" si="218"/>
        <v>0</v>
      </c>
    </row>
    <row r="409" spans="1:22" s="6" customFormat="1" ht="15" hidden="1" customHeight="1">
      <c r="A409" s="51"/>
      <c r="B409" s="11"/>
      <c r="C409" s="59"/>
      <c r="D409" s="59"/>
      <c r="E409" s="73"/>
      <c r="F409" s="61"/>
      <c r="G409" s="55"/>
      <c r="H409" s="55"/>
      <c r="I409" s="55"/>
      <c r="J409" s="61"/>
      <c r="K409" s="55"/>
      <c r="L409" s="55"/>
      <c r="M409" s="55"/>
      <c r="N409" s="61"/>
      <c r="O409" s="55"/>
      <c r="P409" s="55"/>
      <c r="Q409" s="55"/>
      <c r="R409" s="61"/>
      <c r="S409" s="55"/>
      <c r="T409" s="55"/>
      <c r="U409" s="55"/>
      <c r="V409" s="61"/>
    </row>
    <row r="410" spans="1:22" s="6" customFormat="1" ht="15" hidden="1" customHeight="1">
      <c r="A410" s="167">
        <v>721</v>
      </c>
      <c r="B410" s="163" t="s">
        <v>252</v>
      </c>
      <c r="C410" s="169" t="s">
        <v>253</v>
      </c>
      <c r="D410" s="130"/>
      <c r="E410" s="162">
        <f>E411+E421</f>
        <v>0</v>
      </c>
      <c r="F410" s="106"/>
      <c r="G410" s="162">
        <f>G411+G421</f>
        <v>0</v>
      </c>
      <c r="H410" s="162">
        <f t="shared" ref="H410:I410" si="219">H411+H421</f>
        <v>0</v>
      </c>
      <c r="I410" s="162">
        <f t="shared" si="219"/>
        <v>0</v>
      </c>
      <c r="J410" s="169">
        <f>SUM(G410:I410)</f>
        <v>0</v>
      </c>
      <c r="K410" s="162">
        <f>K411+K421</f>
        <v>0</v>
      </c>
      <c r="L410" s="162">
        <f t="shared" ref="L410:M410" si="220">L411+L421</f>
        <v>0</v>
      </c>
      <c r="M410" s="162">
        <f t="shared" si="220"/>
        <v>0</v>
      </c>
      <c r="N410" s="169">
        <f>SUM(K410:M410)</f>
        <v>0</v>
      </c>
      <c r="O410" s="162">
        <f>O411+O421</f>
        <v>0</v>
      </c>
      <c r="P410" s="162">
        <f t="shared" ref="P410:Q410" si="221">P411+P421</f>
        <v>0</v>
      </c>
      <c r="Q410" s="162">
        <f t="shared" si="221"/>
        <v>0</v>
      </c>
      <c r="R410" s="169">
        <f>SUM(O410:Q410)</f>
        <v>0</v>
      </c>
      <c r="S410" s="162">
        <f>S411+S421</f>
        <v>0</v>
      </c>
      <c r="T410" s="162">
        <f t="shared" ref="T410:U410" si="222">T411+T421</f>
        <v>0</v>
      </c>
      <c r="U410" s="162">
        <f t="shared" si="222"/>
        <v>0</v>
      </c>
      <c r="V410" s="169">
        <f>SUM(S410:U410)</f>
        <v>0</v>
      </c>
    </row>
    <row r="411" spans="1:22" s="6" customFormat="1" ht="31.5" hidden="1">
      <c r="A411" s="167">
        <v>722</v>
      </c>
      <c r="B411" s="163" t="s">
        <v>254</v>
      </c>
      <c r="C411" s="162" t="s">
        <v>255</v>
      </c>
      <c r="D411" s="130"/>
      <c r="E411" s="162">
        <f>SUM(E412:E420)</f>
        <v>0</v>
      </c>
      <c r="F411" s="106"/>
      <c r="G411" s="162">
        <f>SUM(G412:G420)</f>
        <v>0</v>
      </c>
      <c r="H411" s="162">
        <f t="shared" ref="H411:I411" si="223">SUM(H412:H420)</f>
        <v>0</v>
      </c>
      <c r="I411" s="162">
        <f t="shared" si="223"/>
        <v>0</v>
      </c>
      <c r="J411" s="169">
        <f>SUM(G411:I411)</f>
        <v>0</v>
      </c>
      <c r="K411" s="162">
        <f>SUM(K412:K420)</f>
        <v>0</v>
      </c>
      <c r="L411" s="162">
        <f t="shared" ref="L411:M411" si="224">SUM(L412:L420)</f>
        <v>0</v>
      </c>
      <c r="M411" s="162">
        <f t="shared" si="224"/>
        <v>0</v>
      </c>
      <c r="N411" s="169">
        <f>SUM(K411:M411)</f>
        <v>0</v>
      </c>
      <c r="O411" s="162">
        <f>SUM(O412:O420)</f>
        <v>0</v>
      </c>
      <c r="P411" s="162">
        <f t="shared" ref="P411:Q411" si="225">SUM(P412:P420)</f>
        <v>0</v>
      </c>
      <c r="Q411" s="162">
        <f t="shared" si="225"/>
        <v>0</v>
      </c>
      <c r="R411" s="169">
        <f>SUM(O411:Q411)</f>
        <v>0</v>
      </c>
      <c r="S411" s="162">
        <f>SUM(S412:S420)</f>
        <v>0</v>
      </c>
      <c r="T411" s="162">
        <f t="shared" ref="T411:U411" si="226">SUM(T412:T420)</f>
        <v>0</v>
      </c>
      <c r="U411" s="162">
        <f t="shared" si="226"/>
        <v>0</v>
      </c>
      <c r="V411" s="169">
        <f>SUM(S411:U411)</f>
        <v>0</v>
      </c>
    </row>
    <row r="412" spans="1:22" s="6" customFormat="1" ht="15" hidden="1" customHeight="1">
      <c r="A412" s="51">
        <v>723</v>
      </c>
      <c r="B412" s="45" t="s">
        <v>254</v>
      </c>
      <c r="C412" s="65" t="s">
        <v>158</v>
      </c>
      <c r="D412" s="59"/>
      <c r="E412" s="57">
        <f t="shared" ref="E412:E430" si="227">SUM(G412:V412)/2</f>
        <v>0</v>
      </c>
      <c r="F412" s="61"/>
      <c r="G412" s="55"/>
      <c r="H412" s="55"/>
      <c r="I412" s="55"/>
      <c r="J412" s="61">
        <f t="shared" ref="J412:J420" si="228">SUM(G412:I412)</f>
        <v>0</v>
      </c>
      <c r="K412" s="55"/>
      <c r="L412" s="55"/>
      <c r="M412" s="55"/>
      <c r="N412" s="61">
        <f t="shared" ref="N412:N420" si="229">SUM(K412:M412)</f>
        <v>0</v>
      </c>
      <c r="O412" s="55"/>
      <c r="P412" s="55"/>
      <c r="Q412" s="55"/>
      <c r="R412" s="61">
        <f t="shared" ref="R412:R420" si="230">SUM(O412:Q412)</f>
        <v>0</v>
      </c>
      <c r="S412" s="55"/>
      <c r="T412" s="55"/>
      <c r="U412" s="55"/>
      <c r="V412" s="61">
        <f t="shared" ref="V412:V420" si="231">SUM(S412:U412)</f>
        <v>0</v>
      </c>
    </row>
    <row r="413" spans="1:22" s="6" customFormat="1" ht="15" hidden="1" customHeight="1">
      <c r="A413" s="51">
        <v>724</v>
      </c>
      <c r="B413" s="45" t="s">
        <v>254</v>
      </c>
      <c r="C413" s="65" t="s">
        <v>159</v>
      </c>
      <c r="D413" s="59"/>
      <c r="E413" s="57">
        <f t="shared" si="227"/>
        <v>0</v>
      </c>
      <c r="F413" s="61"/>
      <c r="G413" s="55"/>
      <c r="H413" s="55"/>
      <c r="I413" s="55"/>
      <c r="J413" s="61">
        <f t="shared" si="228"/>
        <v>0</v>
      </c>
      <c r="K413" s="55"/>
      <c r="L413" s="55"/>
      <c r="M413" s="55"/>
      <c r="N413" s="61">
        <f t="shared" si="229"/>
        <v>0</v>
      </c>
      <c r="O413" s="55"/>
      <c r="P413" s="55"/>
      <c r="Q413" s="55"/>
      <c r="R413" s="61">
        <f t="shared" si="230"/>
        <v>0</v>
      </c>
      <c r="S413" s="55"/>
      <c r="T413" s="55"/>
      <c r="U413" s="55"/>
      <c r="V413" s="61">
        <f t="shared" si="231"/>
        <v>0</v>
      </c>
    </row>
    <row r="414" spans="1:22" s="6" customFormat="1" ht="15" hidden="1" customHeight="1">
      <c r="A414" s="51">
        <v>725</v>
      </c>
      <c r="B414" s="45" t="s">
        <v>254</v>
      </c>
      <c r="C414" s="61" t="s">
        <v>68</v>
      </c>
      <c r="D414" s="59"/>
      <c r="E414" s="57">
        <f t="shared" si="227"/>
        <v>0</v>
      </c>
      <c r="F414" s="61"/>
      <c r="G414" s="55"/>
      <c r="H414" s="55"/>
      <c r="I414" s="55"/>
      <c r="J414" s="61">
        <f t="shared" si="228"/>
        <v>0</v>
      </c>
      <c r="K414" s="55"/>
      <c r="L414" s="55"/>
      <c r="M414" s="55"/>
      <c r="N414" s="61">
        <f t="shared" si="229"/>
        <v>0</v>
      </c>
      <c r="O414" s="55"/>
      <c r="P414" s="55"/>
      <c r="Q414" s="55"/>
      <c r="R414" s="61">
        <f t="shared" si="230"/>
        <v>0</v>
      </c>
      <c r="S414" s="55"/>
      <c r="T414" s="55"/>
      <c r="U414" s="55"/>
      <c r="V414" s="61">
        <f t="shared" si="231"/>
        <v>0</v>
      </c>
    </row>
    <row r="415" spans="1:22" s="6" customFormat="1" ht="15" hidden="1" customHeight="1">
      <c r="A415" s="51">
        <v>726</v>
      </c>
      <c r="B415" s="45" t="s">
        <v>254</v>
      </c>
      <c r="C415" s="61" t="s">
        <v>71</v>
      </c>
      <c r="D415" s="59"/>
      <c r="E415" s="57">
        <f t="shared" si="227"/>
        <v>0</v>
      </c>
      <c r="F415" s="61"/>
      <c r="G415" s="55"/>
      <c r="H415" s="55"/>
      <c r="I415" s="55"/>
      <c r="J415" s="61">
        <f t="shared" si="228"/>
        <v>0</v>
      </c>
      <c r="K415" s="55"/>
      <c r="L415" s="55"/>
      <c r="M415" s="55"/>
      <c r="N415" s="61">
        <f t="shared" si="229"/>
        <v>0</v>
      </c>
      <c r="O415" s="55"/>
      <c r="P415" s="55"/>
      <c r="Q415" s="55"/>
      <c r="R415" s="61">
        <f t="shared" si="230"/>
        <v>0</v>
      </c>
      <c r="S415" s="55"/>
      <c r="T415" s="55"/>
      <c r="U415" s="55"/>
      <c r="V415" s="61">
        <f t="shared" si="231"/>
        <v>0</v>
      </c>
    </row>
    <row r="416" spans="1:22" s="6" customFormat="1" ht="15" hidden="1" customHeight="1">
      <c r="A416" s="51">
        <v>727</v>
      </c>
      <c r="B416" s="45" t="s">
        <v>254</v>
      </c>
      <c r="C416" s="61" t="s">
        <v>70</v>
      </c>
      <c r="D416" s="59"/>
      <c r="E416" s="57">
        <f t="shared" si="227"/>
        <v>0</v>
      </c>
      <c r="F416" s="61"/>
      <c r="G416" s="55"/>
      <c r="H416" s="55"/>
      <c r="I416" s="55"/>
      <c r="J416" s="61">
        <f t="shared" si="228"/>
        <v>0</v>
      </c>
      <c r="K416" s="55"/>
      <c r="L416" s="55"/>
      <c r="M416" s="55"/>
      <c r="N416" s="61">
        <f t="shared" si="229"/>
        <v>0</v>
      </c>
      <c r="O416" s="55"/>
      <c r="P416" s="55"/>
      <c r="Q416" s="55"/>
      <c r="R416" s="61">
        <f t="shared" si="230"/>
        <v>0</v>
      </c>
      <c r="S416" s="55"/>
      <c r="T416" s="55"/>
      <c r="U416" s="55"/>
      <c r="V416" s="61">
        <f t="shared" si="231"/>
        <v>0</v>
      </c>
    </row>
    <row r="417" spans="1:22" s="6" customFormat="1" ht="15" hidden="1" customHeight="1">
      <c r="A417" s="51">
        <v>728</v>
      </c>
      <c r="B417" s="45" t="s">
        <v>254</v>
      </c>
      <c r="C417" s="61" t="s">
        <v>56</v>
      </c>
      <c r="D417" s="59"/>
      <c r="E417" s="57">
        <f t="shared" si="227"/>
        <v>0</v>
      </c>
      <c r="F417" s="61"/>
      <c r="G417" s="55"/>
      <c r="H417" s="55"/>
      <c r="I417" s="55"/>
      <c r="J417" s="61">
        <f t="shared" si="228"/>
        <v>0</v>
      </c>
      <c r="K417" s="55"/>
      <c r="L417" s="55"/>
      <c r="M417" s="55"/>
      <c r="N417" s="61">
        <f t="shared" si="229"/>
        <v>0</v>
      </c>
      <c r="O417" s="55"/>
      <c r="P417" s="55"/>
      <c r="Q417" s="55"/>
      <c r="R417" s="61">
        <f t="shared" si="230"/>
        <v>0</v>
      </c>
      <c r="S417" s="55"/>
      <c r="T417" s="55"/>
      <c r="U417" s="55"/>
      <c r="V417" s="61">
        <f t="shared" si="231"/>
        <v>0</v>
      </c>
    </row>
    <row r="418" spans="1:22" s="6" customFormat="1" ht="15" hidden="1" customHeight="1">
      <c r="A418" s="51">
        <v>729</v>
      </c>
      <c r="B418" s="45" t="s">
        <v>254</v>
      </c>
      <c r="C418" s="61" t="s">
        <v>47</v>
      </c>
      <c r="D418" s="59"/>
      <c r="E418" s="57">
        <f t="shared" si="227"/>
        <v>0</v>
      </c>
      <c r="F418" s="61"/>
      <c r="G418" s="55"/>
      <c r="H418" s="55"/>
      <c r="I418" s="55"/>
      <c r="J418" s="61">
        <f t="shared" si="228"/>
        <v>0</v>
      </c>
      <c r="K418" s="55"/>
      <c r="L418" s="55"/>
      <c r="M418" s="55"/>
      <c r="N418" s="61">
        <f t="shared" si="229"/>
        <v>0</v>
      </c>
      <c r="O418" s="55"/>
      <c r="P418" s="55"/>
      <c r="Q418" s="55"/>
      <c r="R418" s="61">
        <f t="shared" si="230"/>
        <v>0</v>
      </c>
      <c r="S418" s="55"/>
      <c r="T418" s="55"/>
      <c r="U418" s="55"/>
      <c r="V418" s="61">
        <f t="shared" si="231"/>
        <v>0</v>
      </c>
    </row>
    <row r="419" spans="1:22" s="6" customFormat="1" ht="15" hidden="1" customHeight="1">
      <c r="A419" s="51">
        <v>730</v>
      </c>
      <c r="B419" s="45" t="s">
        <v>254</v>
      </c>
      <c r="C419" s="61" t="s">
        <v>50</v>
      </c>
      <c r="D419" s="59"/>
      <c r="E419" s="57">
        <f t="shared" si="227"/>
        <v>0</v>
      </c>
      <c r="F419" s="61"/>
      <c r="G419" s="55"/>
      <c r="H419" s="55"/>
      <c r="I419" s="55"/>
      <c r="J419" s="61">
        <f t="shared" si="228"/>
        <v>0</v>
      </c>
      <c r="K419" s="55"/>
      <c r="L419" s="55"/>
      <c r="M419" s="55"/>
      <c r="N419" s="61">
        <f t="shared" si="229"/>
        <v>0</v>
      </c>
      <c r="O419" s="55"/>
      <c r="P419" s="55"/>
      <c r="Q419" s="55"/>
      <c r="R419" s="61">
        <f t="shared" si="230"/>
        <v>0</v>
      </c>
      <c r="S419" s="55"/>
      <c r="T419" s="55"/>
      <c r="U419" s="55"/>
      <c r="V419" s="61">
        <f t="shared" si="231"/>
        <v>0</v>
      </c>
    </row>
    <row r="420" spans="1:22" s="6" customFormat="1" ht="15" hidden="1" customHeight="1">
      <c r="A420" s="51">
        <v>731</v>
      </c>
      <c r="B420" s="45" t="s">
        <v>254</v>
      </c>
      <c r="C420" s="61" t="s">
        <v>48</v>
      </c>
      <c r="D420" s="59"/>
      <c r="E420" s="57">
        <f t="shared" si="227"/>
        <v>0</v>
      </c>
      <c r="F420" s="61"/>
      <c r="G420" s="55"/>
      <c r="H420" s="55"/>
      <c r="I420" s="55"/>
      <c r="J420" s="61">
        <f t="shared" si="228"/>
        <v>0</v>
      </c>
      <c r="K420" s="55"/>
      <c r="L420" s="55"/>
      <c r="M420" s="55"/>
      <c r="N420" s="61">
        <f t="shared" si="229"/>
        <v>0</v>
      </c>
      <c r="O420" s="55"/>
      <c r="P420" s="55"/>
      <c r="Q420" s="55"/>
      <c r="R420" s="61">
        <f t="shared" si="230"/>
        <v>0</v>
      </c>
      <c r="S420" s="55"/>
      <c r="T420" s="55"/>
      <c r="U420" s="55"/>
      <c r="V420" s="61">
        <f t="shared" si="231"/>
        <v>0</v>
      </c>
    </row>
    <row r="421" spans="1:22" s="6" customFormat="1" ht="31.5" hidden="1">
      <c r="A421" s="167">
        <v>732</v>
      </c>
      <c r="B421" s="163" t="s">
        <v>256</v>
      </c>
      <c r="C421" s="162" t="s">
        <v>257</v>
      </c>
      <c r="D421" s="130"/>
      <c r="E421" s="162">
        <f>SUM(E422:E430)</f>
        <v>0</v>
      </c>
      <c r="F421" s="106"/>
      <c r="G421" s="162">
        <f>SUM(G422:G430)</f>
        <v>0</v>
      </c>
      <c r="H421" s="162">
        <f t="shared" ref="H421:I421" si="232">SUM(H422:H430)</f>
        <v>0</v>
      </c>
      <c r="I421" s="162">
        <f t="shared" si="232"/>
        <v>0</v>
      </c>
      <c r="J421" s="169">
        <f>SUM(G421:I421)</f>
        <v>0</v>
      </c>
      <c r="K421" s="162">
        <f>SUM(K422:K430)</f>
        <v>0</v>
      </c>
      <c r="L421" s="162">
        <f t="shared" ref="L421:M421" si="233">SUM(L422:L430)</f>
        <v>0</v>
      </c>
      <c r="M421" s="162">
        <f t="shared" si="233"/>
        <v>0</v>
      </c>
      <c r="N421" s="169">
        <f>SUM(K421:M421)</f>
        <v>0</v>
      </c>
      <c r="O421" s="162">
        <f>SUM(O422:O430)</f>
        <v>0</v>
      </c>
      <c r="P421" s="162">
        <f t="shared" ref="P421:Q421" si="234">SUM(P422:P430)</f>
        <v>0</v>
      </c>
      <c r="Q421" s="162">
        <f t="shared" si="234"/>
        <v>0</v>
      </c>
      <c r="R421" s="169">
        <f>SUM(O421:Q421)</f>
        <v>0</v>
      </c>
      <c r="S421" s="162">
        <f>SUM(S422:S430)</f>
        <v>0</v>
      </c>
      <c r="T421" s="162">
        <f t="shared" ref="T421:U421" si="235">SUM(T422:T430)</f>
        <v>0</v>
      </c>
      <c r="U421" s="162">
        <f t="shared" si="235"/>
        <v>0</v>
      </c>
      <c r="V421" s="169">
        <f>SUM(S421:U421)</f>
        <v>0</v>
      </c>
    </row>
    <row r="422" spans="1:22" s="6" customFormat="1" ht="15" hidden="1" customHeight="1">
      <c r="A422" s="51">
        <v>733</v>
      </c>
      <c r="B422" s="45" t="s">
        <v>256</v>
      </c>
      <c r="C422" s="65" t="s">
        <v>158</v>
      </c>
      <c r="D422" s="59"/>
      <c r="E422" s="57">
        <f t="shared" si="227"/>
        <v>0</v>
      </c>
      <c r="F422" s="61"/>
      <c r="G422" s="55"/>
      <c r="H422" s="55"/>
      <c r="I422" s="55"/>
      <c r="J422" s="61">
        <f t="shared" ref="J422:J430" si="236">SUM(G422:I422)</f>
        <v>0</v>
      </c>
      <c r="K422" s="55"/>
      <c r="L422" s="55"/>
      <c r="M422" s="55"/>
      <c r="N422" s="61">
        <f t="shared" ref="N422:N430" si="237">SUM(K422:M422)</f>
        <v>0</v>
      </c>
      <c r="O422" s="55"/>
      <c r="P422" s="55"/>
      <c r="Q422" s="55"/>
      <c r="R422" s="61">
        <f t="shared" ref="R422:R430" si="238">SUM(O422:Q422)</f>
        <v>0</v>
      </c>
      <c r="S422" s="55"/>
      <c r="T422" s="55"/>
      <c r="U422" s="55"/>
      <c r="V422" s="61">
        <f t="shared" ref="V422:V430" si="239">SUM(S422:U422)</f>
        <v>0</v>
      </c>
    </row>
    <row r="423" spans="1:22" s="6" customFormat="1" ht="15" hidden="1" customHeight="1">
      <c r="A423" s="51">
        <v>734</v>
      </c>
      <c r="B423" s="45" t="s">
        <v>256</v>
      </c>
      <c r="C423" s="65" t="s">
        <v>159</v>
      </c>
      <c r="D423" s="59"/>
      <c r="E423" s="57">
        <f t="shared" si="227"/>
        <v>0</v>
      </c>
      <c r="F423" s="61"/>
      <c r="G423" s="55"/>
      <c r="H423" s="55"/>
      <c r="I423" s="55"/>
      <c r="J423" s="61">
        <f t="shared" si="236"/>
        <v>0</v>
      </c>
      <c r="K423" s="55"/>
      <c r="L423" s="55"/>
      <c r="M423" s="55"/>
      <c r="N423" s="61">
        <f t="shared" si="237"/>
        <v>0</v>
      </c>
      <c r="O423" s="55"/>
      <c r="P423" s="55"/>
      <c r="Q423" s="55"/>
      <c r="R423" s="61">
        <f t="shared" si="238"/>
        <v>0</v>
      </c>
      <c r="S423" s="55"/>
      <c r="T423" s="55"/>
      <c r="U423" s="55"/>
      <c r="V423" s="61">
        <f t="shared" si="239"/>
        <v>0</v>
      </c>
    </row>
    <row r="424" spans="1:22" s="6" customFormat="1" ht="15" hidden="1" customHeight="1">
      <c r="A424" s="51">
        <v>735</v>
      </c>
      <c r="B424" s="45" t="s">
        <v>256</v>
      </c>
      <c r="C424" s="61" t="s">
        <v>68</v>
      </c>
      <c r="D424" s="59"/>
      <c r="E424" s="57">
        <f t="shared" si="227"/>
        <v>0</v>
      </c>
      <c r="F424" s="61"/>
      <c r="G424" s="55"/>
      <c r="H424" s="55"/>
      <c r="I424" s="55"/>
      <c r="J424" s="61">
        <f t="shared" si="236"/>
        <v>0</v>
      </c>
      <c r="K424" s="55"/>
      <c r="L424" s="55"/>
      <c r="M424" s="55"/>
      <c r="N424" s="61">
        <f t="shared" si="237"/>
        <v>0</v>
      </c>
      <c r="O424" s="55"/>
      <c r="P424" s="55"/>
      <c r="Q424" s="55"/>
      <c r="R424" s="61">
        <f t="shared" si="238"/>
        <v>0</v>
      </c>
      <c r="S424" s="55"/>
      <c r="T424" s="55"/>
      <c r="U424" s="55"/>
      <c r="V424" s="61">
        <f t="shared" si="239"/>
        <v>0</v>
      </c>
    </row>
    <row r="425" spans="1:22" s="6" customFormat="1" ht="15" hidden="1" customHeight="1">
      <c r="A425" s="51">
        <v>736</v>
      </c>
      <c r="B425" s="45" t="s">
        <v>256</v>
      </c>
      <c r="C425" s="61" t="s">
        <v>71</v>
      </c>
      <c r="D425" s="59"/>
      <c r="E425" s="57">
        <f t="shared" si="227"/>
        <v>0</v>
      </c>
      <c r="F425" s="61"/>
      <c r="G425" s="55"/>
      <c r="H425" s="55"/>
      <c r="I425" s="55"/>
      <c r="J425" s="61">
        <f t="shared" si="236"/>
        <v>0</v>
      </c>
      <c r="K425" s="55"/>
      <c r="L425" s="55"/>
      <c r="M425" s="55"/>
      <c r="N425" s="61">
        <f t="shared" si="237"/>
        <v>0</v>
      </c>
      <c r="O425" s="55"/>
      <c r="P425" s="55"/>
      <c r="Q425" s="55"/>
      <c r="R425" s="61">
        <f t="shared" si="238"/>
        <v>0</v>
      </c>
      <c r="S425" s="55"/>
      <c r="T425" s="55"/>
      <c r="U425" s="55"/>
      <c r="V425" s="61">
        <f t="shared" si="239"/>
        <v>0</v>
      </c>
    </row>
    <row r="426" spans="1:22" s="6" customFormat="1" ht="15" hidden="1" customHeight="1">
      <c r="A426" s="51">
        <v>737</v>
      </c>
      <c r="B426" s="45" t="s">
        <v>256</v>
      </c>
      <c r="C426" s="61" t="s">
        <v>70</v>
      </c>
      <c r="D426" s="59"/>
      <c r="E426" s="57">
        <f t="shared" si="227"/>
        <v>0</v>
      </c>
      <c r="F426" s="61"/>
      <c r="G426" s="55"/>
      <c r="H426" s="55"/>
      <c r="I426" s="55"/>
      <c r="J426" s="61">
        <f t="shared" si="236"/>
        <v>0</v>
      </c>
      <c r="K426" s="55"/>
      <c r="L426" s="55"/>
      <c r="M426" s="55"/>
      <c r="N426" s="61">
        <f t="shared" si="237"/>
        <v>0</v>
      </c>
      <c r="O426" s="55"/>
      <c r="P426" s="55"/>
      <c r="Q426" s="55"/>
      <c r="R426" s="61">
        <f t="shared" si="238"/>
        <v>0</v>
      </c>
      <c r="S426" s="55"/>
      <c r="T426" s="55"/>
      <c r="U426" s="55"/>
      <c r="V426" s="61">
        <f t="shared" si="239"/>
        <v>0</v>
      </c>
    </row>
    <row r="427" spans="1:22" s="6" customFormat="1" ht="15" hidden="1" customHeight="1">
      <c r="A427" s="51">
        <v>738</v>
      </c>
      <c r="B427" s="45" t="s">
        <v>256</v>
      </c>
      <c r="C427" s="61" t="s">
        <v>56</v>
      </c>
      <c r="D427" s="59"/>
      <c r="E427" s="57">
        <f t="shared" si="227"/>
        <v>0</v>
      </c>
      <c r="F427" s="61"/>
      <c r="G427" s="55"/>
      <c r="H427" s="55"/>
      <c r="I427" s="55"/>
      <c r="J427" s="61">
        <f t="shared" si="236"/>
        <v>0</v>
      </c>
      <c r="K427" s="55"/>
      <c r="L427" s="55"/>
      <c r="M427" s="55"/>
      <c r="N427" s="61">
        <f t="shared" si="237"/>
        <v>0</v>
      </c>
      <c r="O427" s="55"/>
      <c r="P427" s="55"/>
      <c r="Q427" s="55"/>
      <c r="R427" s="61">
        <f t="shared" si="238"/>
        <v>0</v>
      </c>
      <c r="S427" s="55"/>
      <c r="T427" s="55"/>
      <c r="U427" s="55"/>
      <c r="V427" s="61">
        <f t="shared" si="239"/>
        <v>0</v>
      </c>
    </row>
    <row r="428" spans="1:22" s="6" customFormat="1" ht="15" hidden="1" customHeight="1">
      <c r="A428" s="51">
        <v>739</v>
      </c>
      <c r="B428" s="45" t="s">
        <v>256</v>
      </c>
      <c r="C428" s="61" t="s">
        <v>47</v>
      </c>
      <c r="D428" s="59"/>
      <c r="E428" s="57">
        <f t="shared" si="227"/>
        <v>0</v>
      </c>
      <c r="F428" s="61"/>
      <c r="G428" s="55"/>
      <c r="H428" s="55"/>
      <c r="I428" s="55"/>
      <c r="J428" s="61">
        <f t="shared" si="236"/>
        <v>0</v>
      </c>
      <c r="K428" s="55"/>
      <c r="L428" s="55"/>
      <c r="M428" s="55"/>
      <c r="N428" s="61">
        <f t="shared" si="237"/>
        <v>0</v>
      </c>
      <c r="O428" s="55"/>
      <c r="P428" s="55"/>
      <c r="Q428" s="55"/>
      <c r="R428" s="61">
        <f t="shared" si="238"/>
        <v>0</v>
      </c>
      <c r="S428" s="55"/>
      <c r="T428" s="55"/>
      <c r="U428" s="55"/>
      <c r="V428" s="61">
        <f t="shared" si="239"/>
        <v>0</v>
      </c>
    </row>
    <row r="429" spans="1:22" s="6" customFormat="1" ht="15" hidden="1" customHeight="1">
      <c r="A429" s="51">
        <v>740</v>
      </c>
      <c r="B429" s="45" t="s">
        <v>256</v>
      </c>
      <c r="C429" s="61" t="s">
        <v>50</v>
      </c>
      <c r="D429" s="59"/>
      <c r="E429" s="57">
        <f t="shared" si="227"/>
        <v>0</v>
      </c>
      <c r="F429" s="61"/>
      <c r="G429" s="55"/>
      <c r="H429" s="55"/>
      <c r="I429" s="55"/>
      <c r="J429" s="61">
        <f t="shared" si="236"/>
        <v>0</v>
      </c>
      <c r="K429" s="55"/>
      <c r="L429" s="55"/>
      <c r="M429" s="55"/>
      <c r="N429" s="61">
        <f t="shared" si="237"/>
        <v>0</v>
      </c>
      <c r="O429" s="55"/>
      <c r="P429" s="55"/>
      <c r="Q429" s="55"/>
      <c r="R429" s="61">
        <f t="shared" si="238"/>
        <v>0</v>
      </c>
      <c r="S429" s="55"/>
      <c r="T429" s="55"/>
      <c r="U429" s="55"/>
      <c r="V429" s="61">
        <f t="shared" si="239"/>
        <v>0</v>
      </c>
    </row>
    <row r="430" spans="1:22" s="6" customFormat="1" ht="15" hidden="1" customHeight="1">
      <c r="A430" s="51">
        <v>741</v>
      </c>
      <c r="B430" s="45" t="s">
        <v>256</v>
      </c>
      <c r="C430" s="61" t="s">
        <v>48</v>
      </c>
      <c r="D430" s="59"/>
      <c r="E430" s="57">
        <f t="shared" si="227"/>
        <v>0</v>
      </c>
      <c r="F430" s="61"/>
      <c r="G430" s="55"/>
      <c r="H430" s="55"/>
      <c r="I430" s="55"/>
      <c r="J430" s="61">
        <f t="shared" si="236"/>
        <v>0</v>
      </c>
      <c r="K430" s="55"/>
      <c r="L430" s="55"/>
      <c r="M430" s="55"/>
      <c r="N430" s="61">
        <f t="shared" si="237"/>
        <v>0</v>
      </c>
      <c r="O430" s="55"/>
      <c r="P430" s="55"/>
      <c r="Q430" s="55"/>
      <c r="R430" s="61">
        <f t="shared" si="238"/>
        <v>0</v>
      </c>
      <c r="S430" s="55"/>
      <c r="T430" s="55"/>
      <c r="U430" s="55"/>
      <c r="V430" s="61">
        <f t="shared" si="239"/>
        <v>0</v>
      </c>
    </row>
    <row r="431" spans="1:22" s="6" customFormat="1" ht="15" hidden="1" customHeight="1">
      <c r="A431" s="51"/>
      <c r="B431" s="11"/>
      <c r="C431" s="59"/>
      <c r="D431" s="59"/>
      <c r="E431" s="73"/>
      <c r="F431" s="61"/>
      <c r="G431" s="55"/>
      <c r="H431" s="55"/>
      <c r="I431" s="55"/>
      <c r="J431" s="61"/>
      <c r="K431" s="55"/>
      <c r="L431" s="55"/>
      <c r="M431" s="55"/>
      <c r="N431" s="61"/>
      <c r="O431" s="55"/>
      <c r="P431" s="55"/>
      <c r="Q431" s="55"/>
      <c r="R431" s="61"/>
      <c r="S431" s="55"/>
      <c r="T431" s="55"/>
      <c r="U431" s="55"/>
      <c r="V431" s="61"/>
    </row>
    <row r="432" spans="1:22" ht="15" hidden="1" customHeight="1">
      <c r="A432" s="167">
        <v>382</v>
      </c>
      <c r="B432" s="163" t="s">
        <v>91</v>
      </c>
      <c r="C432" s="169" t="s">
        <v>203</v>
      </c>
      <c r="D432" s="126"/>
      <c r="E432" s="162">
        <f t="shared" ref="E432:V432" si="240">+E433+E442</f>
        <v>0</v>
      </c>
      <c r="F432" s="104"/>
      <c r="G432" s="162">
        <f t="shared" si="240"/>
        <v>0</v>
      </c>
      <c r="H432" s="162">
        <f t="shared" si="240"/>
        <v>0</v>
      </c>
      <c r="I432" s="162">
        <f t="shared" si="240"/>
        <v>0</v>
      </c>
      <c r="J432" s="162">
        <f t="shared" si="240"/>
        <v>0</v>
      </c>
      <c r="K432" s="162">
        <f t="shared" si="240"/>
        <v>0</v>
      </c>
      <c r="L432" s="162">
        <f t="shared" si="240"/>
        <v>0</v>
      </c>
      <c r="M432" s="162">
        <f t="shared" si="240"/>
        <v>0</v>
      </c>
      <c r="N432" s="162">
        <f t="shared" si="240"/>
        <v>0</v>
      </c>
      <c r="O432" s="162">
        <f t="shared" si="240"/>
        <v>0</v>
      </c>
      <c r="P432" s="162">
        <f t="shared" si="240"/>
        <v>0</v>
      </c>
      <c r="Q432" s="162">
        <f t="shared" si="240"/>
        <v>0</v>
      </c>
      <c r="R432" s="162">
        <f t="shared" si="240"/>
        <v>0</v>
      </c>
      <c r="S432" s="162">
        <f t="shared" si="240"/>
        <v>0</v>
      </c>
      <c r="T432" s="162">
        <f t="shared" si="240"/>
        <v>0</v>
      </c>
      <c r="U432" s="162">
        <f t="shared" si="240"/>
        <v>0</v>
      </c>
      <c r="V432" s="162">
        <f t="shared" si="240"/>
        <v>0</v>
      </c>
    </row>
    <row r="433" spans="1:22" s="6" customFormat="1" hidden="1">
      <c r="A433" s="167">
        <v>383</v>
      </c>
      <c r="B433" s="163" t="s">
        <v>204</v>
      </c>
      <c r="C433" s="162" t="s">
        <v>205</v>
      </c>
      <c r="D433" s="123"/>
      <c r="E433" s="162">
        <f t="shared" ref="E433:V433" si="241">SUM(E434:E441)</f>
        <v>0</v>
      </c>
      <c r="F433" s="104"/>
      <c r="G433" s="162">
        <f t="shared" si="241"/>
        <v>0</v>
      </c>
      <c r="H433" s="162">
        <f t="shared" si="241"/>
        <v>0</v>
      </c>
      <c r="I433" s="162">
        <f t="shared" si="241"/>
        <v>0</v>
      </c>
      <c r="J433" s="162">
        <f t="shared" si="241"/>
        <v>0</v>
      </c>
      <c r="K433" s="162">
        <f t="shared" si="241"/>
        <v>0</v>
      </c>
      <c r="L433" s="162">
        <f t="shared" si="241"/>
        <v>0</v>
      </c>
      <c r="M433" s="162">
        <f t="shared" si="241"/>
        <v>0</v>
      </c>
      <c r="N433" s="162">
        <f t="shared" si="241"/>
        <v>0</v>
      </c>
      <c r="O433" s="162">
        <f t="shared" si="241"/>
        <v>0</v>
      </c>
      <c r="P433" s="162">
        <f t="shared" si="241"/>
        <v>0</v>
      </c>
      <c r="Q433" s="162">
        <f t="shared" si="241"/>
        <v>0</v>
      </c>
      <c r="R433" s="162">
        <f t="shared" si="241"/>
        <v>0</v>
      </c>
      <c r="S433" s="162">
        <f t="shared" si="241"/>
        <v>0</v>
      </c>
      <c r="T433" s="162">
        <f t="shared" si="241"/>
        <v>0</v>
      </c>
      <c r="U433" s="162">
        <f t="shared" si="241"/>
        <v>0</v>
      </c>
      <c r="V433" s="162">
        <f t="shared" si="241"/>
        <v>0</v>
      </c>
    </row>
    <row r="434" spans="1:22" s="6" customFormat="1" ht="15" hidden="1" customHeight="1">
      <c r="A434" s="51">
        <v>384</v>
      </c>
      <c r="B434" s="11" t="s">
        <v>204</v>
      </c>
      <c r="C434" s="59" t="s">
        <v>54</v>
      </c>
      <c r="D434" s="59"/>
      <c r="E434" s="61">
        <f t="shared" ref="E434:E441" si="242">SUM(G434:V434)/2</f>
        <v>0</v>
      </c>
      <c r="F434" s="61"/>
      <c r="G434" s="55"/>
      <c r="H434" s="55"/>
      <c r="I434" s="55"/>
      <c r="J434" s="61">
        <f t="shared" ref="J434:J441" si="243">SUM(G434:I434)</f>
        <v>0</v>
      </c>
      <c r="K434" s="55"/>
      <c r="L434" s="55"/>
      <c r="M434" s="55"/>
      <c r="N434" s="61">
        <f t="shared" ref="N434:N441" si="244">SUM(K434:M434)</f>
        <v>0</v>
      </c>
      <c r="O434" s="55"/>
      <c r="P434" s="55"/>
      <c r="Q434" s="55"/>
      <c r="R434" s="61">
        <f t="shared" ref="R434:R441" si="245">SUM(O434:Q434)</f>
        <v>0</v>
      </c>
      <c r="S434" s="55"/>
      <c r="T434" s="55"/>
      <c r="U434" s="55"/>
      <c r="V434" s="61">
        <f t="shared" ref="V434:V441" si="246">SUM(S434:U434)</f>
        <v>0</v>
      </c>
    </row>
    <row r="435" spans="1:22" ht="15" hidden="1" customHeight="1">
      <c r="A435" s="51">
        <v>385</v>
      </c>
      <c r="B435" s="11" t="s">
        <v>204</v>
      </c>
      <c r="C435" s="60" t="s">
        <v>159</v>
      </c>
      <c r="D435" s="60"/>
      <c r="E435" s="61">
        <f t="shared" si="242"/>
        <v>0</v>
      </c>
      <c r="F435" s="61"/>
      <c r="G435" s="55"/>
      <c r="H435" s="55"/>
      <c r="I435" s="55"/>
      <c r="J435" s="61">
        <f t="shared" si="243"/>
        <v>0</v>
      </c>
      <c r="K435" s="55"/>
      <c r="L435" s="55"/>
      <c r="M435" s="55"/>
      <c r="N435" s="61">
        <f t="shared" si="244"/>
        <v>0</v>
      </c>
      <c r="O435" s="55"/>
      <c r="P435" s="55"/>
      <c r="Q435" s="55"/>
      <c r="R435" s="61">
        <f t="shared" si="245"/>
        <v>0</v>
      </c>
      <c r="S435" s="55"/>
      <c r="T435" s="55"/>
      <c r="U435" s="55"/>
      <c r="V435" s="61">
        <f t="shared" si="246"/>
        <v>0</v>
      </c>
    </row>
    <row r="436" spans="1:22" s="6" customFormat="1" ht="15" hidden="1" customHeight="1">
      <c r="A436" s="51">
        <v>386</v>
      </c>
      <c r="B436" s="11" t="s">
        <v>204</v>
      </c>
      <c r="C436" s="59" t="s">
        <v>68</v>
      </c>
      <c r="D436" s="59"/>
      <c r="E436" s="61">
        <f t="shared" si="242"/>
        <v>0</v>
      </c>
      <c r="F436" s="61"/>
      <c r="G436" s="55"/>
      <c r="H436" s="55"/>
      <c r="I436" s="55"/>
      <c r="J436" s="61">
        <f t="shared" si="243"/>
        <v>0</v>
      </c>
      <c r="K436" s="55"/>
      <c r="L436" s="55"/>
      <c r="M436" s="55"/>
      <c r="N436" s="61">
        <f t="shared" si="244"/>
        <v>0</v>
      </c>
      <c r="O436" s="55"/>
      <c r="P436" s="55"/>
      <c r="Q436" s="55"/>
      <c r="R436" s="61">
        <f t="shared" si="245"/>
        <v>0</v>
      </c>
      <c r="S436" s="55"/>
      <c r="T436" s="55"/>
      <c r="U436" s="55"/>
      <c r="V436" s="61">
        <f t="shared" si="246"/>
        <v>0</v>
      </c>
    </row>
    <row r="437" spans="1:22" s="6" customFormat="1" ht="15" hidden="1" customHeight="1">
      <c r="A437" s="51">
        <v>387</v>
      </c>
      <c r="B437" s="11" t="s">
        <v>204</v>
      </c>
      <c r="C437" s="59" t="s">
        <v>66</v>
      </c>
      <c r="D437" s="59"/>
      <c r="E437" s="61">
        <f t="shared" si="242"/>
        <v>0</v>
      </c>
      <c r="F437" s="61"/>
      <c r="G437" s="55"/>
      <c r="H437" s="55"/>
      <c r="I437" s="55"/>
      <c r="J437" s="61">
        <f t="shared" si="243"/>
        <v>0</v>
      </c>
      <c r="K437" s="55"/>
      <c r="L437" s="55"/>
      <c r="M437" s="55"/>
      <c r="N437" s="61">
        <f t="shared" si="244"/>
        <v>0</v>
      </c>
      <c r="O437" s="55"/>
      <c r="P437" s="55"/>
      <c r="Q437" s="55"/>
      <c r="R437" s="61">
        <f t="shared" si="245"/>
        <v>0</v>
      </c>
      <c r="S437" s="55"/>
      <c r="T437" s="55"/>
      <c r="U437" s="55"/>
      <c r="V437" s="61">
        <f t="shared" si="246"/>
        <v>0</v>
      </c>
    </row>
    <row r="438" spans="1:22" s="6" customFormat="1" ht="15" hidden="1" customHeight="1">
      <c r="A438" s="51">
        <v>388</v>
      </c>
      <c r="B438" s="11" t="s">
        <v>204</v>
      </c>
      <c r="C438" s="59" t="s">
        <v>70</v>
      </c>
      <c r="D438" s="59"/>
      <c r="E438" s="61">
        <f t="shared" si="242"/>
        <v>0</v>
      </c>
      <c r="F438" s="61"/>
      <c r="G438" s="55"/>
      <c r="H438" s="55"/>
      <c r="I438" s="55"/>
      <c r="J438" s="61">
        <f t="shared" si="243"/>
        <v>0</v>
      </c>
      <c r="K438" s="55"/>
      <c r="L438" s="55"/>
      <c r="M438" s="55"/>
      <c r="N438" s="61">
        <f t="shared" si="244"/>
        <v>0</v>
      </c>
      <c r="O438" s="55"/>
      <c r="P438" s="55"/>
      <c r="Q438" s="55"/>
      <c r="R438" s="61">
        <f t="shared" si="245"/>
        <v>0</v>
      </c>
      <c r="S438" s="55"/>
      <c r="T438" s="55"/>
      <c r="U438" s="55"/>
      <c r="V438" s="61">
        <f t="shared" si="246"/>
        <v>0</v>
      </c>
    </row>
    <row r="439" spans="1:22" s="6" customFormat="1" ht="15" hidden="1" customHeight="1">
      <c r="A439" s="51">
        <v>389</v>
      </c>
      <c r="B439" s="11" t="s">
        <v>204</v>
      </c>
      <c r="C439" s="59" t="s">
        <v>56</v>
      </c>
      <c r="D439" s="59"/>
      <c r="E439" s="61">
        <f t="shared" si="242"/>
        <v>0</v>
      </c>
      <c r="F439" s="61"/>
      <c r="G439" s="55"/>
      <c r="H439" s="55"/>
      <c r="I439" s="55"/>
      <c r="J439" s="61">
        <f t="shared" si="243"/>
        <v>0</v>
      </c>
      <c r="K439" s="55"/>
      <c r="L439" s="55"/>
      <c r="M439" s="55"/>
      <c r="N439" s="61">
        <f t="shared" si="244"/>
        <v>0</v>
      </c>
      <c r="O439" s="55"/>
      <c r="P439" s="55"/>
      <c r="Q439" s="55"/>
      <c r="R439" s="61">
        <f t="shared" si="245"/>
        <v>0</v>
      </c>
      <c r="S439" s="55"/>
      <c r="T439" s="55"/>
      <c r="U439" s="55"/>
      <c r="V439" s="61">
        <f t="shared" si="246"/>
        <v>0</v>
      </c>
    </row>
    <row r="440" spans="1:22" s="6" customFormat="1" ht="15" hidden="1" customHeight="1">
      <c r="A440" s="51">
        <v>390</v>
      </c>
      <c r="B440" s="11" t="s">
        <v>204</v>
      </c>
      <c r="C440" s="59" t="s">
        <v>47</v>
      </c>
      <c r="D440" s="59"/>
      <c r="E440" s="61">
        <f t="shared" si="242"/>
        <v>0</v>
      </c>
      <c r="F440" s="61"/>
      <c r="G440" s="55"/>
      <c r="H440" s="55"/>
      <c r="I440" s="55"/>
      <c r="J440" s="61">
        <f t="shared" si="243"/>
        <v>0</v>
      </c>
      <c r="K440" s="55"/>
      <c r="L440" s="55"/>
      <c r="M440" s="55"/>
      <c r="N440" s="61">
        <f t="shared" si="244"/>
        <v>0</v>
      </c>
      <c r="O440" s="55"/>
      <c r="P440" s="55"/>
      <c r="Q440" s="55"/>
      <c r="R440" s="61">
        <f t="shared" si="245"/>
        <v>0</v>
      </c>
      <c r="S440" s="55"/>
      <c r="T440" s="55"/>
      <c r="U440" s="55"/>
      <c r="V440" s="61">
        <f t="shared" si="246"/>
        <v>0</v>
      </c>
    </row>
    <row r="441" spans="1:22" s="6" customFormat="1" ht="15" hidden="1" customHeight="1">
      <c r="A441" s="51">
        <v>391</v>
      </c>
      <c r="B441" s="11" t="s">
        <v>204</v>
      </c>
      <c r="C441" s="59" t="s">
        <v>48</v>
      </c>
      <c r="D441" s="59"/>
      <c r="E441" s="61">
        <f t="shared" si="242"/>
        <v>0</v>
      </c>
      <c r="F441" s="61"/>
      <c r="G441" s="55"/>
      <c r="H441" s="55"/>
      <c r="I441" s="55"/>
      <c r="J441" s="61">
        <f t="shared" si="243"/>
        <v>0</v>
      </c>
      <c r="K441" s="55"/>
      <c r="L441" s="55"/>
      <c r="M441" s="55"/>
      <c r="N441" s="61">
        <f t="shared" si="244"/>
        <v>0</v>
      </c>
      <c r="O441" s="55"/>
      <c r="P441" s="55"/>
      <c r="Q441" s="55"/>
      <c r="R441" s="61">
        <f t="shared" si="245"/>
        <v>0</v>
      </c>
      <c r="S441" s="55"/>
      <c r="T441" s="55"/>
      <c r="U441" s="55"/>
      <c r="V441" s="61">
        <f t="shared" si="246"/>
        <v>0</v>
      </c>
    </row>
    <row r="442" spans="1:22" s="6" customFormat="1" hidden="1">
      <c r="A442" s="167">
        <v>392</v>
      </c>
      <c r="B442" s="163" t="s">
        <v>206</v>
      </c>
      <c r="C442" s="162" t="s">
        <v>207</v>
      </c>
      <c r="D442" s="123"/>
      <c r="E442" s="162">
        <f t="shared" ref="E442:V442" si="247">SUM(E443:E450)</f>
        <v>0</v>
      </c>
      <c r="F442" s="104"/>
      <c r="G442" s="162">
        <f t="shared" si="247"/>
        <v>0</v>
      </c>
      <c r="H442" s="162">
        <f t="shared" si="247"/>
        <v>0</v>
      </c>
      <c r="I442" s="162">
        <f t="shared" si="247"/>
        <v>0</v>
      </c>
      <c r="J442" s="162">
        <f t="shared" si="247"/>
        <v>0</v>
      </c>
      <c r="K442" s="162">
        <f t="shared" si="247"/>
        <v>0</v>
      </c>
      <c r="L442" s="162">
        <f t="shared" si="247"/>
        <v>0</v>
      </c>
      <c r="M442" s="162">
        <f t="shared" si="247"/>
        <v>0</v>
      </c>
      <c r="N442" s="162">
        <f t="shared" si="247"/>
        <v>0</v>
      </c>
      <c r="O442" s="162">
        <f t="shared" si="247"/>
        <v>0</v>
      </c>
      <c r="P442" s="162">
        <f t="shared" si="247"/>
        <v>0</v>
      </c>
      <c r="Q442" s="162">
        <f t="shared" si="247"/>
        <v>0</v>
      </c>
      <c r="R442" s="162">
        <f t="shared" si="247"/>
        <v>0</v>
      </c>
      <c r="S442" s="162">
        <f t="shared" si="247"/>
        <v>0</v>
      </c>
      <c r="T442" s="162">
        <f t="shared" si="247"/>
        <v>0</v>
      </c>
      <c r="U442" s="162">
        <f t="shared" si="247"/>
        <v>0</v>
      </c>
      <c r="V442" s="162">
        <f t="shared" si="247"/>
        <v>0</v>
      </c>
    </row>
    <row r="443" spans="1:22" s="6" customFormat="1" ht="15" hidden="1" customHeight="1">
      <c r="A443" s="51">
        <v>393</v>
      </c>
      <c r="B443" s="11" t="s">
        <v>206</v>
      </c>
      <c r="C443" s="59" t="s">
        <v>54</v>
      </c>
      <c r="D443" s="59"/>
      <c r="E443" s="61">
        <f t="shared" ref="E443:E450" si="248">SUM(G443:V443)/2</f>
        <v>0</v>
      </c>
      <c r="F443" s="61"/>
      <c r="G443" s="55"/>
      <c r="H443" s="55"/>
      <c r="I443" s="55"/>
      <c r="J443" s="61">
        <f t="shared" ref="J443:J450" si="249">SUM(G443:I443)</f>
        <v>0</v>
      </c>
      <c r="K443" s="55"/>
      <c r="L443" s="55"/>
      <c r="M443" s="55"/>
      <c r="N443" s="61">
        <f t="shared" ref="N443:N450" si="250">SUM(K443:M443)</f>
        <v>0</v>
      </c>
      <c r="O443" s="55"/>
      <c r="P443" s="55"/>
      <c r="Q443" s="55"/>
      <c r="R443" s="61">
        <f t="shared" ref="R443:R450" si="251">SUM(O443:Q443)</f>
        <v>0</v>
      </c>
      <c r="S443" s="55"/>
      <c r="T443" s="55"/>
      <c r="U443" s="55"/>
      <c r="V443" s="61">
        <f t="shared" ref="V443:V450" si="252">SUM(S443:U443)</f>
        <v>0</v>
      </c>
    </row>
    <row r="444" spans="1:22" s="6" customFormat="1" ht="15" hidden="1" customHeight="1">
      <c r="A444" s="51">
        <v>394</v>
      </c>
      <c r="B444" s="11" t="s">
        <v>206</v>
      </c>
      <c r="C444" s="60" t="s">
        <v>159</v>
      </c>
      <c r="D444" s="60"/>
      <c r="E444" s="61">
        <f t="shared" si="248"/>
        <v>0</v>
      </c>
      <c r="F444" s="61"/>
      <c r="G444" s="55"/>
      <c r="H444" s="55"/>
      <c r="I444" s="55"/>
      <c r="J444" s="61">
        <f t="shared" si="249"/>
        <v>0</v>
      </c>
      <c r="K444" s="55"/>
      <c r="L444" s="55"/>
      <c r="M444" s="55"/>
      <c r="N444" s="61">
        <f t="shared" si="250"/>
        <v>0</v>
      </c>
      <c r="O444" s="55"/>
      <c r="P444" s="55"/>
      <c r="Q444" s="55"/>
      <c r="R444" s="61">
        <f t="shared" si="251"/>
        <v>0</v>
      </c>
      <c r="S444" s="55"/>
      <c r="T444" s="55"/>
      <c r="U444" s="55"/>
      <c r="V444" s="61">
        <f t="shared" si="252"/>
        <v>0</v>
      </c>
    </row>
    <row r="445" spans="1:22" s="6" customFormat="1" ht="15" hidden="1" customHeight="1">
      <c r="A445" s="51">
        <v>395</v>
      </c>
      <c r="B445" s="11" t="s">
        <v>206</v>
      </c>
      <c r="C445" s="59" t="s">
        <v>68</v>
      </c>
      <c r="D445" s="59"/>
      <c r="E445" s="61">
        <f t="shared" si="248"/>
        <v>0</v>
      </c>
      <c r="F445" s="61"/>
      <c r="G445" s="55"/>
      <c r="H445" s="55"/>
      <c r="I445" s="55"/>
      <c r="J445" s="61">
        <f t="shared" si="249"/>
        <v>0</v>
      </c>
      <c r="K445" s="55"/>
      <c r="L445" s="55"/>
      <c r="M445" s="55"/>
      <c r="N445" s="61">
        <f t="shared" si="250"/>
        <v>0</v>
      </c>
      <c r="O445" s="55"/>
      <c r="P445" s="55"/>
      <c r="Q445" s="55"/>
      <c r="R445" s="61">
        <f t="shared" si="251"/>
        <v>0</v>
      </c>
      <c r="S445" s="55"/>
      <c r="T445" s="55"/>
      <c r="U445" s="55"/>
      <c r="V445" s="61">
        <f t="shared" si="252"/>
        <v>0</v>
      </c>
    </row>
    <row r="446" spans="1:22" s="6" customFormat="1" ht="15" hidden="1" customHeight="1">
      <c r="A446" s="51">
        <v>396</v>
      </c>
      <c r="B446" s="11" t="s">
        <v>206</v>
      </c>
      <c r="C446" s="59" t="s">
        <v>66</v>
      </c>
      <c r="D446" s="59"/>
      <c r="E446" s="61">
        <f t="shared" si="248"/>
        <v>0</v>
      </c>
      <c r="F446" s="61"/>
      <c r="G446" s="55"/>
      <c r="H446" s="55"/>
      <c r="I446" s="55"/>
      <c r="J446" s="61">
        <f t="shared" si="249"/>
        <v>0</v>
      </c>
      <c r="K446" s="55"/>
      <c r="L446" s="55"/>
      <c r="M446" s="55"/>
      <c r="N446" s="61">
        <f t="shared" si="250"/>
        <v>0</v>
      </c>
      <c r="O446" s="55"/>
      <c r="P446" s="55"/>
      <c r="Q446" s="55"/>
      <c r="R446" s="61">
        <f t="shared" si="251"/>
        <v>0</v>
      </c>
      <c r="S446" s="55"/>
      <c r="T446" s="55"/>
      <c r="U446" s="55"/>
      <c r="V446" s="61">
        <f t="shared" si="252"/>
        <v>0</v>
      </c>
    </row>
    <row r="447" spans="1:22" s="6" customFormat="1" ht="15" hidden="1" customHeight="1">
      <c r="A447" s="51">
        <v>397</v>
      </c>
      <c r="B447" s="11" t="s">
        <v>206</v>
      </c>
      <c r="C447" s="59" t="s">
        <v>70</v>
      </c>
      <c r="D447" s="59"/>
      <c r="E447" s="61">
        <f t="shared" si="248"/>
        <v>0</v>
      </c>
      <c r="F447" s="61"/>
      <c r="G447" s="55"/>
      <c r="H447" s="55"/>
      <c r="I447" s="55"/>
      <c r="J447" s="61">
        <f t="shared" si="249"/>
        <v>0</v>
      </c>
      <c r="K447" s="55"/>
      <c r="L447" s="55"/>
      <c r="M447" s="55"/>
      <c r="N447" s="61">
        <f t="shared" si="250"/>
        <v>0</v>
      </c>
      <c r="O447" s="55"/>
      <c r="P447" s="55"/>
      <c r="Q447" s="55"/>
      <c r="R447" s="61">
        <f t="shared" si="251"/>
        <v>0</v>
      </c>
      <c r="S447" s="55"/>
      <c r="T447" s="55"/>
      <c r="U447" s="55"/>
      <c r="V447" s="61">
        <f t="shared" si="252"/>
        <v>0</v>
      </c>
    </row>
    <row r="448" spans="1:22" s="6" customFormat="1" ht="15" hidden="1" customHeight="1">
      <c r="A448" s="51">
        <v>398</v>
      </c>
      <c r="B448" s="11" t="s">
        <v>206</v>
      </c>
      <c r="C448" s="59" t="s">
        <v>56</v>
      </c>
      <c r="D448" s="59"/>
      <c r="E448" s="61">
        <f t="shared" si="248"/>
        <v>0</v>
      </c>
      <c r="F448" s="61"/>
      <c r="G448" s="55"/>
      <c r="H448" s="55"/>
      <c r="I448" s="55"/>
      <c r="J448" s="61">
        <f t="shared" si="249"/>
        <v>0</v>
      </c>
      <c r="K448" s="55"/>
      <c r="L448" s="55"/>
      <c r="M448" s="55"/>
      <c r="N448" s="61">
        <f t="shared" si="250"/>
        <v>0</v>
      </c>
      <c r="O448" s="55"/>
      <c r="P448" s="55"/>
      <c r="Q448" s="55"/>
      <c r="R448" s="61">
        <f t="shared" si="251"/>
        <v>0</v>
      </c>
      <c r="S448" s="55"/>
      <c r="T448" s="55"/>
      <c r="U448" s="55"/>
      <c r="V448" s="61">
        <f t="shared" si="252"/>
        <v>0</v>
      </c>
    </row>
    <row r="449" spans="1:22" s="6" customFormat="1" ht="15" hidden="1" customHeight="1">
      <c r="A449" s="51">
        <v>399</v>
      </c>
      <c r="B449" s="11" t="s">
        <v>206</v>
      </c>
      <c r="C449" s="59" t="s">
        <v>47</v>
      </c>
      <c r="D449" s="59"/>
      <c r="E449" s="61">
        <f t="shared" si="248"/>
        <v>0</v>
      </c>
      <c r="F449" s="61"/>
      <c r="G449" s="55"/>
      <c r="H449" s="55"/>
      <c r="I449" s="55"/>
      <c r="J449" s="61">
        <f t="shared" si="249"/>
        <v>0</v>
      </c>
      <c r="K449" s="55"/>
      <c r="L449" s="55"/>
      <c r="M449" s="55"/>
      <c r="N449" s="61">
        <f t="shared" si="250"/>
        <v>0</v>
      </c>
      <c r="O449" s="55"/>
      <c r="P449" s="55"/>
      <c r="Q449" s="55"/>
      <c r="R449" s="61">
        <f t="shared" si="251"/>
        <v>0</v>
      </c>
      <c r="S449" s="55"/>
      <c r="T449" s="55"/>
      <c r="U449" s="55"/>
      <c r="V449" s="61">
        <f t="shared" si="252"/>
        <v>0</v>
      </c>
    </row>
    <row r="450" spans="1:22" s="6" customFormat="1" ht="15" hidden="1" customHeight="1">
      <c r="A450" s="51">
        <v>400</v>
      </c>
      <c r="B450" s="11" t="s">
        <v>206</v>
      </c>
      <c r="C450" s="59" t="s">
        <v>48</v>
      </c>
      <c r="D450" s="59"/>
      <c r="E450" s="61">
        <f t="shared" si="248"/>
        <v>0</v>
      </c>
      <c r="F450" s="61"/>
      <c r="G450" s="55"/>
      <c r="H450" s="55"/>
      <c r="I450" s="55"/>
      <c r="J450" s="61">
        <f t="shared" si="249"/>
        <v>0</v>
      </c>
      <c r="K450" s="55"/>
      <c r="L450" s="55"/>
      <c r="M450" s="55"/>
      <c r="N450" s="61">
        <f t="shared" si="250"/>
        <v>0</v>
      </c>
      <c r="O450" s="55"/>
      <c r="P450" s="55"/>
      <c r="Q450" s="55"/>
      <c r="R450" s="61">
        <f t="shared" si="251"/>
        <v>0</v>
      </c>
      <c r="S450" s="55"/>
      <c r="T450" s="55"/>
      <c r="U450" s="55"/>
      <c r="V450" s="61">
        <f t="shared" si="252"/>
        <v>0</v>
      </c>
    </row>
    <row r="451" spans="1:22" ht="15" hidden="1" customHeight="1">
      <c r="A451" s="167">
        <v>406</v>
      </c>
      <c r="B451" s="163" t="s">
        <v>92</v>
      </c>
      <c r="C451" s="169" t="s">
        <v>208</v>
      </c>
      <c r="D451" s="126"/>
      <c r="E451" s="162">
        <f t="shared" ref="E451:V451" si="253">+E452+E460</f>
        <v>0</v>
      </c>
      <c r="F451" s="104"/>
      <c r="G451" s="162">
        <f t="shared" si="253"/>
        <v>0</v>
      </c>
      <c r="H451" s="162">
        <f t="shared" si="253"/>
        <v>0</v>
      </c>
      <c r="I451" s="162">
        <f t="shared" si="253"/>
        <v>0</v>
      </c>
      <c r="J451" s="162">
        <f t="shared" si="253"/>
        <v>0</v>
      </c>
      <c r="K451" s="162">
        <f t="shared" si="253"/>
        <v>0</v>
      </c>
      <c r="L451" s="162">
        <f t="shared" si="253"/>
        <v>0</v>
      </c>
      <c r="M451" s="162">
        <f t="shared" si="253"/>
        <v>0</v>
      </c>
      <c r="N451" s="162">
        <f t="shared" si="253"/>
        <v>0</v>
      </c>
      <c r="O451" s="162">
        <f t="shared" si="253"/>
        <v>0</v>
      </c>
      <c r="P451" s="162">
        <f t="shared" si="253"/>
        <v>0</v>
      </c>
      <c r="Q451" s="162">
        <f t="shared" si="253"/>
        <v>0</v>
      </c>
      <c r="R451" s="162">
        <f t="shared" si="253"/>
        <v>0</v>
      </c>
      <c r="S451" s="162">
        <f t="shared" si="253"/>
        <v>0</v>
      </c>
      <c r="T451" s="162">
        <f t="shared" si="253"/>
        <v>0</v>
      </c>
      <c r="U451" s="162">
        <f t="shared" si="253"/>
        <v>0</v>
      </c>
      <c r="V451" s="162">
        <f t="shared" si="253"/>
        <v>0</v>
      </c>
    </row>
    <row r="452" spans="1:22" s="6" customFormat="1" hidden="1">
      <c r="A452" s="167">
        <v>407</v>
      </c>
      <c r="B452" s="163" t="s">
        <v>209</v>
      </c>
      <c r="C452" s="162" t="s">
        <v>210</v>
      </c>
      <c r="D452" s="123"/>
      <c r="E452" s="162">
        <f t="shared" ref="E452:V452" si="254">SUM(E453:E459)</f>
        <v>0</v>
      </c>
      <c r="F452" s="104"/>
      <c r="G452" s="162">
        <f t="shared" si="254"/>
        <v>0</v>
      </c>
      <c r="H452" s="162">
        <f t="shared" si="254"/>
        <v>0</v>
      </c>
      <c r="I452" s="162">
        <f t="shared" si="254"/>
        <v>0</v>
      </c>
      <c r="J452" s="162">
        <f t="shared" si="254"/>
        <v>0</v>
      </c>
      <c r="K452" s="162">
        <f t="shared" si="254"/>
        <v>0</v>
      </c>
      <c r="L452" s="162">
        <f t="shared" si="254"/>
        <v>0</v>
      </c>
      <c r="M452" s="162">
        <f t="shared" si="254"/>
        <v>0</v>
      </c>
      <c r="N452" s="162">
        <f t="shared" si="254"/>
        <v>0</v>
      </c>
      <c r="O452" s="162">
        <f t="shared" si="254"/>
        <v>0</v>
      </c>
      <c r="P452" s="162">
        <f t="shared" si="254"/>
        <v>0</v>
      </c>
      <c r="Q452" s="162">
        <f t="shared" si="254"/>
        <v>0</v>
      </c>
      <c r="R452" s="162">
        <f t="shared" si="254"/>
        <v>0</v>
      </c>
      <c r="S452" s="162">
        <f t="shared" si="254"/>
        <v>0</v>
      </c>
      <c r="T452" s="162">
        <f t="shared" si="254"/>
        <v>0</v>
      </c>
      <c r="U452" s="162">
        <f t="shared" si="254"/>
        <v>0</v>
      </c>
      <c r="V452" s="162">
        <f t="shared" si="254"/>
        <v>0</v>
      </c>
    </row>
    <row r="453" spans="1:22" s="6" customFormat="1" ht="15" hidden="1" customHeight="1">
      <c r="A453" s="51">
        <v>408</v>
      </c>
      <c r="B453" s="11" t="s">
        <v>209</v>
      </c>
      <c r="C453" s="60" t="s">
        <v>159</v>
      </c>
      <c r="D453" s="60"/>
      <c r="E453" s="61">
        <f t="shared" ref="E453:E459" si="255">SUM(G453:V453)/2</f>
        <v>0</v>
      </c>
      <c r="F453" s="61"/>
      <c r="G453" s="55"/>
      <c r="H453" s="55"/>
      <c r="I453" s="55"/>
      <c r="J453" s="61">
        <f t="shared" ref="J453:J459" si="256">SUM(G453:I453)</f>
        <v>0</v>
      </c>
      <c r="K453" s="55"/>
      <c r="L453" s="55"/>
      <c r="M453" s="55"/>
      <c r="N453" s="61">
        <f t="shared" ref="N453:N459" si="257">SUM(K453:M453)</f>
        <v>0</v>
      </c>
      <c r="O453" s="55"/>
      <c r="P453" s="55"/>
      <c r="Q453" s="55"/>
      <c r="R453" s="61">
        <f t="shared" ref="R453:R459" si="258">SUM(O453:Q453)</f>
        <v>0</v>
      </c>
      <c r="S453" s="55"/>
      <c r="T453" s="55"/>
      <c r="U453" s="55"/>
      <c r="V453" s="61">
        <f t="shared" ref="V453:V459" si="259">SUM(S453:U453)</f>
        <v>0</v>
      </c>
    </row>
    <row r="454" spans="1:22" s="6" customFormat="1" ht="15" hidden="1" customHeight="1">
      <c r="A454" s="51">
        <v>409</v>
      </c>
      <c r="B454" s="11" t="s">
        <v>209</v>
      </c>
      <c r="C454" s="59" t="s">
        <v>68</v>
      </c>
      <c r="D454" s="59"/>
      <c r="E454" s="61">
        <f t="shared" si="255"/>
        <v>0</v>
      </c>
      <c r="F454" s="61"/>
      <c r="G454" s="55"/>
      <c r="H454" s="55"/>
      <c r="I454" s="55"/>
      <c r="J454" s="61">
        <f t="shared" si="256"/>
        <v>0</v>
      </c>
      <c r="K454" s="55"/>
      <c r="L454" s="55"/>
      <c r="M454" s="55"/>
      <c r="N454" s="61">
        <f t="shared" si="257"/>
        <v>0</v>
      </c>
      <c r="O454" s="55"/>
      <c r="P454" s="55"/>
      <c r="Q454" s="55"/>
      <c r="R454" s="61">
        <f t="shared" si="258"/>
        <v>0</v>
      </c>
      <c r="S454" s="55"/>
      <c r="T454" s="55"/>
      <c r="U454" s="55"/>
      <c r="V454" s="61">
        <f t="shared" si="259"/>
        <v>0</v>
      </c>
    </row>
    <row r="455" spans="1:22" s="6" customFormat="1" ht="15" hidden="1" customHeight="1">
      <c r="A455" s="51">
        <v>410</v>
      </c>
      <c r="B455" s="11" t="s">
        <v>209</v>
      </c>
      <c r="C455" s="173" t="s">
        <v>70</v>
      </c>
      <c r="D455" s="59"/>
      <c r="E455" s="61">
        <f t="shared" si="255"/>
        <v>0</v>
      </c>
      <c r="F455" s="61"/>
      <c r="G455" s="55"/>
      <c r="H455" s="55"/>
      <c r="I455" s="55"/>
      <c r="J455" s="61">
        <f t="shared" si="256"/>
        <v>0</v>
      </c>
      <c r="K455" s="55"/>
      <c r="L455" s="55"/>
      <c r="M455" s="55"/>
      <c r="N455" s="61">
        <f t="shared" si="257"/>
        <v>0</v>
      </c>
      <c r="O455" s="55"/>
      <c r="P455" s="55"/>
      <c r="Q455" s="55"/>
      <c r="R455" s="61">
        <f t="shared" si="258"/>
        <v>0</v>
      </c>
      <c r="S455" s="55"/>
      <c r="T455" s="55"/>
      <c r="U455" s="55"/>
      <c r="V455" s="61">
        <f t="shared" si="259"/>
        <v>0</v>
      </c>
    </row>
    <row r="456" spans="1:22" s="6" customFormat="1" ht="15" hidden="1" customHeight="1">
      <c r="A456" s="51">
        <v>411</v>
      </c>
      <c r="B456" s="11" t="s">
        <v>209</v>
      </c>
      <c r="C456" s="59" t="s">
        <v>56</v>
      </c>
      <c r="D456" s="59"/>
      <c r="E456" s="61">
        <f t="shared" si="255"/>
        <v>0</v>
      </c>
      <c r="F456" s="61"/>
      <c r="G456" s="55"/>
      <c r="H456" s="55"/>
      <c r="I456" s="55"/>
      <c r="J456" s="61">
        <f t="shared" si="256"/>
        <v>0</v>
      </c>
      <c r="K456" s="55"/>
      <c r="L456" s="55"/>
      <c r="M456" s="55"/>
      <c r="N456" s="61">
        <f t="shared" si="257"/>
        <v>0</v>
      </c>
      <c r="O456" s="55"/>
      <c r="P456" s="55"/>
      <c r="Q456" s="55"/>
      <c r="R456" s="61">
        <f t="shared" si="258"/>
        <v>0</v>
      </c>
      <c r="S456" s="55"/>
      <c r="T456" s="55"/>
      <c r="U456" s="55"/>
      <c r="V456" s="61">
        <f t="shared" si="259"/>
        <v>0</v>
      </c>
    </row>
    <row r="457" spans="1:22" s="6" customFormat="1" ht="15" hidden="1" customHeight="1">
      <c r="A457" s="51">
        <v>412</v>
      </c>
      <c r="B457" s="11" t="s">
        <v>209</v>
      </c>
      <c r="C457" s="173" t="s">
        <v>47</v>
      </c>
      <c r="D457" s="59"/>
      <c r="E457" s="61">
        <f t="shared" si="255"/>
        <v>0</v>
      </c>
      <c r="F457" s="61"/>
      <c r="G457" s="55"/>
      <c r="H457" s="55"/>
      <c r="I457" s="55"/>
      <c r="J457" s="61">
        <f t="shared" si="256"/>
        <v>0</v>
      </c>
      <c r="K457" s="55"/>
      <c r="L457" s="55"/>
      <c r="M457" s="55"/>
      <c r="N457" s="61">
        <f t="shared" si="257"/>
        <v>0</v>
      </c>
      <c r="O457" s="55"/>
      <c r="P457" s="55"/>
      <c r="Q457" s="55"/>
      <c r="R457" s="61">
        <f t="shared" si="258"/>
        <v>0</v>
      </c>
      <c r="S457" s="55"/>
      <c r="T457" s="55"/>
      <c r="U457" s="55"/>
      <c r="V457" s="61">
        <f t="shared" si="259"/>
        <v>0</v>
      </c>
    </row>
    <row r="458" spans="1:22" s="6" customFormat="1" ht="15" hidden="1" customHeight="1">
      <c r="A458" s="51">
        <v>413</v>
      </c>
      <c r="B458" s="11" t="s">
        <v>209</v>
      </c>
      <c r="C458" s="59" t="s">
        <v>50</v>
      </c>
      <c r="D458" s="59"/>
      <c r="E458" s="61">
        <f t="shared" si="255"/>
        <v>0</v>
      </c>
      <c r="F458" s="61"/>
      <c r="G458" s="55"/>
      <c r="H458" s="55"/>
      <c r="I458" s="55"/>
      <c r="J458" s="61">
        <f t="shared" si="256"/>
        <v>0</v>
      </c>
      <c r="K458" s="55"/>
      <c r="L458" s="55"/>
      <c r="M458" s="55"/>
      <c r="N458" s="61">
        <f t="shared" si="257"/>
        <v>0</v>
      </c>
      <c r="O458" s="55"/>
      <c r="P458" s="55"/>
      <c r="Q458" s="55"/>
      <c r="R458" s="61">
        <f t="shared" si="258"/>
        <v>0</v>
      </c>
      <c r="S458" s="55"/>
      <c r="T458" s="55"/>
      <c r="U458" s="55"/>
      <c r="V458" s="61">
        <f t="shared" si="259"/>
        <v>0</v>
      </c>
    </row>
    <row r="459" spans="1:22" ht="15" hidden="1" customHeight="1">
      <c r="A459" s="51">
        <v>414</v>
      </c>
      <c r="B459" s="11" t="s">
        <v>209</v>
      </c>
      <c r="C459" s="59" t="s">
        <v>48</v>
      </c>
      <c r="D459" s="59"/>
      <c r="E459" s="61">
        <f t="shared" si="255"/>
        <v>0</v>
      </c>
      <c r="F459" s="61"/>
      <c r="G459" s="55"/>
      <c r="H459" s="55"/>
      <c r="I459" s="55"/>
      <c r="J459" s="61">
        <f t="shared" si="256"/>
        <v>0</v>
      </c>
      <c r="K459" s="55"/>
      <c r="L459" s="55"/>
      <c r="M459" s="55"/>
      <c r="N459" s="61">
        <f t="shared" si="257"/>
        <v>0</v>
      </c>
      <c r="O459" s="55"/>
      <c r="P459" s="55"/>
      <c r="Q459" s="55"/>
      <c r="R459" s="61">
        <f t="shared" si="258"/>
        <v>0</v>
      </c>
      <c r="S459" s="55"/>
      <c r="T459" s="55"/>
      <c r="U459" s="55"/>
      <c r="V459" s="61">
        <f t="shared" si="259"/>
        <v>0</v>
      </c>
    </row>
    <row r="460" spans="1:22" s="6" customFormat="1" hidden="1">
      <c r="A460" s="167">
        <v>415</v>
      </c>
      <c r="B460" s="163" t="s">
        <v>211</v>
      </c>
      <c r="C460" s="162" t="s">
        <v>212</v>
      </c>
      <c r="D460" s="123"/>
      <c r="E460" s="162">
        <f t="shared" ref="E460:V460" si="260">SUM(E461:E467)</f>
        <v>0</v>
      </c>
      <c r="F460" s="104"/>
      <c r="G460" s="162">
        <f t="shared" si="260"/>
        <v>0</v>
      </c>
      <c r="H460" s="162">
        <f t="shared" si="260"/>
        <v>0</v>
      </c>
      <c r="I460" s="162">
        <f t="shared" si="260"/>
        <v>0</v>
      </c>
      <c r="J460" s="162">
        <f t="shared" si="260"/>
        <v>0</v>
      </c>
      <c r="K460" s="162">
        <f t="shared" si="260"/>
        <v>0</v>
      </c>
      <c r="L460" s="162">
        <f t="shared" si="260"/>
        <v>0</v>
      </c>
      <c r="M460" s="162">
        <f t="shared" si="260"/>
        <v>0</v>
      </c>
      <c r="N460" s="162">
        <f t="shared" si="260"/>
        <v>0</v>
      </c>
      <c r="O460" s="162">
        <f t="shared" si="260"/>
        <v>0</v>
      </c>
      <c r="P460" s="162">
        <f t="shared" si="260"/>
        <v>0</v>
      </c>
      <c r="Q460" s="162">
        <f t="shared" si="260"/>
        <v>0</v>
      </c>
      <c r="R460" s="162">
        <f t="shared" si="260"/>
        <v>0</v>
      </c>
      <c r="S460" s="162">
        <f t="shared" si="260"/>
        <v>0</v>
      </c>
      <c r="T460" s="162">
        <f t="shared" si="260"/>
        <v>0</v>
      </c>
      <c r="U460" s="162">
        <f t="shared" si="260"/>
        <v>0</v>
      </c>
      <c r="V460" s="162">
        <f t="shared" si="260"/>
        <v>0</v>
      </c>
    </row>
    <row r="461" spans="1:22" s="6" customFormat="1" ht="15" hidden="1" customHeight="1">
      <c r="A461" s="51">
        <v>416</v>
      </c>
      <c r="B461" s="11" t="s">
        <v>211</v>
      </c>
      <c r="C461" s="60" t="s">
        <v>159</v>
      </c>
      <c r="D461" s="60"/>
      <c r="E461" s="61">
        <f t="shared" ref="E461:E467" si="261">SUM(G461:V461)/2</f>
        <v>0</v>
      </c>
      <c r="F461" s="61"/>
      <c r="G461" s="55"/>
      <c r="H461" s="55"/>
      <c r="I461" s="55"/>
      <c r="J461" s="61">
        <f t="shared" ref="J461:J467" si="262">SUM(G461:I461)</f>
        <v>0</v>
      </c>
      <c r="K461" s="55"/>
      <c r="L461" s="55"/>
      <c r="M461" s="55"/>
      <c r="N461" s="61">
        <f t="shared" ref="N461:N467" si="263">SUM(K461:M461)</f>
        <v>0</v>
      </c>
      <c r="O461" s="55"/>
      <c r="P461" s="55"/>
      <c r="Q461" s="55"/>
      <c r="R461" s="61">
        <f t="shared" ref="R461:R467" si="264">SUM(O461:Q461)</f>
        <v>0</v>
      </c>
      <c r="S461" s="55"/>
      <c r="T461" s="55"/>
      <c r="U461" s="55"/>
      <c r="V461" s="61">
        <f t="shared" ref="V461:V467" si="265">SUM(S461:U461)</f>
        <v>0</v>
      </c>
    </row>
    <row r="462" spans="1:22" s="6" customFormat="1" ht="15" hidden="1" customHeight="1">
      <c r="A462" s="51">
        <v>417</v>
      </c>
      <c r="B462" s="11" t="s">
        <v>211</v>
      </c>
      <c r="C462" s="59" t="s">
        <v>68</v>
      </c>
      <c r="D462" s="59"/>
      <c r="E462" s="61">
        <f t="shared" si="261"/>
        <v>0</v>
      </c>
      <c r="F462" s="61"/>
      <c r="G462" s="55"/>
      <c r="H462" s="55"/>
      <c r="I462" s="55"/>
      <c r="J462" s="61">
        <f t="shared" si="262"/>
        <v>0</v>
      </c>
      <c r="K462" s="55"/>
      <c r="L462" s="55"/>
      <c r="M462" s="55"/>
      <c r="N462" s="61">
        <f t="shared" si="263"/>
        <v>0</v>
      </c>
      <c r="O462" s="55"/>
      <c r="P462" s="55"/>
      <c r="Q462" s="55"/>
      <c r="R462" s="61">
        <f t="shared" si="264"/>
        <v>0</v>
      </c>
      <c r="S462" s="55"/>
      <c r="T462" s="55"/>
      <c r="U462" s="55"/>
      <c r="V462" s="61">
        <f t="shared" si="265"/>
        <v>0</v>
      </c>
    </row>
    <row r="463" spans="1:22" s="6" customFormat="1" ht="15" hidden="1" customHeight="1">
      <c r="A463" s="51">
        <v>418</v>
      </c>
      <c r="B463" s="11" t="s">
        <v>211</v>
      </c>
      <c r="C463" s="59" t="s">
        <v>70</v>
      </c>
      <c r="D463" s="59"/>
      <c r="E463" s="61">
        <f t="shared" si="261"/>
        <v>0</v>
      </c>
      <c r="F463" s="61"/>
      <c r="G463" s="55"/>
      <c r="H463" s="55"/>
      <c r="I463" s="55"/>
      <c r="J463" s="61">
        <f t="shared" si="262"/>
        <v>0</v>
      </c>
      <c r="K463" s="55"/>
      <c r="L463" s="55"/>
      <c r="M463" s="55"/>
      <c r="N463" s="61">
        <f t="shared" si="263"/>
        <v>0</v>
      </c>
      <c r="O463" s="55"/>
      <c r="P463" s="55"/>
      <c r="Q463" s="55"/>
      <c r="R463" s="61">
        <f t="shared" si="264"/>
        <v>0</v>
      </c>
      <c r="S463" s="55"/>
      <c r="T463" s="55"/>
      <c r="U463" s="55"/>
      <c r="V463" s="61">
        <f t="shared" si="265"/>
        <v>0</v>
      </c>
    </row>
    <row r="464" spans="1:22" s="6" customFormat="1" ht="15" hidden="1" customHeight="1">
      <c r="A464" s="51">
        <v>419</v>
      </c>
      <c r="B464" s="11" t="s">
        <v>211</v>
      </c>
      <c r="C464" s="59" t="s">
        <v>56</v>
      </c>
      <c r="D464" s="59"/>
      <c r="E464" s="61">
        <f t="shared" si="261"/>
        <v>0</v>
      </c>
      <c r="F464" s="61"/>
      <c r="G464" s="55"/>
      <c r="H464" s="55"/>
      <c r="I464" s="55"/>
      <c r="J464" s="61">
        <f t="shared" si="262"/>
        <v>0</v>
      </c>
      <c r="K464" s="55"/>
      <c r="L464" s="55"/>
      <c r="M464" s="55"/>
      <c r="N464" s="61">
        <f t="shared" si="263"/>
        <v>0</v>
      </c>
      <c r="O464" s="55"/>
      <c r="P464" s="55"/>
      <c r="Q464" s="55"/>
      <c r="R464" s="61">
        <f t="shared" si="264"/>
        <v>0</v>
      </c>
      <c r="S464" s="55"/>
      <c r="T464" s="55"/>
      <c r="U464" s="55"/>
      <c r="V464" s="61">
        <f t="shared" si="265"/>
        <v>0</v>
      </c>
    </row>
    <row r="465" spans="1:22" s="6" customFormat="1" ht="15" hidden="1" customHeight="1">
      <c r="A465" s="51">
        <v>420</v>
      </c>
      <c r="B465" s="11" t="s">
        <v>211</v>
      </c>
      <c r="C465" s="59" t="s">
        <v>47</v>
      </c>
      <c r="D465" s="59"/>
      <c r="E465" s="61">
        <f t="shared" si="261"/>
        <v>0</v>
      </c>
      <c r="F465" s="61"/>
      <c r="G465" s="55"/>
      <c r="H465" s="55"/>
      <c r="I465" s="55"/>
      <c r="J465" s="61">
        <f t="shared" si="262"/>
        <v>0</v>
      </c>
      <c r="K465" s="55"/>
      <c r="L465" s="55"/>
      <c r="M465" s="55"/>
      <c r="N465" s="61">
        <f t="shared" si="263"/>
        <v>0</v>
      </c>
      <c r="O465" s="55"/>
      <c r="P465" s="55"/>
      <c r="Q465" s="55"/>
      <c r="R465" s="61">
        <f t="shared" si="264"/>
        <v>0</v>
      </c>
      <c r="S465" s="55"/>
      <c r="T465" s="55"/>
      <c r="U465" s="55"/>
      <c r="V465" s="61">
        <f t="shared" si="265"/>
        <v>0</v>
      </c>
    </row>
    <row r="466" spans="1:22" s="6" customFormat="1" ht="15" hidden="1" customHeight="1">
      <c r="A466" s="51">
        <v>421</v>
      </c>
      <c r="B466" s="11" t="s">
        <v>211</v>
      </c>
      <c r="C466" s="59" t="s">
        <v>50</v>
      </c>
      <c r="D466" s="59"/>
      <c r="E466" s="61">
        <f t="shared" si="261"/>
        <v>0</v>
      </c>
      <c r="F466" s="61"/>
      <c r="G466" s="55"/>
      <c r="H466" s="55"/>
      <c r="I466" s="55"/>
      <c r="J466" s="61">
        <f t="shared" si="262"/>
        <v>0</v>
      </c>
      <c r="K466" s="55"/>
      <c r="L466" s="55"/>
      <c r="M466" s="55"/>
      <c r="N466" s="61">
        <f t="shared" si="263"/>
        <v>0</v>
      </c>
      <c r="O466" s="55"/>
      <c r="P466" s="55"/>
      <c r="Q466" s="55"/>
      <c r="R466" s="61">
        <f t="shared" si="264"/>
        <v>0</v>
      </c>
      <c r="S466" s="55"/>
      <c r="T466" s="55"/>
      <c r="U466" s="55"/>
      <c r="V466" s="61">
        <f t="shared" si="265"/>
        <v>0</v>
      </c>
    </row>
    <row r="467" spans="1:22" s="6" customFormat="1" ht="15" hidden="1" customHeight="1">
      <c r="A467" s="51">
        <v>422</v>
      </c>
      <c r="B467" s="11" t="s">
        <v>211</v>
      </c>
      <c r="C467" s="59" t="s">
        <v>48</v>
      </c>
      <c r="D467" s="59"/>
      <c r="E467" s="61">
        <f t="shared" si="261"/>
        <v>0</v>
      </c>
      <c r="F467" s="61"/>
      <c r="G467" s="55"/>
      <c r="H467" s="55"/>
      <c r="I467" s="55"/>
      <c r="J467" s="61">
        <f t="shared" si="262"/>
        <v>0</v>
      </c>
      <c r="K467" s="55"/>
      <c r="L467" s="55"/>
      <c r="M467" s="55"/>
      <c r="N467" s="61">
        <f t="shared" si="263"/>
        <v>0</v>
      </c>
      <c r="O467" s="55"/>
      <c r="P467" s="55"/>
      <c r="Q467" s="55"/>
      <c r="R467" s="61">
        <f t="shared" si="264"/>
        <v>0</v>
      </c>
      <c r="S467" s="55"/>
      <c r="T467" s="55"/>
      <c r="U467" s="55"/>
      <c r="V467" s="61">
        <f t="shared" si="265"/>
        <v>0</v>
      </c>
    </row>
    <row r="468" spans="1:22" ht="15" hidden="1" customHeight="1">
      <c r="A468" s="167">
        <v>423</v>
      </c>
      <c r="B468" s="163" t="s">
        <v>98</v>
      </c>
      <c r="C468" s="169" t="s">
        <v>213</v>
      </c>
      <c r="D468" s="126"/>
      <c r="E468" s="162">
        <f t="shared" ref="E468:V468" si="266">+E469+E481</f>
        <v>0</v>
      </c>
      <c r="F468" s="104"/>
      <c r="G468" s="162">
        <f t="shared" si="266"/>
        <v>0</v>
      </c>
      <c r="H468" s="162">
        <f t="shared" si="266"/>
        <v>0</v>
      </c>
      <c r="I468" s="162">
        <f t="shared" si="266"/>
        <v>0</v>
      </c>
      <c r="J468" s="162">
        <f t="shared" si="266"/>
        <v>0</v>
      </c>
      <c r="K468" s="162">
        <f t="shared" si="266"/>
        <v>0</v>
      </c>
      <c r="L468" s="162">
        <f t="shared" si="266"/>
        <v>0</v>
      </c>
      <c r="M468" s="162">
        <f t="shared" si="266"/>
        <v>0</v>
      </c>
      <c r="N468" s="162">
        <f t="shared" si="266"/>
        <v>0</v>
      </c>
      <c r="O468" s="162">
        <f t="shared" si="266"/>
        <v>0</v>
      </c>
      <c r="P468" s="162">
        <f t="shared" si="266"/>
        <v>0</v>
      </c>
      <c r="Q468" s="162">
        <f t="shared" si="266"/>
        <v>0</v>
      </c>
      <c r="R468" s="162">
        <f t="shared" si="266"/>
        <v>0</v>
      </c>
      <c r="S468" s="162">
        <f t="shared" si="266"/>
        <v>0</v>
      </c>
      <c r="T468" s="162">
        <f t="shared" si="266"/>
        <v>0</v>
      </c>
      <c r="U468" s="162">
        <f t="shared" si="266"/>
        <v>0</v>
      </c>
      <c r="V468" s="162">
        <f t="shared" si="266"/>
        <v>0</v>
      </c>
    </row>
    <row r="469" spans="1:22" s="6" customFormat="1" hidden="1">
      <c r="A469" s="167">
        <v>424</v>
      </c>
      <c r="B469" s="163" t="s">
        <v>214</v>
      </c>
      <c r="C469" s="162" t="s">
        <v>215</v>
      </c>
      <c r="D469" s="123"/>
      <c r="E469" s="162">
        <f>SUM(E470:E480)</f>
        <v>0</v>
      </c>
      <c r="F469" s="104"/>
      <c r="G469" s="162">
        <f t="shared" ref="G469:V469" si="267">SUM(G470:G480)</f>
        <v>0</v>
      </c>
      <c r="H469" s="162">
        <f t="shared" si="267"/>
        <v>0</v>
      </c>
      <c r="I469" s="162">
        <f t="shared" si="267"/>
        <v>0</v>
      </c>
      <c r="J469" s="162">
        <f t="shared" si="267"/>
        <v>0</v>
      </c>
      <c r="K469" s="162">
        <f t="shared" si="267"/>
        <v>0</v>
      </c>
      <c r="L469" s="162">
        <f t="shared" si="267"/>
        <v>0</v>
      </c>
      <c r="M469" s="162">
        <f t="shared" si="267"/>
        <v>0</v>
      </c>
      <c r="N469" s="162">
        <f t="shared" si="267"/>
        <v>0</v>
      </c>
      <c r="O469" s="162">
        <f t="shared" si="267"/>
        <v>0</v>
      </c>
      <c r="P469" s="162">
        <f t="shared" si="267"/>
        <v>0</v>
      </c>
      <c r="Q469" s="162">
        <f t="shared" si="267"/>
        <v>0</v>
      </c>
      <c r="R469" s="162">
        <f t="shared" si="267"/>
        <v>0</v>
      </c>
      <c r="S469" s="162">
        <f t="shared" si="267"/>
        <v>0</v>
      </c>
      <c r="T469" s="162">
        <f t="shared" si="267"/>
        <v>0</v>
      </c>
      <c r="U469" s="162">
        <f t="shared" si="267"/>
        <v>0</v>
      </c>
      <c r="V469" s="162">
        <f t="shared" si="267"/>
        <v>0</v>
      </c>
    </row>
    <row r="470" spans="1:22" s="6" customFormat="1" ht="15" hidden="1" customHeight="1">
      <c r="A470" s="51">
        <v>425</v>
      </c>
      <c r="B470" s="11" t="s">
        <v>214</v>
      </c>
      <c r="C470" s="60" t="s">
        <v>158</v>
      </c>
      <c r="D470" s="60"/>
      <c r="E470" s="61">
        <f t="shared" ref="E470:E493" si="268">SUM(G470:V470)/2</f>
        <v>0</v>
      </c>
      <c r="F470" s="61"/>
      <c r="G470" s="55"/>
      <c r="H470" s="55"/>
      <c r="I470" s="55"/>
      <c r="J470" s="61">
        <f t="shared" ref="J470:J493" si="269">SUM(G470:I470)</f>
        <v>0</v>
      </c>
      <c r="K470" s="55"/>
      <c r="L470" s="55"/>
      <c r="M470" s="55"/>
      <c r="N470" s="61">
        <f t="shared" ref="N470:N493" si="270">SUM(K470:M470)</f>
        <v>0</v>
      </c>
      <c r="O470" s="55"/>
      <c r="P470" s="55"/>
      <c r="Q470" s="55"/>
      <c r="R470" s="61">
        <f t="shared" ref="R470:R493" si="271">SUM(O470:Q470)</f>
        <v>0</v>
      </c>
      <c r="S470" s="55"/>
      <c r="T470" s="55"/>
      <c r="U470" s="55"/>
      <c r="V470" s="61">
        <f t="shared" ref="V470:V493" si="272">SUM(S470:U470)</f>
        <v>0</v>
      </c>
    </row>
    <row r="471" spans="1:22" s="6" customFormat="1" ht="15" hidden="1" customHeight="1">
      <c r="A471" s="51">
        <v>426</v>
      </c>
      <c r="B471" s="11" t="s">
        <v>214</v>
      </c>
      <c r="C471" s="59" t="s">
        <v>42</v>
      </c>
      <c r="D471" s="59"/>
      <c r="E471" s="61">
        <f t="shared" si="268"/>
        <v>0</v>
      </c>
      <c r="F471" s="61"/>
      <c r="G471" s="55"/>
      <c r="H471" s="55"/>
      <c r="I471" s="55"/>
      <c r="J471" s="61">
        <f t="shared" si="269"/>
        <v>0</v>
      </c>
      <c r="K471" s="55"/>
      <c r="L471" s="55"/>
      <c r="M471" s="55"/>
      <c r="N471" s="61">
        <f t="shared" si="270"/>
        <v>0</v>
      </c>
      <c r="O471" s="55"/>
      <c r="P471" s="55"/>
      <c r="Q471" s="55"/>
      <c r="R471" s="61">
        <f t="shared" si="271"/>
        <v>0</v>
      </c>
      <c r="S471" s="55"/>
      <c r="T471" s="55"/>
      <c r="U471" s="55"/>
      <c r="V471" s="61">
        <f t="shared" si="272"/>
        <v>0</v>
      </c>
    </row>
    <row r="472" spans="1:22" s="6" customFormat="1" ht="15" hidden="1" customHeight="1">
      <c r="A472" s="51">
        <v>427</v>
      </c>
      <c r="B472" s="11" t="s">
        <v>214</v>
      </c>
      <c r="C472" s="60" t="s">
        <v>159</v>
      </c>
      <c r="D472" s="60"/>
      <c r="E472" s="61">
        <f t="shared" si="268"/>
        <v>0</v>
      </c>
      <c r="F472" s="61"/>
      <c r="G472" s="55"/>
      <c r="H472" s="55"/>
      <c r="I472" s="55"/>
      <c r="J472" s="61">
        <f t="shared" si="269"/>
        <v>0</v>
      </c>
      <c r="K472" s="55"/>
      <c r="L472" s="55"/>
      <c r="M472" s="55"/>
      <c r="N472" s="61">
        <f t="shared" si="270"/>
        <v>0</v>
      </c>
      <c r="O472" s="55"/>
      <c r="P472" s="55"/>
      <c r="Q472" s="55"/>
      <c r="R472" s="61">
        <f t="shared" si="271"/>
        <v>0</v>
      </c>
      <c r="S472" s="55"/>
      <c r="T472" s="55"/>
      <c r="U472" s="55"/>
      <c r="V472" s="61">
        <f t="shared" si="272"/>
        <v>0</v>
      </c>
    </row>
    <row r="473" spans="1:22" s="6" customFormat="1" ht="15" hidden="1" customHeight="1">
      <c r="A473" s="51">
        <v>428</v>
      </c>
      <c r="B473" s="11" t="s">
        <v>214</v>
      </c>
      <c r="C473" s="59" t="s">
        <v>68</v>
      </c>
      <c r="D473" s="59"/>
      <c r="E473" s="61">
        <f t="shared" si="268"/>
        <v>0</v>
      </c>
      <c r="F473" s="61"/>
      <c r="G473" s="55"/>
      <c r="H473" s="55"/>
      <c r="I473" s="55"/>
      <c r="J473" s="61">
        <f t="shared" si="269"/>
        <v>0</v>
      </c>
      <c r="K473" s="55"/>
      <c r="L473" s="55"/>
      <c r="M473" s="55"/>
      <c r="N473" s="61">
        <f t="shared" si="270"/>
        <v>0</v>
      </c>
      <c r="O473" s="55"/>
      <c r="P473" s="55"/>
      <c r="Q473" s="55"/>
      <c r="R473" s="61">
        <f t="shared" si="271"/>
        <v>0</v>
      </c>
      <c r="S473" s="55"/>
      <c r="T473" s="55"/>
      <c r="U473" s="55"/>
      <c r="V473" s="61">
        <f t="shared" si="272"/>
        <v>0</v>
      </c>
    </row>
    <row r="474" spans="1:22" ht="15" hidden="1" customHeight="1">
      <c r="A474" s="51">
        <v>429</v>
      </c>
      <c r="B474" s="11" t="s">
        <v>214</v>
      </c>
      <c r="C474" s="59" t="s">
        <v>31</v>
      </c>
      <c r="D474" s="59"/>
      <c r="E474" s="61">
        <f t="shared" si="268"/>
        <v>0</v>
      </c>
      <c r="F474" s="61"/>
      <c r="G474" s="55"/>
      <c r="H474" s="55"/>
      <c r="I474" s="55"/>
      <c r="J474" s="61">
        <f t="shared" si="269"/>
        <v>0</v>
      </c>
      <c r="K474" s="55"/>
      <c r="L474" s="55"/>
      <c r="M474" s="55"/>
      <c r="N474" s="61">
        <f t="shared" si="270"/>
        <v>0</v>
      </c>
      <c r="O474" s="55"/>
      <c r="P474" s="55"/>
      <c r="Q474" s="55"/>
      <c r="R474" s="61">
        <f t="shared" si="271"/>
        <v>0</v>
      </c>
      <c r="S474" s="55"/>
      <c r="T474" s="55"/>
      <c r="U474" s="55"/>
      <c r="V474" s="61">
        <f t="shared" si="272"/>
        <v>0</v>
      </c>
    </row>
    <row r="475" spans="1:22" s="6" customFormat="1" ht="15" hidden="1" customHeight="1">
      <c r="A475" s="51">
        <v>430</v>
      </c>
      <c r="B475" s="11" t="s">
        <v>214</v>
      </c>
      <c r="C475" s="59" t="s">
        <v>71</v>
      </c>
      <c r="D475" s="59"/>
      <c r="E475" s="61">
        <f t="shared" si="268"/>
        <v>0</v>
      </c>
      <c r="F475" s="61"/>
      <c r="G475" s="55"/>
      <c r="H475" s="55"/>
      <c r="I475" s="55"/>
      <c r="J475" s="61">
        <f t="shared" si="269"/>
        <v>0</v>
      </c>
      <c r="K475" s="55"/>
      <c r="L475" s="55"/>
      <c r="M475" s="55"/>
      <c r="N475" s="61">
        <f t="shared" si="270"/>
        <v>0</v>
      </c>
      <c r="O475" s="55"/>
      <c r="P475" s="55"/>
      <c r="Q475" s="55"/>
      <c r="R475" s="61">
        <f t="shared" si="271"/>
        <v>0</v>
      </c>
      <c r="S475" s="55"/>
      <c r="T475" s="55"/>
      <c r="U475" s="55"/>
      <c r="V475" s="61">
        <f t="shared" si="272"/>
        <v>0</v>
      </c>
    </row>
    <row r="476" spans="1:22" s="6" customFormat="1" ht="15" hidden="1" customHeight="1">
      <c r="A476" s="51">
        <v>431</v>
      </c>
      <c r="B476" s="11" t="s">
        <v>214</v>
      </c>
      <c r="C476" s="59" t="s">
        <v>70</v>
      </c>
      <c r="D476" s="59"/>
      <c r="E476" s="61">
        <f t="shared" si="268"/>
        <v>0</v>
      </c>
      <c r="F476" s="61"/>
      <c r="G476" s="55"/>
      <c r="H476" s="55"/>
      <c r="I476" s="55"/>
      <c r="J476" s="61">
        <f t="shared" si="269"/>
        <v>0</v>
      </c>
      <c r="K476" s="55"/>
      <c r="L476" s="55"/>
      <c r="M476" s="55"/>
      <c r="N476" s="61">
        <f t="shared" si="270"/>
        <v>0</v>
      </c>
      <c r="O476" s="55"/>
      <c r="P476" s="55"/>
      <c r="Q476" s="55"/>
      <c r="R476" s="61">
        <f t="shared" si="271"/>
        <v>0</v>
      </c>
      <c r="S476" s="55"/>
      <c r="T476" s="55"/>
      <c r="U476" s="55"/>
      <c r="V476" s="61">
        <f t="shared" si="272"/>
        <v>0</v>
      </c>
    </row>
    <row r="477" spans="1:22" s="6" customFormat="1" ht="15" hidden="1" customHeight="1">
      <c r="A477" s="51">
        <v>432</v>
      </c>
      <c r="B477" s="11" t="s">
        <v>214</v>
      </c>
      <c r="C477" s="59" t="s">
        <v>56</v>
      </c>
      <c r="D477" s="59"/>
      <c r="E477" s="61">
        <f t="shared" si="268"/>
        <v>0</v>
      </c>
      <c r="F477" s="61"/>
      <c r="G477" s="55"/>
      <c r="H477" s="55"/>
      <c r="I477" s="55"/>
      <c r="J477" s="61">
        <f t="shared" si="269"/>
        <v>0</v>
      </c>
      <c r="K477" s="55"/>
      <c r="L477" s="55"/>
      <c r="M477" s="55"/>
      <c r="N477" s="61">
        <f t="shared" si="270"/>
        <v>0</v>
      </c>
      <c r="O477" s="55"/>
      <c r="P477" s="55"/>
      <c r="Q477" s="55"/>
      <c r="R477" s="61">
        <f t="shared" si="271"/>
        <v>0</v>
      </c>
      <c r="S477" s="55"/>
      <c r="T477" s="55"/>
      <c r="U477" s="55"/>
      <c r="V477" s="61">
        <f t="shared" si="272"/>
        <v>0</v>
      </c>
    </row>
    <row r="478" spans="1:22" s="6" customFormat="1" ht="15" hidden="1" customHeight="1">
      <c r="A478" s="51">
        <v>433</v>
      </c>
      <c r="B478" s="11" t="s">
        <v>214</v>
      </c>
      <c r="C478" s="59" t="s">
        <v>47</v>
      </c>
      <c r="D478" s="59"/>
      <c r="E478" s="61">
        <f t="shared" si="268"/>
        <v>0</v>
      </c>
      <c r="F478" s="61"/>
      <c r="G478" s="55"/>
      <c r="H478" s="55"/>
      <c r="I478" s="55"/>
      <c r="J478" s="61">
        <f t="shared" si="269"/>
        <v>0</v>
      </c>
      <c r="K478" s="55"/>
      <c r="L478" s="55"/>
      <c r="M478" s="55"/>
      <c r="N478" s="61">
        <f t="shared" si="270"/>
        <v>0</v>
      </c>
      <c r="O478" s="55"/>
      <c r="P478" s="55"/>
      <c r="Q478" s="55"/>
      <c r="R478" s="61">
        <f t="shared" si="271"/>
        <v>0</v>
      </c>
      <c r="S478" s="55"/>
      <c r="T478" s="55"/>
      <c r="U478" s="55"/>
      <c r="V478" s="61">
        <f t="shared" si="272"/>
        <v>0</v>
      </c>
    </row>
    <row r="479" spans="1:22" s="6" customFormat="1" ht="15" hidden="1" customHeight="1">
      <c r="A479" s="51">
        <v>434</v>
      </c>
      <c r="B479" s="11" t="s">
        <v>214</v>
      </c>
      <c r="C479" s="59" t="s">
        <v>50</v>
      </c>
      <c r="D479" s="59"/>
      <c r="E479" s="61">
        <f t="shared" si="268"/>
        <v>0</v>
      </c>
      <c r="F479" s="61"/>
      <c r="G479" s="55"/>
      <c r="H479" s="55"/>
      <c r="I479" s="55"/>
      <c r="J479" s="61">
        <f t="shared" si="269"/>
        <v>0</v>
      </c>
      <c r="K479" s="55"/>
      <c r="L479" s="55"/>
      <c r="M479" s="55"/>
      <c r="N479" s="61">
        <f t="shared" si="270"/>
        <v>0</v>
      </c>
      <c r="O479" s="55"/>
      <c r="P479" s="55"/>
      <c r="Q479" s="55"/>
      <c r="R479" s="61">
        <f t="shared" si="271"/>
        <v>0</v>
      </c>
      <c r="S479" s="55"/>
      <c r="T479" s="55"/>
      <c r="U479" s="55"/>
      <c r="V479" s="61">
        <f t="shared" si="272"/>
        <v>0</v>
      </c>
    </row>
    <row r="480" spans="1:22" s="6" customFormat="1" ht="15" hidden="1" customHeight="1">
      <c r="A480" s="51">
        <v>435</v>
      </c>
      <c r="B480" s="11" t="s">
        <v>214</v>
      </c>
      <c r="C480" s="59" t="s">
        <v>48</v>
      </c>
      <c r="D480" s="59"/>
      <c r="E480" s="61">
        <f t="shared" si="268"/>
        <v>0</v>
      </c>
      <c r="F480" s="61"/>
      <c r="G480" s="55"/>
      <c r="H480" s="55"/>
      <c r="I480" s="55"/>
      <c r="J480" s="61">
        <f t="shared" si="269"/>
        <v>0</v>
      </c>
      <c r="K480" s="55"/>
      <c r="L480" s="55"/>
      <c r="M480" s="55"/>
      <c r="N480" s="61">
        <f t="shared" si="270"/>
        <v>0</v>
      </c>
      <c r="O480" s="55"/>
      <c r="P480" s="55"/>
      <c r="Q480" s="55"/>
      <c r="R480" s="61">
        <f t="shared" si="271"/>
        <v>0</v>
      </c>
      <c r="S480" s="55"/>
      <c r="T480" s="55"/>
      <c r="U480" s="55"/>
      <c r="V480" s="61">
        <f t="shared" si="272"/>
        <v>0</v>
      </c>
    </row>
    <row r="481" spans="1:22" s="6" customFormat="1" hidden="1">
      <c r="A481" s="167">
        <v>436</v>
      </c>
      <c r="B481" s="163" t="s">
        <v>216</v>
      </c>
      <c r="C481" s="162" t="s">
        <v>217</v>
      </c>
      <c r="D481" s="123"/>
      <c r="E481" s="162">
        <f>SUM(E482:E492)</f>
        <v>0</v>
      </c>
      <c r="F481" s="104"/>
      <c r="G481" s="162">
        <f t="shared" ref="G481:V481" si="273">SUM(G482:G492)</f>
        <v>0</v>
      </c>
      <c r="H481" s="162">
        <f>SUM(H482:H492)</f>
        <v>0</v>
      </c>
      <c r="I481" s="162">
        <f t="shared" si="273"/>
        <v>0</v>
      </c>
      <c r="J481" s="162">
        <f t="shared" si="273"/>
        <v>0</v>
      </c>
      <c r="K481" s="162">
        <f t="shared" si="273"/>
        <v>0</v>
      </c>
      <c r="L481" s="162">
        <f t="shared" si="273"/>
        <v>0</v>
      </c>
      <c r="M481" s="162">
        <f t="shared" si="273"/>
        <v>0</v>
      </c>
      <c r="N481" s="162">
        <f t="shared" si="273"/>
        <v>0</v>
      </c>
      <c r="O481" s="162">
        <f t="shared" si="273"/>
        <v>0</v>
      </c>
      <c r="P481" s="162">
        <f t="shared" si="273"/>
        <v>0</v>
      </c>
      <c r="Q481" s="162">
        <f t="shared" si="273"/>
        <v>0</v>
      </c>
      <c r="R481" s="162">
        <f t="shared" si="273"/>
        <v>0</v>
      </c>
      <c r="S481" s="162">
        <f t="shared" si="273"/>
        <v>0</v>
      </c>
      <c r="T481" s="162">
        <f t="shared" si="273"/>
        <v>0</v>
      </c>
      <c r="U481" s="162">
        <f t="shared" si="273"/>
        <v>0</v>
      </c>
      <c r="V481" s="162">
        <f t="shared" si="273"/>
        <v>0</v>
      </c>
    </row>
    <row r="482" spans="1:22" s="6" customFormat="1" ht="15" hidden="1" customHeight="1">
      <c r="A482" s="51">
        <v>437</v>
      </c>
      <c r="B482" s="11" t="s">
        <v>216</v>
      </c>
      <c r="C482" s="60" t="s">
        <v>158</v>
      </c>
      <c r="D482" s="60"/>
      <c r="E482" s="61">
        <f t="shared" si="268"/>
        <v>0</v>
      </c>
      <c r="F482" s="61"/>
      <c r="G482" s="55"/>
      <c r="H482" s="55"/>
      <c r="I482" s="55"/>
      <c r="J482" s="61">
        <f t="shared" si="269"/>
        <v>0</v>
      </c>
      <c r="K482" s="55"/>
      <c r="L482" s="55"/>
      <c r="M482" s="55"/>
      <c r="N482" s="61">
        <f t="shared" si="270"/>
        <v>0</v>
      </c>
      <c r="O482" s="55"/>
      <c r="P482" s="55"/>
      <c r="Q482" s="55"/>
      <c r="R482" s="61">
        <f t="shared" si="271"/>
        <v>0</v>
      </c>
      <c r="S482" s="55"/>
      <c r="T482" s="55"/>
      <c r="U482" s="55"/>
      <c r="V482" s="61">
        <f t="shared" si="272"/>
        <v>0</v>
      </c>
    </row>
    <row r="483" spans="1:22" s="6" customFormat="1" ht="15" hidden="1" customHeight="1">
      <c r="A483" s="51">
        <v>438</v>
      </c>
      <c r="B483" s="11" t="s">
        <v>216</v>
      </c>
      <c r="C483" s="59" t="s">
        <v>42</v>
      </c>
      <c r="D483" s="59"/>
      <c r="E483" s="61">
        <f t="shared" si="268"/>
        <v>0</v>
      </c>
      <c r="F483" s="61"/>
      <c r="G483" s="55"/>
      <c r="H483" s="55"/>
      <c r="I483" s="55"/>
      <c r="J483" s="61">
        <f t="shared" si="269"/>
        <v>0</v>
      </c>
      <c r="K483" s="55"/>
      <c r="L483" s="55"/>
      <c r="M483" s="55"/>
      <c r="N483" s="61">
        <f t="shared" si="270"/>
        <v>0</v>
      </c>
      <c r="O483" s="55"/>
      <c r="P483" s="55"/>
      <c r="Q483" s="55"/>
      <c r="R483" s="61">
        <f t="shared" si="271"/>
        <v>0</v>
      </c>
      <c r="S483" s="55"/>
      <c r="T483" s="55"/>
      <c r="U483" s="55"/>
      <c r="V483" s="61">
        <f t="shared" si="272"/>
        <v>0</v>
      </c>
    </row>
    <row r="484" spans="1:22" s="6" customFormat="1" ht="15" hidden="1" customHeight="1">
      <c r="A484" s="51">
        <v>439</v>
      </c>
      <c r="B484" s="11" t="s">
        <v>216</v>
      </c>
      <c r="C484" s="60" t="s">
        <v>159</v>
      </c>
      <c r="D484" s="60"/>
      <c r="E484" s="61">
        <f t="shared" si="268"/>
        <v>0</v>
      </c>
      <c r="F484" s="61"/>
      <c r="G484" s="55"/>
      <c r="H484" s="55"/>
      <c r="I484" s="55"/>
      <c r="J484" s="61">
        <f t="shared" si="269"/>
        <v>0</v>
      </c>
      <c r="K484" s="55"/>
      <c r="L484" s="55"/>
      <c r="M484" s="55"/>
      <c r="N484" s="61">
        <f t="shared" si="270"/>
        <v>0</v>
      </c>
      <c r="O484" s="55"/>
      <c r="P484" s="55"/>
      <c r="Q484" s="55"/>
      <c r="R484" s="61">
        <f t="shared" si="271"/>
        <v>0</v>
      </c>
      <c r="S484" s="55"/>
      <c r="T484" s="55"/>
      <c r="U484" s="55"/>
      <c r="V484" s="61">
        <f t="shared" si="272"/>
        <v>0</v>
      </c>
    </row>
    <row r="485" spans="1:22" s="6" customFormat="1" ht="15" hidden="1" customHeight="1">
      <c r="A485" s="51">
        <v>440</v>
      </c>
      <c r="B485" s="11" t="s">
        <v>216</v>
      </c>
      <c r="C485" s="59" t="s">
        <v>68</v>
      </c>
      <c r="D485" s="59"/>
      <c r="E485" s="61">
        <f t="shared" si="268"/>
        <v>0</v>
      </c>
      <c r="F485" s="61"/>
      <c r="G485" s="55"/>
      <c r="H485" s="55"/>
      <c r="I485" s="55"/>
      <c r="J485" s="61">
        <f t="shared" si="269"/>
        <v>0</v>
      </c>
      <c r="K485" s="55"/>
      <c r="L485" s="55"/>
      <c r="M485" s="55"/>
      <c r="N485" s="61">
        <f t="shared" si="270"/>
        <v>0</v>
      </c>
      <c r="O485" s="55"/>
      <c r="P485" s="55"/>
      <c r="Q485" s="55"/>
      <c r="R485" s="61">
        <f t="shared" si="271"/>
        <v>0</v>
      </c>
      <c r="S485" s="55"/>
      <c r="T485" s="55"/>
      <c r="U485" s="55"/>
      <c r="V485" s="61">
        <f t="shared" si="272"/>
        <v>0</v>
      </c>
    </row>
    <row r="486" spans="1:22" s="6" customFormat="1" ht="15" hidden="1" customHeight="1">
      <c r="A486" s="51">
        <v>441</v>
      </c>
      <c r="B486" s="11" t="s">
        <v>216</v>
      </c>
      <c r="C486" s="59" t="s">
        <v>31</v>
      </c>
      <c r="D486" s="59"/>
      <c r="E486" s="61">
        <f t="shared" si="268"/>
        <v>0</v>
      </c>
      <c r="F486" s="61"/>
      <c r="G486" s="55"/>
      <c r="H486" s="55"/>
      <c r="I486" s="55"/>
      <c r="J486" s="61">
        <f t="shared" si="269"/>
        <v>0</v>
      </c>
      <c r="K486" s="55"/>
      <c r="L486" s="55"/>
      <c r="M486" s="55"/>
      <c r="N486" s="61">
        <f t="shared" si="270"/>
        <v>0</v>
      </c>
      <c r="O486" s="55"/>
      <c r="P486" s="55"/>
      <c r="Q486" s="55"/>
      <c r="R486" s="61">
        <f t="shared" si="271"/>
        <v>0</v>
      </c>
      <c r="S486" s="55"/>
      <c r="T486" s="55"/>
      <c r="U486" s="55"/>
      <c r="V486" s="61">
        <f t="shared" si="272"/>
        <v>0</v>
      </c>
    </row>
    <row r="487" spans="1:22" ht="15" hidden="1" customHeight="1">
      <c r="A487" s="51">
        <v>442</v>
      </c>
      <c r="B487" s="11" t="s">
        <v>216</v>
      </c>
      <c r="C487" s="59" t="s">
        <v>71</v>
      </c>
      <c r="D487" s="59"/>
      <c r="E487" s="61">
        <f t="shared" si="268"/>
        <v>0</v>
      </c>
      <c r="F487" s="61"/>
      <c r="G487" s="55"/>
      <c r="H487" s="55"/>
      <c r="I487" s="55"/>
      <c r="J487" s="61">
        <f t="shared" si="269"/>
        <v>0</v>
      </c>
      <c r="K487" s="55"/>
      <c r="L487" s="55"/>
      <c r="M487" s="55"/>
      <c r="N487" s="61">
        <f t="shared" si="270"/>
        <v>0</v>
      </c>
      <c r="O487" s="55"/>
      <c r="P487" s="55"/>
      <c r="Q487" s="55"/>
      <c r="R487" s="61">
        <f t="shared" si="271"/>
        <v>0</v>
      </c>
      <c r="S487" s="55"/>
      <c r="T487" s="55"/>
      <c r="U487" s="55"/>
      <c r="V487" s="61">
        <f t="shared" si="272"/>
        <v>0</v>
      </c>
    </row>
    <row r="488" spans="1:22" s="6" customFormat="1" ht="15" hidden="1" customHeight="1">
      <c r="A488" s="51">
        <v>443</v>
      </c>
      <c r="B488" s="11" t="s">
        <v>216</v>
      </c>
      <c r="C488" s="59" t="s">
        <v>70</v>
      </c>
      <c r="D488" s="59"/>
      <c r="E488" s="61">
        <f t="shared" si="268"/>
        <v>0</v>
      </c>
      <c r="F488" s="61"/>
      <c r="G488" s="55"/>
      <c r="H488" s="55"/>
      <c r="I488" s="55"/>
      <c r="J488" s="61">
        <f t="shared" si="269"/>
        <v>0</v>
      </c>
      <c r="K488" s="55"/>
      <c r="L488" s="55"/>
      <c r="M488" s="55"/>
      <c r="N488" s="61">
        <f t="shared" si="270"/>
        <v>0</v>
      </c>
      <c r="O488" s="55"/>
      <c r="P488" s="55"/>
      <c r="Q488" s="55"/>
      <c r="R488" s="61">
        <f t="shared" si="271"/>
        <v>0</v>
      </c>
      <c r="S488" s="55"/>
      <c r="T488" s="55"/>
      <c r="U488" s="55"/>
      <c r="V488" s="61">
        <f t="shared" si="272"/>
        <v>0</v>
      </c>
    </row>
    <row r="489" spans="1:22" s="6" customFormat="1" ht="15" hidden="1" customHeight="1">
      <c r="A489" s="51">
        <v>444</v>
      </c>
      <c r="B489" s="11" t="s">
        <v>216</v>
      </c>
      <c r="C489" s="59" t="s">
        <v>56</v>
      </c>
      <c r="D489" s="59"/>
      <c r="E489" s="61">
        <f t="shared" si="268"/>
        <v>0</v>
      </c>
      <c r="F489" s="61"/>
      <c r="G489" s="55"/>
      <c r="H489" s="55"/>
      <c r="I489" s="55"/>
      <c r="J489" s="61">
        <f t="shared" si="269"/>
        <v>0</v>
      </c>
      <c r="K489" s="55"/>
      <c r="L489" s="55"/>
      <c r="M489" s="55"/>
      <c r="N489" s="61">
        <f t="shared" si="270"/>
        <v>0</v>
      </c>
      <c r="O489" s="55"/>
      <c r="P489" s="55"/>
      <c r="Q489" s="55"/>
      <c r="R489" s="61">
        <f t="shared" si="271"/>
        <v>0</v>
      </c>
      <c r="S489" s="55"/>
      <c r="T489" s="55"/>
      <c r="U489" s="55"/>
      <c r="V489" s="61">
        <f t="shared" si="272"/>
        <v>0</v>
      </c>
    </row>
    <row r="490" spans="1:22" s="6" customFormat="1" ht="15" hidden="1" customHeight="1">
      <c r="A490" s="51">
        <v>445</v>
      </c>
      <c r="B490" s="11" t="s">
        <v>216</v>
      </c>
      <c r="C490" s="59" t="s">
        <v>47</v>
      </c>
      <c r="D490" s="59"/>
      <c r="E490" s="61">
        <f t="shared" si="268"/>
        <v>0</v>
      </c>
      <c r="F490" s="61"/>
      <c r="G490" s="55"/>
      <c r="H490" s="55"/>
      <c r="I490" s="55"/>
      <c r="J490" s="61">
        <f t="shared" si="269"/>
        <v>0</v>
      </c>
      <c r="K490" s="55"/>
      <c r="L490" s="55"/>
      <c r="M490" s="55"/>
      <c r="N490" s="61">
        <f t="shared" si="270"/>
        <v>0</v>
      </c>
      <c r="O490" s="55"/>
      <c r="P490" s="55"/>
      <c r="Q490" s="55"/>
      <c r="R490" s="61">
        <f t="shared" si="271"/>
        <v>0</v>
      </c>
      <c r="S490" s="55"/>
      <c r="T490" s="55"/>
      <c r="U490" s="55"/>
      <c r="V490" s="61">
        <f t="shared" si="272"/>
        <v>0</v>
      </c>
    </row>
    <row r="491" spans="1:22" s="6" customFormat="1" ht="15" hidden="1" customHeight="1">
      <c r="A491" s="51">
        <v>446</v>
      </c>
      <c r="B491" s="11" t="s">
        <v>216</v>
      </c>
      <c r="C491" s="59" t="s">
        <v>50</v>
      </c>
      <c r="D491" s="59"/>
      <c r="E491" s="61">
        <f t="shared" si="268"/>
        <v>0</v>
      </c>
      <c r="F491" s="61"/>
      <c r="G491" s="55"/>
      <c r="H491" s="55"/>
      <c r="I491" s="55"/>
      <c r="J491" s="61">
        <f t="shared" si="269"/>
        <v>0</v>
      </c>
      <c r="K491" s="55"/>
      <c r="L491" s="55"/>
      <c r="M491" s="55"/>
      <c r="N491" s="61">
        <f t="shared" si="270"/>
        <v>0</v>
      </c>
      <c r="O491" s="55"/>
      <c r="P491" s="55"/>
      <c r="Q491" s="55"/>
      <c r="R491" s="61">
        <f t="shared" si="271"/>
        <v>0</v>
      </c>
      <c r="S491" s="55"/>
      <c r="T491" s="55"/>
      <c r="U491" s="55"/>
      <c r="V491" s="61">
        <f t="shared" si="272"/>
        <v>0</v>
      </c>
    </row>
    <row r="492" spans="1:22" s="6" customFormat="1" ht="15" hidden="1" customHeight="1">
      <c r="A492" s="51">
        <v>447</v>
      </c>
      <c r="B492" s="11" t="s">
        <v>216</v>
      </c>
      <c r="C492" s="59" t="s">
        <v>48</v>
      </c>
      <c r="D492" s="59"/>
      <c r="E492" s="61">
        <f t="shared" si="268"/>
        <v>0</v>
      </c>
      <c r="F492" s="61"/>
      <c r="G492" s="55"/>
      <c r="H492" s="55"/>
      <c r="I492" s="55"/>
      <c r="J492" s="61">
        <f t="shared" si="269"/>
        <v>0</v>
      </c>
      <c r="K492" s="55"/>
      <c r="L492" s="55"/>
      <c r="M492" s="55"/>
      <c r="N492" s="61">
        <f t="shared" si="270"/>
        <v>0</v>
      </c>
      <c r="O492" s="55"/>
      <c r="P492" s="55"/>
      <c r="Q492" s="55"/>
      <c r="R492" s="61">
        <f t="shared" si="271"/>
        <v>0</v>
      </c>
      <c r="S492" s="55"/>
      <c r="T492" s="55"/>
      <c r="U492" s="55"/>
      <c r="V492" s="61">
        <f t="shared" si="272"/>
        <v>0</v>
      </c>
    </row>
    <row r="493" spans="1:22" s="6" customFormat="1" ht="31.5" hidden="1">
      <c r="A493" s="167">
        <v>448</v>
      </c>
      <c r="B493" s="163" t="s">
        <v>218</v>
      </c>
      <c r="C493" s="162" t="s">
        <v>219</v>
      </c>
      <c r="D493" s="123"/>
      <c r="E493" s="169">
        <f t="shared" si="268"/>
        <v>0</v>
      </c>
      <c r="F493" s="106"/>
      <c r="G493" s="162"/>
      <c r="H493" s="162"/>
      <c r="I493" s="162"/>
      <c r="J493" s="169">
        <f t="shared" si="269"/>
        <v>0</v>
      </c>
      <c r="K493" s="162"/>
      <c r="L493" s="162"/>
      <c r="M493" s="162"/>
      <c r="N493" s="169">
        <f t="shared" si="270"/>
        <v>0</v>
      </c>
      <c r="O493" s="162"/>
      <c r="P493" s="162"/>
      <c r="Q493" s="162"/>
      <c r="R493" s="169">
        <f t="shared" si="271"/>
        <v>0</v>
      </c>
      <c r="S493" s="162"/>
      <c r="T493" s="162"/>
      <c r="U493" s="162"/>
      <c r="V493" s="169">
        <f t="shared" si="272"/>
        <v>0</v>
      </c>
    </row>
    <row r="494" spans="1:22" s="6" customFormat="1" ht="15" customHeight="1">
      <c r="A494" s="90">
        <v>450</v>
      </c>
      <c r="B494" s="10" t="s">
        <v>30</v>
      </c>
      <c r="C494" s="91" t="s">
        <v>200</v>
      </c>
      <c r="D494" s="54"/>
      <c r="E494" s="61" t="e">
        <f>SUM(G494:V494)/2</f>
        <v>#REF!</v>
      </c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 t="e">
        <f>'BR OLD'!P494+#REF!+#REF!+#REF!+#REF!+#REF!+#REF!+#REF!+#REF!+'DEPT '!P494+#REF!+#REF!+#REF!+#REF!</f>
        <v>#REF!</v>
      </c>
      <c r="Q494" s="55" t="e">
        <f>'BR OLD'!Q494+#REF!+#REF!+#REF!+#REF!+#REF!+#REF!+#REF!+#REF!+'DEPT '!Q494+#REF!+#REF!+#REF!+#REF!</f>
        <v>#REF!</v>
      </c>
      <c r="R494" s="54" t="e">
        <f>SUM(O494:Q494)</f>
        <v>#REF!</v>
      </c>
      <c r="S494" s="55" t="e">
        <f>'BR OLD'!S494+#REF!+#REF!+#REF!+#REF!+#REF!+#REF!+#REF!+#REF!+'DEPT '!S494+#REF!+#REF!+#REF!+#REF!</f>
        <v>#REF!</v>
      </c>
      <c r="T494" s="55" t="e">
        <f>'BR OLD'!T494+#REF!+#REF!+#REF!+#REF!+#REF!+#REF!+#REF!+#REF!+'DEPT '!T494+#REF!+#REF!+#REF!+#REF!</f>
        <v>#REF!</v>
      </c>
      <c r="U494" s="55" t="e">
        <f>'BR OLD'!U494+#REF!+#REF!+#REF!+#REF!+#REF!+#REF!+#REF!+#REF!+'DEPT '!U494+#REF!+#REF!+#REF!+#REF!</f>
        <v>#REF!</v>
      </c>
      <c r="V494" s="54" t="e">
        <f>SUM(S494:U494)</f>
        <v>#REF!</v>
      </c>
    </row>
    <row r="495" spans="1:22" ht="15" customHeight="1">
      <c r="A495" s="149">
        <v>452</v>
      </c>
      <c r="B495" s="150" t="s">
        <v>30</v>
      </c>
      <c r="C495" s="138" t="s">
        <v>93</v>
      </c>
      <c r="D495" s="138"/>
      <c r="E495" s="138" t="e">
        <f>+E259+E341+E494</f>
        <v>#REF!</v>
      </c>
      <c r="F495" s="119"/>
      <c r="G495" s="138">
        <f t="shared" ref="G495:V495" si="274">+G259+G341+G494</f>
        <v>0</v>
      </c>
      <c r="H495" s="138">
        <f t="shared" si="274"/>
        <v>0</v>
      </c>
      <c r="I495" s="138">
        <f t="shared" si="274"/>
        <v>0</v>
      </c>
      <c r="J495" s="138">
        <f t="shared" si="274"/>
        <v>0</v>
      </c>
      <c r="K495" s="138">
        <f t="shared" si="274"/>
        <v>0</v>
      </c>
      <c r="L495" s="138">
        <f t="shared" si="274"/>
        <v>0</v>
      </c>
      <c r="M495" s="138">
        <f t="shared" si="274"/>
        <v>0</v>
      </c>
      <c r="N495" s="138">
        <f t="shared" si="274"/>
        <v>0</v>
      </c>
      <c r="O495" s="138">
        <f t="shared" si="274"/>
        <v>0</v>
      </c>
      <c r="P495" s="138" t="e">
        <f t="shared" si="274"/>
        <v>#REF!</v>
      </c>
      <c r="Q495" s="138" t="e">
        <f t="shared" si="274"/>
        <v>#REF!</v>
      </c>
      <c r="R495" s="138" t="e">
        <f t="shared" si="274"/>
        <v>#REF!</v>
      </c>
      <c r="S495" s="138" t="e">
        <f t="shared" si="274"/>
        <v>#REF!</v>
      </c>
      <c r="T495" s="138" t="e">
        <f t="shared" si="274"/>
        <v>#REF!</v>
      </c>
      <c r="U495" s="138" t="e">
        <f t="shared" si="274"/>
        <v>#REF!</v>
      </c>
      <c r="V495" s="138" t="e">
        <f t="shared" si="274"/>
        <v>#REF!</v>
      </c>
    </row>
    <row r="496" spans="1:22" ht="15" hidden="1" customHeight="1">
      <c r="A496" s="52">
        <v>453</v>
      </c>
      <c r="B496" s="9"/>
      <c r="C496" s="66"/>
      <c r="D496" s="66"/>
      <c r="E496" s="66"/>
      <c r="F496" s="61"/>
      <c r="G496" s="61"/>
      <c r="H496" s="61"/>
      <c r="I496" s="61"/>
      <c r="J496" s="66"/>
      <c r="K496" s="61"/>
      <c r="L496" s="61"/>
      <c r="M496" s="61"/>
      <c r="N496" s="66"/>
      <c r="O496" s="61"/>
      <c r="P496" s="61"/>
      <c r="Q496" s="61"/>
      <c r="R496" s="66"/>
      <c r="S496" s="61"/>
      <c r="T496" s="61"/>
      <c r="U496" s="61"/>
      <c r="V496" s="66"/>
    </row>
    <row r="497" spans="1:22" ht="15" customHeight="1">
      <c r="A497" s="149">
        <v>454</v>
      </c>
      <c r="B497" s="150" t="s">
        <v>30</v>
      </c>
      <c r="C497" s="138" t="s">
        <v>94</v>
      </c>
      <c r="D497" s="138"/>
      <c r="E497" s="138" t="e">
        <f>+E255-E495</f>
        <v>#REF!</v>
      </c>
      <c r="F497" s="119"/>
      <c r="G497" s="138" t="e">
        <f t="shared" ref="G497:V497" si="275">+G255-G495</f>
        <v>#REF!</v>
      </c>
      <c r="H497" s="138" t="e">
        <f t="shared" si="275"/>
        <v>#REF!</v>
      </c>
      <c r="I497" s="138" t="e">
        <f t="shared" si="275"/>
        <v>#REF!</v>
      </c>
      <c r="J497" s="138" t="e">
        <f t="shared" si="275"/>
        <v>#REF!</v>
      </c>
      <c r="K497" s="138" t="e">
        <f t="shared" si="275"/>
        <v>#REF!</v>
      </c>
      <c r="L497" s="138" t="e">
        <f t="shared" si="275"/>
        <v>#REF!</v>
      </c>
      <c r="M497" s="138" t="e">
        <f t="shared" si="275"/>
        <v>#REF!</v>
      </c>
      <c r="N497" s="138" t="e">
        <f t="shared" si="275"/>
        <v>#REF!</v>
      </c>
      <c r="O497" s="138" t="e">
        <f t="shared" si="275"/>
        <v>#REF!</v>
      </c>
      <c r="P497" s="138" t="e">
        <f t="shared" si="275"/>
        <v>#REF!</v>
      </c>
      <c r="Q497" s="138" t="e">
        <f t="shared" si="275"/>
        <v>#REF!</v>
      </c>
      <c r="R497" s="138" t="e">
        <f t="shared" si="275"/>
        <v>#REF!</v>
      </c>
      <c r="S497" s="138" t="e">
        <f t="shared" si="275"/>
        <v>#REF!</v>
      </c>
      <c r="T497" s="138" t="e">
        <f t="shared" si="275"/>
        <v>#REF!</v>
      </c>
      <c r="U497" s="138" t="e">
        <f t="shared" si="275"/>
        <v>#REF!</v>
      </c>
      <c r="V497" s="138" t="e">
        <f t="shared" si="275"/>
        <v>#REF!</v>
      </c>
    </row>
    <row r="498" spans="1:22" ht="15" hidden="1" customHeight="1">
      <c r="A498" s="52">
        <v>455</v>
      </c>
      <c r="B498" s="9"/>
      <c r="C498" s="66"/>
      <c r="D498" s="66"/>
      <c r="E498" s="66"/>
      <c r="F498" s="61"/>
      <c r="G498" s="61"/>
      <c r="H498" s="61"/>
      <c r="I498" s="61"/>
      <c r="J498" s="66"/>
      <c r="K498" s="61"/>
      <c r="L498" s="61"/>
      <c r="M498" s="61"/>
      <c r="N498" s="66"/>
      <c r="O498" s="61"/>
      <c r="P498" s="61"/>
      <c r="Q498" s="61"/>
      <c r="R498" s="66"/>
      <c r="S498" s="61"/>
      <c r="T498" s="61"/>
      <c r="U498" s="61"/>
      <c r="V498" s="66"/>
    </row>
    <row r="499" spans="1:22" s="47" customFormat="1" ht="15" customHeight="1">
      <c r="A499" s="152">
        <v>456</v>
      </c>
      <c r="B499" s="151" t="s">
        <v>30</v>
      </c>
      <c r="C499" s="142" t="s">
        <v>95</v>
      </c>
      <c r="D499" s="142"/>
      <c r="E499" s="174" t="e">
        <f>+E497/E21%</f>
        <v>#REF!</v>
      </c>
      <c r="F499" s="119"/>
      <c r="G499" s="143" t="e">
        <f t="shared" ref="G499:V499" si="276">+G497/G21%</f>
        <v>#REF!</v>
      </c>
      <c r="H499" s="143" t="e">
        <f t="shared" si="276"/>
        <v>#REF!</v>
      </c>
      <c r="I499" s="143" t="e">
        <f t="shared" si="276"/>
        <v>#REF!</v>
      </c>
      <c r="J499" s="143" t="e">
        <f t="shared" si="276"/>
        <v>#REF!</v>
      </c>
      <c r="K499" s="143" t="e">
        <f t="shared" si="276"/>
        <v>#REF!</v>
      </c>
      <c r="L499" s="143" t="e">
        <f t="shared" si="276"/>
        <v>#REF!</v>
      </c>
      <c r="M499" s="143" t="e">
        <f t="shared" si="276"/>
        <v>#REF!</v>
      </c>
      <c r="N499" s="143" t="e">
        <f t="shared" si="276"/>
        <v>#REF!</v>
      </c>
      <c r="O499" s="143" t="e">
        <f t="shared" si="276"/>
        <v>#REF!</v>
      </c>
      <c r="P499" s="143" t="e">
        <f t="shared" si="276"/>
        <v>#REF!</v>
      </c>
      <c r="Q499" s="143" t="e">
        <f t="shared" si="276"/>
        <v>#REF!</v>
      </c>
      <c r="R499" s="143" t="e">
        <f t="shared" si="276"/>
        <v>#REF!</v>
      </c>
      <c r="S499" s="143" t="e">
        <f t="shared" si="276"/>
        <v>#REF!</v>
      </c>
      <c r="T499" s="143" t="e">
        <f t="shared" si="276"/>
        <v>#REF!</v>
      </c>
      <c r="U499" s="143" t="e">
        <f t="shared" si="276"/>
        <v>#REF!</v>
      </c>
      <c r="V499" s="143" t="e">
        <f t="shared" si="276"/>
        <v>#REF!</v>
      </c>
    </row>
    <row r="500" spans="1:22" ht="15" hidden="1" customHeight="1">
      <c r="A500" s="52">
        <v>457</v>
      </c>
      <c r="B500" s="9"/>
      <c r="C500" s="66"/>
      <c r="D500" s="66"/>
      <c r="E500" s="66"/>
      <c r="F500" s="61"/>
      <c r="G500" s="61"/>
      <c r="H500" s="61"/>
      <c r="I500" s="61"/>
      <c r="J500" s="66"/>
      <c r="K500" s="61"/>
      <c r="L500" s="61"/>
      <c r="M500" s="61"/>
      <c r="N500" s="66"/>
      <c r="O500" s="61"/>
      <c r="P500" s="61"/>
      <c r="Q500" s="61"/>
      <c r="R500" s="66"/>
      <c r="S500" s="61"/>
      <c r="T500" s="61"/>
      <c r="U500" s="61"/>
      <c r="V500" s="66"/>
    </row>
    <row r="501" spans="1:22" ht="15" customHeight="1">
      <c r="A501" s="149">
        <v>458</v>
      </c>
      <c r="B501" s="150" t="s">
        <v>30</v>
      </c>
      <c r="C501" s="138" t="s">
        <v>260</v>
      </c>
      <c r="D501" s="138"/>
      <c r="E501" s="138" t="e">
        <f>+E39+E56+E66+E495</f>
        <v>#REF!</v>
      </c>
      <c r="F501" s="119"/>
      <c r="G501" s="138" t="e">
        <f t="shared" ref="G501:V501" si="277">+G39+G56+G66+G495</f>
        <v>#REF!</v>
      </c>
      <c r="H501" s="138" t="e">
        <f t="shared" si="277"/>
        <v>#REF!</v>
      </c>
      <c r="I501" s="138" t="e">
        <f t="shared" si="277"/>
        <v>#REF!</v>
      </c>
      <c r="J501" s="138" t="e">
        <f t="shared" si="277"/>
        <v>#REF!</v>
      </c>
      <c r="K501" s="138" t="e">
        <f t="shared" si="277"/>
        <v>#REF!</v>
      </c>
      <c r="L501" s="138" t="e">
        <f t="shared" si="277"/>
        <v>#REF!</v>
      </c>
      <c r="M501" s="138" t="e">
        <f t="shared" si="277"/>
        <v>#REF!</v>
      </c>
      <c r="N501" s="138" t="e">
        <f t="shared" si="277"/>
        <v>#REF!</v>
      </c>
      <c r="O501" s="138" t="e">
        <f t="shared" si="277"/>
        <v>#REF!</v>
      </c>
      <c r="P501" s="138" t="e">
        <f t="shared" si="277"/>
        <v>#REF!</v>
      </c>
      <c r="Q501" s="138" t="e">
        <f t="shared" si="277"/>
        <v>#REF!</v>
      </c>
      <c r="R501" s="138" t="e">
        <f t="shared" si="277"/>
        <v>#REF!</v>
      </c>
      <c r="S501" s="138" t="e">
        <f t="shared" si="277"/>
        <v>#REF!</v>
      </c>
      <c r="T501" s="138" t="e">
        <f t="shared" si="277"/>
        <v>#REF!</v>
      </c>
      <c r="U501" s="138" t="e">
        <f t="shared" si="277"/>
        <v>#REF!</v>
      </c>
      <c r="V501" s="138" t="e">
        <f t="shared" si="277"/>
        <v>#REF!</v>
      </c>
    </row>
    <row r="502" spans="1:22" ht="15" customHeight="1">
      <c r="A502" s="149"/>
      <c r="B502" s="150" t="s">
        <v>30</v>
      </c>
      <c r="C502" s="138" t="s">
        <v>262</v>
      </c>
      <c r="D502" s="138"/>
      <c r="E502" s="138">
        <f>+E73+E131+E158+E183</f>
        <v>0</v>
      </c>
      <c r="F502" s="119"/>
      <c r="G502" s="138">
        <f t="shared" ref="G502:V502" si="278">+G73+G131+G158+G183</f>
        <v>0</v>
      </c>
      <c r="H502" s="138">
        <f t="shared" si="278"/>
        <v>0</v>
      </c>
      <c r="I502" s="138">
        <f t="shared" si="278"/>
        <v>0</v>
      </c>
      <c r="J502" s="138">
        <f t="shared" si="278"/>
        <v>0</v>
      </c>
      <c r="K502" s="138">
        <f t="shared" si="278"/>
        <v>0</v>
      </c>
      <c r="L502" s="138">
        <f t="shared" si="278"/>
        <v>0</v>
      </c>
      <c r="M502" s="138">
        <f t="shared" si="278"/>
        <v>0</v>
      </c>
      <c r="N502" s="138">
        <f t="shared" si="278"/>
        <v>0</v>
      </c>
      <c r="O502" s="138">
        <f t="shared" si="278"/>
        <v>0</v>
      </c>
      <c r="P502" s="138">
        <f t="shared" si="278"/>
        <v>0</v>
      </c>
      <c r="Q502" s="138">
        <f t="shared" si="278"/>
        <v>0</v>
      </c>
      <c r="R502" s="138">
        <f t="shared" si="278"/>
        <v>0</v>
      </c>
      <c r="S502" s="138">
        <f t="shared" si="278"/>
        <v>0</v>
      </c>
      <c r="T502" s="138">
        <f t="shared" si="278"/>
        <v>0</v>
      </c>
      <c r="U502" s="138">
        <f t="shared" si="278"/>
        <v>0</v>
      </c>
      <c r="V502" s="138">
        <f t="shared" si="278"/>
        <v>0</v>
      </c>
    </row>
    <row r="503" spans="1:22" ht="15" customHeight="1">
      <c r="A503" s="149"/>
      <c r="B503" s="150" t="s">
        <v>30</v>
      </c>
      <c r="C503" s="138" t="s">
        <v>261</v>
      </c>
      <c r="D503" s="138"/>
      <c r="E503" s="138" t="e">
        <f>+E501-E502</f>
        <v>#REF!</v>
      </c>
      <c r="F503" s="119"/>
      <c r="G503" s="138" t="e">
        <f t="shared" ref="G503:V503" si="279">+G501-G502</f>
        <v>#REF!</v>
      </c>
      <c r="H503" s="138" t="e">
        <f t="shared" si="279"/>
        <v>#REF!</v>
      </c>
      <c r="I503" s="138" t="e">
        <f t="shared" si="279"/>
        <v>#REF!</v>
      </c>
      <c r="J503" s="138" t="e">
        <f t="shared" si="279"/>
        <v>#REF!</v>
      </c>
      <c r="K503" s="138" t="e">
        <f t="shared" si="279"/>
        <v>#REF!</v>
      </c>
      <c r="L503" s="138" t="e">
        <f t="shared" si="279"/>
        <v>#REF!</v>
      </c>
      <c r="M503" s="138" t="e">
        <f t="shared" si="279"/>
        <v>#REF!</v>
      </c>
      <c r="N503" s="138" t="e">
        <f t="shared" si="279"/>
        <v>#REF!</v>
      </c>
      <c r="O503" s="138" t="e">
        <f t="shared" si="279"/>
        <v>#REF!</v>
      </c>
      <c r="P503" s="138" t="e">
        <f t="shared" si="279"/>
        <v>#REF!</v>
      </c>
      <c r="Q503" s="138" t="e">
        <f t="shared" si="279"/>
        <v>#REF!</v>
      </c>
      <c r="R503" s="138" t="e">
        <f t="shared" si="279"/>
        <v>#REF!</v>
      </c>
      <c r="S503" s="138" t="e">
        <f t="shared" si="279"/>
        <v>#REF!</v>
      </c>
      <c r="T503" s="138" t="e">
        <f t="shared" si="279"/>
        <v>#REF!</v>
      </c>
      <c r="U503" s="138" t="e">
        <f t="shared" si="279"/>
        <v>#REF!</v>
      </c>
      <c r="V503" s="138" t="e">
        <f t="shared" si="279"/>
        <v>#REF!</v>
      </c>
    </row>
    <row r="504" spans="1:22" s="6" customFormat="1" ht="15" hidden="1" customHeight="1">
      <c r="A504" s="51">
        <v>320</v>
      </c>
      <c r="B504" s="11" t="s">
        <v>191</v>
      </c>
      <c r="C504" s="59" t="s">
        <v>72</v>
      </c>
      <c r="D504" s="59"/>
      <c r="E504" s="61">
        <f>SUM(G504:V504)/2</f>
        <v>0</v>
      </c>
      <c r="F504" s="61"/>
      <c r="G504" s="55"/>
      <c r="H504" s="55"/>
      <c r="I504" s="55"/>
      <c r="J504" s="61">
        <f>SUM(G504:I504)</f>
        <v>0</v>
      </c>
      <c r="K504" s="55"/>
      <c r="L504" s="55"/>
      <c r="M504" s="55"/>
      <c r="N504" s="61">
        <f>SUM(K504:M504)</f>
        <v>0</v>
      </c>
      <c r="O504" s="55"/>
      <c r="P504" s="55"/>
      <c r="Q504" s="55"/>
      <c r="R504" s="61">
        <f>SUM(O504:Q504)</f>
        <v>0</v>
      </c>
      <c r="S504" s="55"/>
      <c r="T504" s="55"/>
      <c r="U504" s="55"/>
      <c r="V504" s="61">
        <f>SUM(S504:U504)</f>
        <v>0</v>
      </c>
    </row>
    <row r="505" spans="1:22" ht="15" hidden="1" customHeight="1">
      <c r="A505" s="90">
        <v>451</v>
      </c>
      <c r="B505" s="10"/>
      <c r="C505" s="72" t="s">
        <v>266</v>
      </c>
      <c r="D505" s="66"/>
      <c r="E505" s="61">
        <f>SUM(G505:V505)/2</f>
        <v>0</v>
      </c>
      <c r="F505" s="61"/>
      <c r="G505" s="55"/>
      <c r="H505" s="55"/>
      <c r="I505" s="55"/>
      <c r="J505" s="61">
        <f>SUM(G505:I505)</f>
        <v>0</v>
      </c>
      <c r="K505" s="55"/>
      <c r="L505" s="55"/>
      <c r="M505" s="55"/>
      <c r="N505" s="61">
        <f>SUM(K505:M505)</f>
        <v>0</v>
      </c>
      <c r="O505" s="55"/>
      <c r="P505" s="55"/>
      <c r="Q505" s="55"/>
      <c r="R505" s="61">
        <f>SUM(O505:Q505)</f>
        <v>0</v>
      </c>
      <c r="S505" s="55"/>
      <c r="T505" s="55"/>
      <c r="U505" s="55"/>
      <c r="V505" s="61">
        <f>SUM(S505:U505)</f>
        <v>0</v>
      </c>
    </row>
    <row r="506" spans="1:22" s="6" customFormat="1" ht="15" hidden="1" customHeight="1">
      <c r="A506" s="51">
        <v>322</v>
      </c>
      <c r="B506" s="11" t="s">
        <v>191</v>
      </c>
      <c r="C506" s="64" t="s">
        <v>158</v>
      </c>
      <c r="D506" s="64"/>
      <c r="E506" s="61">
        <f>SUM(G506:V506)/2</f>
        <v>0</v>
      </c>
      <c r="F506" s="61"/>
      <c r="G506" s="55"/>
      <c r="H506" s="55"/>
      <c r="I506" s="55"/>
      <c r="J506" s="61">
        <f>SUM(G506:I506)</f>
        <v>0</v>
      </c>
      <c r="K506" s="55"/>
      <c r="L506" s="55"/>
      <c r="M506" s="55"/>
      <c r="N506" s="61">
        <f>SUM(K506:M506)</f>
        <v>0</v>
      </c>
      <c r="O506" s="55"/>
      <c r="P506" s="55"/>
      <c r="Q506" s="55"/>
      <c r="R506" s="61">
        <f>SUM(O506:Q506)</f>
        <v>0</v>
      </c>
      <c r="S506" s="55"/>
      <c r="T506" s="55"/>
      <c r="U506" s="55"/>
      <c r="V506" s="61">
        <f>SUM(S506:U506)</f>
        <v>0</v>
      </c>
    </row>
    <row r="507" spans="1:22" ht="15" hidden="1" customHeight="1">
      <c r="A507" s="52">
        <v>461</v>
      </c>
      <c r="B507" s="9"/>
      <c r="C507" s="54"/>
      <c r="D507" s="54"/>
      <c r="E507" s="54"/>
      <c r="F507" s="55"/>
      <c r="G507" s="55"/>
      <c r="H507" s="55"/>
      <c r="I507" s="55"/>
      <c r="J507" s="54"/>
      <c r="K507" s="55"/>
      <c r="L507" s="55"/>
      <c r="M507" s="55"/>
      <c r="N507" s="54"/>
      <c r="O507" s="55"/>
      <c r="P507" s="55"/>
      <c r="Q507" s="55"/>
      <c r="R507" s="54"/>
      <c r="S507" s="55"/>
      <c r="T507" s="55"/>
      <c r="U507" s="55"/>
      <c r="V507" s="54"/>
    </row>
    <row r="508" spans="1:22" ht="15" customHeight="1">
      <c r="A508" s="149">
        <v>462</v>
      </c>
      <c r="B508" s="150" t="s">
        <v>30</v>
      </c>
      <c r="C508" s="138" t="s">
        <v>267</v>
      </c>
      <c r="D508" s="138"/>
      <c r="E508" s="138">
        <f>SUM(E504:E507)</f>
        <v>0</v>
      </c>
      <c r="F508" s="119"/>
      <c r="G508" s="138">
        <f t="shared" ref="G508:V508" si="280">SUM(G504:G507)</f>
        <v>0</v>
      </c>
      <c r="H508" s="138">
        <f t="shared" si="280"/>
        <v>0</v>
      </c>
      <c r="I508" s="138">
        <f t="shared" si="280"/>
        <v>0</v>
      </c>
      <c r="J508" s="138">
        <f t="shared" si="280"/>
        <v>0</v>
      </c>
      <c r="K508" s="138">
        <f t="shared" si="280"/>
        <v>0</v>
      </c>
      <c r="L508" s="138">
        <f t="shared" si="280"/>
        <v>0</v>
      </c>
      <c r="M508" s="138">
        <f t="shared" si="280"/>
        <v>0</v>
      </c>
      <c r="N508" s="138">
        <f t="shared" si="280"/>
        <v>0</v>
      </c>
      <c r="O508" s="138">
        <f t="shared" si="280"/>
        <v>0</v>
      </c>
      <c r="P508" s="138">
        <f t="shared" si="280"/>
        <v>0</v>
      </c>
      <c r="Q508" s="138">
        <f t="shared" si="280"/>
        <v>0</v>
      </c>
      <c r="R508" s="138">
        <f t="shared" si="280"/>
        <v>0</v>
      </c>
      <c r="S508" s="138">
        <f t="shared" si="280"/>
        <v>0</v>
      </c>
      <c r="T508" s="138">
        <f t="shared" si="280"/>
        <v>0</v>
      </c>
      <c r="U508" s="138">
        <f t="shared" si="280"/>
        <v>0</v>
      </c>
      <c r="V508" s="138">
        <f t="shared" si="280"/>
        <v>0</v>
      </c>
    </row>
    <row r="509" spans="1:22" ht="15" customHeight="1">
      <c r="A509" s="52">
        <v>460</v>
      </c>
      <c r="B509" s="9" t="s">
        <v>30</v>
      </c>
      <c r="C509" s="54" t="s">
        <v>272</v>
      </c>
      <c r="D509" s="54"/>
      <c r="E509" s="54" t="e">
        <f>(E497+E502-E508)*0.06</f>
        <v>#REF!</v>
      </c>
      <c r="F509" s="55"/>
      <c r="G509" s="54" t="e">
        <f t="shared" ref="G509:V509" si="281">(G497+G502-G508)*0.06</f>
        <v>#REF!</v>
      </c>
      <c r="H509" s="54" t="e">
        <f t="shared" si="281"/>
        <v>#REF!</v>
      </c>
      <c r="I509" s="54" t="e">
        <f t="shared" si="281"/>
        <v>#REF!</v>
      </c>
      <c r="J509" s="54" t="e">
        <f t="shared" si="281"/>
        <v>#REF!</v>
      </c>
      <c r="K509" s="54" t="e">
        <f t="shared" si="281"/>
        <v>#REF!</v>
      </c>
      <c r="L509" s="54" t="e">
        <f t="shared" si="281"/>
        <v>#REF!</v>
      </c>
      <c r="M509" s="54" t="e">
        <f t="shared" si="281"/>
        <v>#REF!</v>
      </c>
      <c r="N509" s="54" t="e">
        <f t="shared" si="281"/>
        <v>#REF!</v>
      </c>
      <c r="O509" s="54" t="e">
        <f t="shared" si="281"/>
        <v>#REF!</v>
      </c>
      <c r="P509" s="54" t="e">
        <f t="shared" si="281"/>
        <v>#REF!</v>
      </c>
      <c r="Q509" s="54" t="e">
        <f t="shared" si="281"/>
        <v>#REF!</v>
      </c>
      <c r="R509" s="54" t="e">
        <f t="shared" si="281"/>
        <v>#REF!</v>
      </c>
      <c r="S509" s="54" t="e">
        <f t="shared" si="281"/>
        <v>#REF!</v>
      </c>
      <c r="T509" s="54" t="e">
        <f t="shared" si="281"/>
        <v>#REF!</v>
      </c>
      <c r="U509" s="54" t="e">
        <f t="shared" si="281"/>
        <v>#REF!</v>
      </c>
      <c r="V509" s="54" t="e">
        <f t="shared" si="281"/>
        <v>#REF!</v>
      </c>
    </row>
    <row r="510" spans="1:22" ht="15" hidden="1" customHeight="1">
      <c r="A510" s="52">
        <v>463</v>
      </c>
      <c r="B510" s="9"/>
      <c r="C510" s="54"/>
      <c r="D510" s="54"/>
      <c r="E510" s="154"/>
      <c r="F510" s="55"/>
      <c r="G510" s="55"/>
      <c r="H510" s="55"/>
      <c r="I510" s="55"/>
      <c r="J510" s="54"/>
      <c r="K510" s="55"/>
      <c r="L510" s="55"/>
      <c r="M510" s="55"/>
      <c r="N510" s="54"/>
      <c r="O510" s="55"/>
      <c r="P510" s="55"/>
      <c r="Q510" s="55"/>
      <c r="R510" s="54"/>
      <c r="S510" s="55"/>
      <c r="T510" s="55"/>
      <c r="U510" s="55"/>
      <c r="V510" s="54"/>
    </row>
    <row r="511" spans="1:22" ht="15" customHeight="1">
      <c r="A511" s="149">
        <v>464</v>
      </c>
      <c r="B511" s="150" t="s">
        <v>30</v>
      </c>
      <c r="C511" s="140" t="s">
        <v>263</v>
      </c>
      <c r="D511" s="140"/>
      <c r="E511" s="138" t="e">
        <f>+E497+E502-E508-E509</f>
        <v>#REF!</v>
      </c>
      <c r="F511" s="135"/>
      <c r="G511" s="138" t="e">
        <f t="shared" ref="G511:V511" si="282">+G497+G502-G508-G509</f>
        <v>#REF!</v>
      </c>
      <c r="H511" s="138" t="e">
        <f t="shared" si="282"/>
        <v>#REF!</v>
      </c>
      <c r="I511" s="138" t="e">
        <f t="shared" si="282"/>
        <v>#REF!</v>
      </c>
      <c r="J511" s="138" t="e">
        <f t="shared" si="282"/>
        <v>#REF!</v>
      </c>
      <c r="K511" s="138" t="e">
        <f t="shared" si="282"/>
        <v>#REF!</v>
      </c>
      <c r="L511" s="138" t="e">
        <f t="shared" si="282"/>
        <v>#REF!</v>
      </c>
      <c r="M511" s="138" t="e">
        <f t="shared" si="282"/>
        <v>#REF!</v>
      </c>
      <c r="N511" s="138" t="e">
        <f t="shared" si="282"/>
        <v>#REF!</v>
      </c>
      <c r="O511" s="138" t="e">
        <f t="shared" si="282"/>
        <v>#REF!</v>
      </c>
      <c r="P511" s="138" t="e">
        <f t="shared" si="282"/>
        <v>#REF!</v>
      </c>
      <c r="Q511" s="138" t="e">
        <f t="shared" si="282"/>
        <v>#REF!</v>
      </c>
      <c r="R511" s="138" t="e">
        <f t="shared" si="282"/>
        <v>#REF!</v>
      </c>
      <c r="S511" s="138" t="e">
        <f t="shared" si="282"/>
        <v>#REF!</v>
      </c>
      <c r="T511" s="138" t="e">
        <f t="shared" si="282"/>
        <v>#REF!</v>
      </c>
      <c r="U511" s="138" t="e">
        <f t="shared" si="282"/>
        <v>#REF!</v>
      </c>
      <c r="V511" s="138" t="e">
        <f t="shared" si="282"/>
        <v>#REF!</v>
      </c>
    </row>
    <row r="512" spans="1:22" ht="15" hidden="1" customHeight="1">
      <c r="A512" s="52">
        <v>465</v>
      </c>
      <c r="B512" s="9"/>
      <c r="C512" s="66"/>
      <c r="D512" s="66"/>
      <c r="E512" s="54"/>
      <c r="F512" s="55"/>
      <c r="G512" s="55"/>
      <c r="H512" s="55"/>
      <c r="I512" s="55"/>
      <c r="J512" s="54"/>
      <c r="K512" s="55"/>
      <c r="L512" s="55"/>
      <c r="M512" s="55"/>
      <c r="N512" s="54"/>
      <c r="O512" s="55"/>
      <c r="P512" s="55"/>
      <c r="Q512" s="55"/>
      <c r="R512" s="54"/>
      <c r="S512" s="55"/>
      <c r="T512" s="55"/>
      <c r="U512" s="55"/>
      <c r="V512" s="54"/>
    </row>
    <row r="513" spans="1:22" s="47" customFormat="1" ht="15" customHeight="1">
      <c r="A513" s="152"/>
      <c r="B513" s="151" t="s">
        <v>30</v>
      </c>
      <c r="C513" s="141" t="s">
        <v>265</v>
      </c>
      <c r="D513" s="141"/>
      <c r="E513" s="142" t="e">
        <f>+E511/E21%</f>
        <v>#REF!</v>
      </c>
      <c r="F513" s="135"/>
      <c r="G513" s="142" t="e">
        <f t="shared" ref="G513:V513" si="283">+G511/G21%</f>
        <v>#REF!</v>
      </c>
      <c r="H513" s="142" t="e">
        <f t="shared" si="283"/>
        <v>#REF!</v>
      </c>
      <c r="I513" s="142" t="e">
        <f t="shared" si="283"/>
        <v>#REF!</v>
      </c>
      <c r="J513" s="142" t="e">
        <f t="shared" si="283"/>
        <v>#REF!</v>
      </c>
      <c r="K513" s="142" t="e">
        <f t="shared" si="283"/>
        <v>#REF!</v>
      </c>
      <c r="L513" s="142" t="e">
        <f t="shared" si="283"/>
        <v>#REF!</v>
      </c>
      <c r="M513" s="142" t="e">
        <f t="shared" si="283"/>
        <v>#REF!</v>
      </c>
      <c r="N513" s="142" t="e">
        <f t="shared" si="283"/>
        <v>#REF!</v>
      </c>
      <c r="O513" s="142" t="e">
        <f t="shared" si="283"/>
        <v>#REF!</v>
      </c>
      <c r="P513" s="142" t="e">
        <f t="shared" si="283"/>
        <v>#REF!</v>
      </c>
      <c r="Q513" s="142" t="e">
        <f t="shared" si="283"/>
        <v>#REF!</v>
      </c>
      <c r="R513" s="142" t="e">
        <f t="shared" si="283"/>
        <v>#REF!</v>
      </c>
      <c r="S513" s="142" t="e">
        <f t="shared" si="283"/>
        <v>#REF!</v>
      </c>
      <c r="T513" s="142" t="e">
        <f t="shared" si="283"/>
        <v>#REF!</v>
      </c>
      <c r="U513" s="142" t="e">
        <f t="shared" si="283"/>
        <v>#REF!</v>
      </c>
      <c r="V513" s="142" t="e">
        <f t="shared" si="283"/>
        <v>#REF!</v>
      </c>
    </row>
    <row r="514" spans="1:22" ht="15" customHeight="1">
      <c r="A514" s="149">
        <v>466</v>
      </c>
      <c r="B514" s="150" t="s">
        <v>30</v>
      </c>
      <c r="C514" s="140" t="s">
        <v>221</v>
      </c>
      <c r="D514" s="140"/>
      <c r="E514" s="138" t="e">
        <f>+E511*0.34</f>
        <v>#REF!</v>
      </c>
      <c r="F514" s="119"/>
      <c r="G514" s="138" t="e">
        <f t="shared" ref="G514:V514" si="284">+G511*0.34</f>
        <v>#REF!</v>
      </c>
      <c r="H514" s="138" t="e">
        <f t="shared" si="284"/>
        <v>#REF!</v>
      </c>
      <c r="I514" s="138" t="e">
        <f t="shared" si="284"/>
        <v>#REF!</v>
      </c>
      <c r="J514" s="138" t="e">
        <f t="shared" si="284"/>
        <v>#REF!</v>
      </c>
      <c r="K514" s="138" t="e">
        <f t="shared" si="284"/>
        <v>#REF!</v>
      </c>
      <c r="L514" s="138" t="e">
        <f t="shared" si="284"/>
        <v>#REF!</v>
      </c>
      <c r="M514" s="138" t="e">
        <f t="shared" si="284"/>
        <v>#REF!</v>
      </c>
      <c r="N514" s="138" t="e">
        <f t="shared" si="284"/>
        <v>#REF!</v>
      </c>
      <c r="O514" s="138" t="e">
        <f t="shared" si="284"/>
        <v>#REF!</v>
      </c>
      <c r="P514" s="138" t="e">
        <f t="shared" si="284"/>
        <v>#REF!</v>
      </c>
      <c r="Q514" s="138" t="e">
        <f t="shared" si="284"/>
        <v>#REF!</v>
      </c>
      <c r="R514" s="138" t="e">
        <f t="shared" si="284"/>
        <v>#REF!</v>
      </c>
      <c r="S514" s="138" t="e">
        <f t="shared" si="284"/>
        <v>#REF!</v>
      </c>
      <c r="T514" s="138" t="e">
        <f t="shared" si="284"/>
        <v>#REF!</v>
      </c>
      <c r="U514" s="138" t="e">
        <f t="shared" si="284"/>
        <v>#REF!</v>
      </c>
      <c r="V514" s="138" t="e">
        <f t="shared" si="284"/>
        <v>#REF!</v>
      </c>
    </row>
    <row r="515" spans="1:22" ht="15" hidden="1" customHeight="1">
      <c r="A515" s="52">
        <v>467</v>
      </c>
      <c r="B515" s="9"/>
      <c r="C515" s="66"/>
      <c r="D515" s="66"/>
      <c r="E515" s="54"/>
      <c r="F515" s="55"/>
      <c r="G515" s="55"/>
      <c r="H515" s="55"/>
      <c r="I515" s="55"/>
      <c r="J515" s="54"/>
      <c r="K515" s="55"/>
      <c r="L515" s="55"/>
      <c r="M515" s="55"/>
      <c r="N515" s="54"/>
      <c r="O515" s="55"/>
      <c r="P515" s="55"/>
      <c r="Q515" s="55"/>
      <c r="R515" s="54"/>
      <c r="S515" s="55"/>
      <c r="T515" s="55"/>
      <c r="U515" s="55"/>
      <c r="V515" s="54"/>
    </row>
    <row r="516" spans="1:22" ht="15" customHeight="1">
      <c r="A516" s="149">
        <v>468</v>
      </c>
      <c r="B516" s="150" t="s">
        <v>30</v>
      </c>
      <c r="C516" s="140" t="s">
        <v>264</v>
      </c>
      <c r="D516" s="140"/>
      <c r="E516" s="138" t="e">
        <f>+E511-E514</f>
        <v>#REF!</v>
      </c>
      <c r="F516" s="119"/>
      <c r="G516" s="138" t="e">
        <f t="shared" ref="G516:V516" si="285">+G511-G514</f>
        <v>#REF!</v>
      </c>
      <c r="H516" s="138" t="e">
        <f t="shared" si="285"/>
        <v>#REF!</v>
      </c>
      <c r="I516" s="138" t="e">
        <f t="shared" si="285"/>
        <v>#REF!</v>
      </c>
      <c r="J516" s="138" t="e">
        <f t="shared" si="285"/>
        <v>#REF!</v>
      </c>
      <c r="K516" s="138" t="e">
        <f t="shared" si="285"/>
        <v>#REF!</v>
      </c>
      <c r="L516" s="138" t="e">
        <f t="shared" si="285"/>
        <v>#REF!</v>
      </c>
      <c r="M516" s="138" t="e">
        <f t="shared" si="285"/>
        <v>#REF!</v>
      </c>
      <c r="N516" s="138" t="e">
        <f t="shared" si="285"/>
        <v>#REF!</v>
      </c>
      <c r="O516" s="138" t="e">
        <f t="shared" si="285"/>
        <v>#REF!</v>
      </c>
      <c r="P516" s="138" t="e">
        <f t="shared" si="285"/>
        <v>#REF!</v>
      </c>
      <c r="Q516" s="138" t="e">
        <f t="shared" si="285"/>
        <v>#REF!</v>
      </c>
      <c r="R516" s="138" t="e">
        <f t="shared" si="285"/>
        <v>#REF!</v>
      </c>
      <c r="S516" s="138" t="e">
        <f t="shared" si="285"/>
        <v>#REF!</v>
      </c>
      <c r="T516" s="138" t="e">
        <f t="shared" si="285"/>
        <v>#REF!</v>
      </c>
      <c r="U516" s="138" t="e">
        <f t="shared" si="285"/>
        <v>#REF!</v>
      </c>
      <c r="V516" s="138" t="e">
        <f t="shared" si="285"/>
        <v>#REF!</v>
      </c>
    </row>
    <row r="517" spans="1:22" s="47" customFormat="1" ht="15" customHeight="1">
      <c r="A517" s="152">
        <v>469</v>
      </c>
      <c r="B517" s="151" t="s">
        <v>30</v>
      </c>
      <c r="C517" s="141" t="s">
        <v>222</v>
      </c>
      <c r="D517" s="141"/>
      <c r="E517" s="142" t="e">
        <f>+E516/E21%</f>
        <v>#REF!</v>
      </c>
      <c r="F517" s="136"/>
      <c r="G517" s="142" t="e">
        <f>+G516/G21%</f>
        <v>#REF!</v>
      </c>
      <c r="H517" s="142" t="e">
        <f t="shared" ref="H517:V517" si="286">+H516/H21%</f>
        <v>#REF!</v>
      </c>
      <c r="I517" s="142" t="e">
        <f t="shared" si="286"/>
        <v>#REF!</v>
      </c>
      <c r="J517" s="142" t="e">
        <f t="shared" si="286"/>
        <v>#REF!</v>
      </c>
      <c r="K517" s="142" t="e">
        <f t="shared" si="286"/>
        <v>#REF!</v>
      </c>
      <c r="L517" s="142" t="e">
        <f t="shared" si="286"/>
        <v>#REF!</v>
      </c>
      <c r="M517" s="142" t="e">
        <f t="shared" si="286"/>
        <v>#REF!</v>
      </c>
      <c r="N517" s="142" t="e">
        <f t="shared" si="286"/>
        <v>#REF!</v>
      </c>
      <c r="O517" s="142" t="e">
        <f t="shared" si="286"/>
        <v>#REF!</v>
      </c>
      <c r="P517" s="142" t="e">
        <f t="shared" si="286"/>
        <v>#REF!</v>
      </c>
      <c r="Q517" s="142" t="e">
        <f t="shared" si="286"/>
        <v>#REF!</v>
      </c>
      <c r="R517" s="142" t="e">
        <f t="shared" si="286"/>
        <v>#REF!</v>
      </c>
      <c r="S517" s="142" t="e">
        <f t="shared" si="286"/>
        <v>#REF!</v>
      </c>
      <c r="T517" s="142" t="e">
        <f t="shared" si="286"/>
        <v>#REF!</v>
      </c>
      <c r="U517" s="142" t="e">
        <f t="shared" si="286"/>
        <v>#REF!</v>
      </c>
      <c r="V517" s="142" t="e">
        <f t="shared" si="286"/>
        <v>#REF!</v>
      </c>
    </row>
    <row r="518" spans="1:22" ht="15" hidden="1" customHeight="1">
      <c r="A518" s="52">
        <v>470</v>
      </c>
      <c r="B518" s="9"/>
      <c r="C518" s="54"/>
      <c r="D518" s="54"/>
      <c r="E518" s="54"/>
      <c r="F518" s="55"/>
      <c r="G518" s="55"/>
      <c r="H518" s="55"/>
      <c r="I518" s="55"/>
      <c r="J518" s="54"/>
      <c r="K518" s="55"/>
      <c r="L518" s="55"/>
      <c r="M518" s="55"/>
      <c r="N518" s="54"/>
      <c r="O518" s="55"/>
      <c r="P518" s="55"/>
      <c r="Q518" s="55"/>
      <c r="R518" s="54"/>
      <c r="S518" s="55"/>
      <c r="T518" s="55"/>
      <c r="U518" s="55"/>
      <c r="V518" s="54"/>
    </row>
    <row r="519" spans="1:22" ht="15" customHeight="1">
      <c r="A519" s="108">
        <v>471</v>
      </c>
      <c r="B519" s="109" t="s">
        <v>30</v>
      </c>
      <c r="C519" s="110" t="s">
        <v>223</v>
      </c>
      <c r="D519" s="110"/>
      <c r="E519" s="111">
        <f>SUM(E520:E525)</f>
        <v>0</v>
      </c>
      <c r="F519" s="111"/>
      <c r="G519" s="111">
        <f t="shared" ref="G519:I519" si="287">SUM(G520:G525)</f>
        <v>0</v>
      </c>
      <c r="H519" s="111">
        <f t="shared" si="287"/>
        <v>0</v>
      </c>
      <c r="I519" s="111">
        <f t="shared" si="287"/>
        <v>0</v>
      </c>
      <c r="J519" s="111">
        <f t="shared" ref="J519:J554" si="288">SUM(G519:I519)</f>
        <v>0</v>
      </c>
      <c r="K519" s="111">
        <f t="shared" ref="K519:M519" si="289">SUM(K520:K525)</f>
        <v>0</v>
      </c>
      <c r="L519" s="111">
        <f t="shared" si="289"/>
        <v>0</v>
      </c>
      <c r="M519" s="111">
        <f t="shared" si="289"/>
        <v>0</v>
      </c>
      <c r="N519" s="111">
        <f t="shared" ref="N519:N554" si="290">SUM(K519:M519)</f>
        <v>0</v>
      </c>
      <c r="O519" s="111">
        <f t="shared" ref="O519:Q519" si="291">SUM(O520:O525)</f>
        <v>0</v>
      </c>
      <c r="P519" s="111">
        <f t="shared" si="291"/>
        <v>0</v>
      </c>
      <c r="Q519" s="111">
        <f t="shared" si="291"/>
        <v>0</v>
      </c>
      <c r="R519" s="111">
        <f t="shared" ref="R519:R554" si="292">SUM(O519:Q519)</f>
        <v>0</v>
      </c>
      <c r="S519" s="111">
        <f t="shared" ref="S519:U519" si="293">SUM(S520:S525)</f>
        <v>0</v>
      </c>
      <c r="T519" s="111">
        <f t="shared" si="293"/>
        <v>0</v>
      </c>
      <c r="U519" s="111">
        <f t="shared" si="293"/>
        <v>0</v>
      </c>
      <c r="V519" s="111">
        <f t="shared" ref="V519:V554" si="294">SUM(S519:U519)</f>
        <v>0</v>
      </c>
    </row>
    <row r="520" spans="1:22" s="6" customFormat="1" ht="15" customHeight="1">
      <c r="A520" s="52">
        <v>472</v>
      </c>
      <c r="B520" s="9" t="s">
        <v>30</v>
      </c>
      <c r="C520" s="62" t="s">
        <v>224</v>
      </c>
      <c r="D520" s="54"/>
      <c r="E520" s="66">
        <f t="shared" ref="E520:E558" si="295">SUM(G520:V520)/2</f>
        <v>0</v>
      </c>
      <c r="F520" s="55"/>
      <c r="G520" s="55"/>
      <c r="H520" s="55"/>
      <c r="I520" s="55"/>
      <c r="J520" s="66">
        <f t="shared" si="288"/>
        <v>0</v>
      </c>
      <c r="K520" s="55"/>
      <c r="L520" s="55"/>
      <c r="M520" s="55"/>
      <c r="N520" s="66">
        <f t="shared" si="290"/>
        <v>0</v>
      </c>
      <c r="O520" s="55"/>
      <c r="P520" s="55"/>
      <c r="Q520" s="55"/>
      <c r="R520" s="66">
        <f t="shared" si="292"/>
        <v>0</v>
      </c>
      <c r="S520" s="55"/>
      <c r="T520" s="55"/>
      <c r="U520" s="55"/>
      <c r="V520" s="66">
        <f t="shared" si="294"/>
        <v>0</v>
      </c>
    </row>
    <row r="521" spans="1:22" s="6" customFormat="1" ht="15" customHeight="1">
      <c r="A521" s="52">
        <v>473</v>
      </c>
      <c r="B521" s="9" t="s">
        <v>30</v>
      </c>
      <c r="C521" s="62" t="s">
        <v>225</v>
      </c>
      <c r="D521" s="54"/>
      <c r="E521" s="66">
        <f t="shared" si="295"/>
        <v>0</v>
      </c>
      <c r="F521" s="55"/>
      <c r="G521" s="55"/>
      <c r="H521" s="55"/>
      <c r="I521" s="55"/>
      <c r="J521" s="66">
        <f t="shared" si="288"/>
        <v>0</v>
      </c>
      <c r="K521" s="55"/>
      <c r="L521" s="55"/>
      <c r="M521" s="55"/>
      <c r="N521" s="66">
        <f t="shared" si="290"/>
        <v>0</v>
      </c>
      <c r="O521" s="55"/>
      <c r="P521" s="55"/>
      <c r="Q521" s="55"/>
      <c r="R521" s="66">
        <f t="shared" si="292"/>
        <v>0</v>
      </c>
      <c r="S521" s="55"/>
      <c r="T521" s="55"/>
      <c r="U521" s="55"/>
      <c r="V521" s="66">
        <f t="shared" si="294"/>
        <v>0</v>
      </c>
    </row>
    <row r="522" spans="1:22" s="6" customFormat="1" ht="15" customHeight="1">
      <c r="A522" s="52">
        <v>474</v>
      </c>
      <c r="B522" s="9" t="s">
        <v>30</v>
      </c>
      <c r="C522" s="62" t="s">
        <v>226</v>
      </c>
      <c r="D522" s="54"/>
      <c r="E522" s="66">
        <f t="shared" si="295"/>
        <v>0</v>
      </c>
      <c r="F522" s="55"/>
      <c r="G522" s="55"/>
      <c r="H522" s="55"/>
      <c r="I522" s="55"/>
      <c r="J522" s="66">
        <f t="shared" si="288"/>
        <v>0</v>
      </c>
      <c r="K522" s="55"/>
      <c r="L522" s="55"/>
      <c r="M522" s="55"/>
      <c r="N522" s="66">
        <f t="shared" si="290"/>
        <v>0</v>
      </c>
      <c r="O522" s="55"/>
      <c r="P522" s="55"/>
      <c r="Q522" s="55"/>
      <c r="R522" s="66">
        <f t="shared" si="292"/>
        <v>0</v>
      </c>
      <c r="S522" s="55"/>
      <c r="T522" s="55"/>
      <c r="U522" s="55"/>
      <c r="V522" s="66">
        <f t="shared" si="294"/>
        <v>0</v>
      </c>
    </row>
    <row r="523" spans="1:22" s="6" customFormat="1" ht="15" customHeight="1">
      <c r="A523" s="52">
        <v>475</v>
      </c>
      <c r="B523" s="9" t="s">
        <v>30</v>
      </c>
      <c r="C523" s="62" t="s">
        <v>227</v>
      </c>
      <c r="D523" s="54"/>
      <c r="E523" s="66">
        <f t="shared" si="295"/>
        <v>0</v>
      </c>
      <c r="F523" s="55"/>
      <c r="G523" s="55"/>
      <c r="H523" s="55"/>
      <c r="I523" s="55"/>
      <c r="J523" s="66">
        <f t="shared" si="288"/>
        <v>0</v>
      </c>
      <c r="K523" s="55"/>
      <c r="L523" s="55"/>
      <c r="M523" s="55"/>
      <c r="N523" s="66">
        <f t="shared" si="290"/>
        <v>0</v>
      </c>
      <c r="O523" s="55"/>
      <c r="P523" s="55"/>
      <c r="Q523" s="55"/>
      <c r="R523" s="66">
        <f t="shared" si="292"/>
        <v>0</v>
      </c>
      <c r="S523" s="55"/>
      <c r="T523" s="55"/>
      <c r="U523" s="55"/>
      <c r="V523" s="66">
        <f t="shared" si="294"/>
        <v>0</v>
      </c>
    </row>
    <row r="524" spans="1:22" s="6" customFormat="1" ht="15" customHeight="1">
      <c r="A524" s="52">
        <v>476</v>
      </c>
      <c r="B524" s="9" t="s">
        <v>30</v>
      </c>
      <c r="C524" s="62" t="s">
        <v>228</v>
      </c>
      <c r="D524" s="54"/>
      <c r="E524" s="66">
        <f t="shared" si="295"/>
        <v>0</v>
      </c>
      <c r="F524" s="55"/>
      <c r="G524" s="55"/>
      <c r="H524" s="55"/>
      <c r="I524" s="55"/>
      <c r="J524" s="66">
        <f t="shared" si="288"/>
        <v>0</v>
      </c>
      <c r="K524" s="55"/>
      <c r="L524" s="55"/>
      <c r="M524" s="55"/>
      <c r="N524" s="66">
        <f t="shared" si="290"/>
        <v>0</v>
      </c>
      <c r="O524" s="55"/>
      <c r="P524" s="55"/>
      <c r="Q524" s="55"/>
      <c r="R524" s="66">
        <f t="shared" si="292"/>
        <v>0</v>
      </c>
      <c r="S524" s="55"/>
      <c r="T524" s="55"/>
      <c r="U524" s="55"/>
      <c r="V524" s="66">
        <f t="shared" si="294"/>
        <v>0</v>
      </c>
    </row>
    <row r="525" spans="1:22" s="6" customFormat="1" ht="15" customHeight="1">
      <c r="A525" s="52">
        <v>477</v>
      </c>
      <c r="B525" s="9" t="s">
        <v>30</v>
      </c>
      <c r="C525" s="62" t="s">
        <v>229</v>
      </c>
      <c r="D525" s="54"/>
      <c r="E525" s="66">
        <f t="shared" si="295"/>
        <v>0</v>
      </c>
      <c r="F525" s="55"/>
      <c r="G525" s="55"/>
      <c r="H525" s="55"/>
      <c r="I525" s="55"/>
      <c r="J525" s="66">
        <f t="shared" si="288"/>
        <v>0</v>
      </c>
      <c r="K525" s="55"/>
      <c r="L525" s="55"/>
      <c r="M525" s="55"/>
      <c r="N525" s="66">
        <f t="shared" si="290"/>
        <v>0</v>
      </c>
      <c r="O525" s="55"/>
      <c r="P525" s="55"/>
      <c r="Q525" s="55"/>
      <c r="R525" s="66">
        <f t="shared" si="292"/>
        <v>0</v>
      </c>
      <c r="S525" s="55"/>
      <c r="T525" s="55"/>
      <c r="U525" s="55"/>
      <c r="V525" s="66">
        <f t="shared" si="294"/>
        <v>0</v>
      </c>
    </row>
    <row r="526" spans="1:22" ht="15" customHeight="1">
      <c r="A526" s="108">
        <v>478</v>
      </c>
      <c r="B526" s="109" t="s">
        <v>30</v>
      </c>
      <c r="C526" s="110" t="s">
        <v>230</v>
      </c>
      <c r="D526" s="110"/>
      <c r="E526" s="111">
        <f>SUM(E527:E532)</f>
        <v>0</v>
      </c>
      <c r="F526" s="111"/>
      <c r="G526" s="111">
        <f t="shared" ref="G526:I526" si="296">SUM(G527:G532)</f>
        <v>0</v>
      </c>
      <c r="H526" s="111">
        <f t="shared" si="296"/>
        <v>0</v>
      </c>
      <c r="I526" s="111">
        <f t="shared" si="296"/>
        <v>0</v>
      </c>
      <c r="J526" s="111">
        <f t="shared" si="288"/>
        <v>0</v>
      </c>
      <c r="K526" s="111">
        <f t="shared" ref="K526:M526" si="297">SUM(K527:K532)</f>
        <v>0</v>
      </c>
      <c r="L526" s="111">
        <f t="shared" si="297"/>
        <v>0</v>
      </c>
      <c r="M526" s="111">
        <f t="shared" si="297"/>
        <v>0</v>
      </c>
      <c r="N526" s="111">
        <f t="shared" si="290"/>
        <v>0</v>
      </c>
      <c r="O526" s="111">
        <f t="shared" ref="O526:Q526" si="298">SUM(O527:O532)</f>
        <v>0</v>
      </c>
      <c r="P526" s="111">
        <f t="shared" si="298"/>
        <v>0</v>
      </c>
      <c r="Q526" s="111">
        <f t="shared" si="298"/>
        <v>0</v>
      </c>
      <c r="R526" s="111">
        <f t="shared" si="292"/>
        <v>0</v>
      </c>
      <c r="S526" s="111">
        <f t="shared" ref="S526:U526" si="299">SUM(S527:S532)</f>
        <v>0</v>
      </c>
      <c r="T526" s="111">
        <f t="shared" si="299"/>
        <v>0</v>
      </c>
      <c r="U526" s="111">
        <f t="shared" si="299"/>
        <v>0</v>
      </c>
      <c r="V526" s="111">
        <f t="shared" si="294"/>
        <v>0</v>
      </c>
    </row>
    <row r="527" spans="1:22" s="6" customFormat="1" ht="15" customHeight="1">
      <c r="A527" s="52">
        <v>479</v>
      </c>
      <c r="B527" s="9" t="s">
        <v>30</v>
      </c>
      <c r="C527" s="62" t="s">
        <v>224</v>
      </c>
      <c r="D527" s="54"/>
      <c r="E527" s="66">
        <f t="shared" si="295"/>
        <v>0</v>
      </c>
      <c r="F527" s="55"/>
      <c r="G527" s="55"/>
      <c r="H527" s="55"/>
      <c r="I527" s="55"/>
      <c r="J527" s="66">
        <f t="shared" si="288"/>
        <v>0</v>
      </c>
      <c r="K527" s="55"/>
      <c r="L527" s="55"/>
      <c r="M527" s="55"/>
      <c r="N527" s="66">
        <f t="shared" si="290"/>
        <v>0</v>
      </c>
      <c r="O527" s="55"/>
      <c r="P527" s="55"/>
      <c r="Q527" s="55"/>
      <c r="R527" s="66">
        <f t="shared" si="292"/>
        <v>0</v>
      </c>
      <c r="S527" s="55"/>
      <c r="T527" s="55"/>
      <c r="U527" s="55"/>
      <c r="V527" s="66">
        <f t="shared" si="294"/>
        <v>0</v>
      </c>
    </row>
    <row r="528" spans="1:22" s="6" customFormat="1" ht="15" customHeight="1">
      <c r="A528" s="52">
        <v>480</v>
      </c>
      <c r="B528" s="9" t="s">
        <v>30</v>
      </c>
      <c r="C528" s="62" t="s">
        <v>225</v>
      </c>
      <c r="D528" s="54"/>
      <c r="E528" s="66">
        <f t="shared" si="295"/>
        <v>0</v>
      </c>
      <c r="F528" s="55"/>
      <c r="G528" s="55"/>
      <c r="H528" s="55"/>
      <c r="I528" s="55"/>
      <c r="J528" s="66">
        <f t="shared" si="288"/>
        <v>0</v>
      </c>
      <c r="K528" s="55"/>
      <c r="L528" s="55"/>
      <c r="M528" s="55"/>
      <c r="N528" s="66">
        <f t="shared" si="290"/>
        <v>0</v>
      </c>
      <c r="O528" s="55"/>
      <c r="P528" s="55"/>
      <c r="Q528" s="55"/>
      <c r="R528" s="66">
        <f t="shared" si="292"/>
        <v>0</v>
      </c>
      <c r="S528" s="55"/>
      <c r="T528" s="55"/>
      <c r="U528" s="55"/>
      <c r="V528" s="66">
        <f t="shared" si="294"/>
        <v>0</v>
      </c>
    </row>
    <row r="529" spans="1:22" s="6" customFormat="1" ht="15" customHeight="1">
      <c r="A529" s="52">
        <v>481</v>
      </c>
      <c r="B529" s="9" t="s">
        <v>30</v>
      </c>
      <c r="C529" s="62" t="s">
        <v>226</v>
      </c>
      <c r="D529" s="54"/>
      <c r="E529" s="66">
        <f t="shared" si="295"/>
        <v>0</v>
      </c>
      <c r="F529" s="55"/>
      <c r="G529" s="55"/>
      <c r="H529" s="55"/>
      <c r="I529" s="55"/>
      <c r="J529" s="66">
        <f t="shared" si="288"/>
        <v>0</v>
      </c>
      <c r="K529" s="55"/>
      <c r="L529" s="55"/>
      <c r="M529" s="55"/>
      <c r="N529" s="66">
        <f t="shared" si="290"/>
        <v>0</v>
      </c>
      <c r="O529" s="55"/>
      <c r="P529" s="55"/>
      <c r="Q529" s="55"/>
      <c r="R529" s="66">
        <f t="shared" si="292"/>
        <v>0</v>
      </c>
      <c r="S529" s="55"/>
      <c r="T529" s="55"/>
      <c r="U529" s="55"/>
      <c r="V529" s="66">
        <f t="shared" si="294"/>
        <v>0</v>
      </c>
    </row>
    <row r="530" spans="1:22" s="6" customFormat="1" ht="15" customHeight="1">
      <c r="A530" s="52">
        <v>482</v>
      </c>
      <c r="B530" s="9" t="s">
        <v>30</v>
      </c>
      <c r="C530" s="62" t="s">
        <v>227</v>
      </c>
      <c r="D530" s="54"/>
      <c r="E530" s="66">
        <f t="shared" si="295"/>
        <v>0</v>
      </c>
      <c r="F530" s="55"/>
      <c r="G530" s="55"/>
      <c r="H530" s="55"/>
      <c r="I530" s="55"/>
      <c r="J530" s="66">
        <f t="shared" si="288"/>
        <v>0</v>
      </c>
      <c r="K530" s="55"/>
      <c r="L530" s="55"/>
      <c r="M530" s="55"/>
      <c r="N530" s="66">
        <f t="shared" si="290"/>
        <v>0</v>
      </c>
      <c r="O530" s="55"/>
      <c r="P530" s="55"/>
      <c r="Q530" s="55"/>
      <c r="R530" s="66">
        <f t="shared" si="292"/>
        <v>0</v>
      </c>
      <c r="S530" s="55"/>
      <c r="T530" s="55"/>
      <c r="U530" s="55"/>
      <c r="V530" s="66">
        <f t="shared" si="294"/>
        <v>0</v>
      </c>
    </row>
    <row r="531" spans="1:22" s="6" customFormat="1" ht="15" customHeight="1">
      <c r="A531" s="52">
        <v>483</v>
      </c>
      <c r="B531" s="9" t="s">
        <v>30</v>
      </c>
      <c r="C531" s="62" t="s">
        <v>228</v>
      </c>
      <c r="D531" s="54"/>
      <c r="E531" s="66">
        <f t="shared" si="295"/>
        <v>0</v>
      </c>
      <c r="F531" s="55"/>
      <c r="G531" s="55"/>
      <c r="H531" s="55"/>
      <c r="I531" s="55"/>
      <c r="J531" s="66">
        <f t="shared" si="288"/>
        <v>0</v>
      </c>
      <c r="K531" s="55"/>
      <c r="L531" s="55"/>
      <c r="M531" s="55"/>
      <c r="N531" s="66">
        <f t="shared" si="290"/>
        <v>0</v>
      </c>
      <c r="O531" s="55"/>
      <c r="P531" s="55"/>
      <c r="Q531" s="55"/>
      <c r="R531" s="66">
        <f t="shared" si="292"/>
        <v>0</v>
      </c>
      <c r="S531" s="55"/>
      <c r="T531" s="55"/>
      <c r="U531" s="55"/>
      <c r="V531" s="66">
        <f t="shared" si="294"/>
        <v>0</v>
      </c>
    </row>
    <row r="532" spans="1:22" s="6" customFormat="1" ht="15" customHeight="1">
      <c r="A532" s="52">
        <v>484</v>
      </c>
      <c r="B532" s="9" t="s">
        <v>30</v>
      </c>
      <c r="C532" s="62" t="s">
        <v>229</v>
      </c>
      <c r="D532" s="54"/>
      <c r="E532" s="66">
        <f t="shared" si="295"/>
        <v>0</v>
      </c>
      <c r="F532" s="55"/>
      <c r="G532" s="55"/>
      <c r="H532" s="55"/>
      <c r="I532" s="55"/>
      <c r="J532" s="66">
        <f t="shared" si="288"/>
        <v>0</v>
      </c>
      <c r="K532" s="55"/>
      <c r="L532" s="55"/>
      <c r="M532" s="55"/>
      <c r="N532" s="66">
        <f t="shared" si="290"/>
        <v>0</v>
      </c>
      <c r="O532" s="55"/>
      <c r="P532" s="55"/>
      <c r="Q532" s="55"/>
      <c r="R532" s="66">
        <f t="shared" si="292"/>
        <v>0</v>
      </c>
      <c r="S532" s="55"/>
      <c r="T532" s="55"/>
      <c r="U532" s="55"/>
      <c r="V532" s="66">
        <f t="shared" si="294"/>
        <v>0</v>
      </c>
    </row>
    <row r="533" spans="1:22" ht="15" hidden="1" customHeight="1">
      <c r="A533" s="52">
        <v>485</v>
      </c>
      <c r="B533" s="9"/>
      <c r="C533" s="66"/>
      <c r="D533" s="66"/>
      <c r="E533" s="66"/>
      <c r="F533" s="55"/>
      <c r="G533" s="55"/>
      <c r="H533" s="55"/>
      <c r="I533" s="55"/>
      <c r="J533" s="66"/>
      <c r="K533" s="55"/>
      <c r="L533" s="55"/>
      <c r="M533" s="55"/>
      <c r="N533" s="66"/>
      <c r="O533" s="55"/>
      <c r="P533" s="55"/>
      <c r="Q533" s="55"/>
      <c r="R533" s="66"/>
      <c r="S533" s="55"/>
      <c r="T533" s="55"/>
      <c r="U533" s="55"/>
      <c r="V533" s="66"/>
    </row>
    <row r="534" spans="1:22" s="6" customFormat="1" ht="15" hidden="1" customHeight="1">
      <c r="A534" s="112">
        <v>486</v>
      </c>
      <c r="B534" s="113" t="s">
        <v>191</v>
      </c>
      <c r="C534" s="114" t="s">
        <v>223</v>
      </c>
      <c r="D534" s="114"/>
      <c r="E534" s="74">
        <f>SUM(E535:E540)</f>
        <v>0</v>
      </c>
      <c r="F534" s="74"/>
      <c r="G534" s="74">
        <f t="shared" ref="G534:V534" si="300">SUM(G535:G540)</f>
        <v>0</v>
      </c>
      <c r="H534" s="74">
        <f t="shared" si="300"/>
        <v>0</v>
      </c>
      <c r="I534" s="74">
        <f t="shared" si="300"/>
        <v>0</v>
      </c>
      <c r="J534" s="74">
        <f t="shared" si="300"/>
        <v>0</v>
      </c>
      <c r="K534" s="74">
        <f>SUM(K535:K540)</f>
        <v>0</v>
      </c>
      <c r="L534" s="74">
        <f t="shared" si="300"/>
        <v>0</v>
      </c>
      <c r="M534" s="74">
        <f t="shared" si="300"/>
        <v>0</v>
      </c>
      <c r="N534" s="74">
        <f t="shared" si="300"/>
        <v>0</v>
      </c>
      <c r="O534" s="74">
        <f t="shared" si="300"/>
        <v>0</v>
      </c>
      <c r="P534" s="74">
        <f t="shared" si="300"/>
        <v>0</v>
      </c>
      <c r="Q534" s="74">
        <f t="shared" si="300"/>
        <v>0</v>
      </c>
      <c r="R534" s="74">
        <f t="shared" si="300"/>
        <v>0</v>
      </c>
      <c r="S534" s="74">
        <f t="shared" si="300"/>
        <v>0</v>
      </c>
      <c r="T534" s="74">
        <f t="shared" si="300"/>
        <v>0</v>
      </c>
      <c r="U534" s="74">
        <f t="shared" si="300"/>
        <v>0</v>
      </c>
      <c r="V534" s="74">
        <f t="shared" si="300"/>
        <v>0</v>
      </c>
    </row>
    <row r="535" spans="1:22" ht="15" hidden="1" customHeight="1">
      <c r="A535" s="51">
        <v>487</v>
      </c>
      <c r="B535" s="11" t="s">
        <v>231</v>
      </c>
      <c r="C535" s="59" t="s">
        <v>229</v>
      </c>
      <c r="D535" s="59"/>
      <c r="E535" s="61">
        <f t="shared" si="295"/>
        <v>0</v>
      </c>
      <c r="F535" s="55"/>
      <c r="G535" s="55"/>
      <c r="H535" s="55"/>
      <c r="I535" s="55"/>
      <c r="J535" s="61">
        <f t="shared" si="288"/>
        <v>0</v>
      </c>
      <c r="K535" s="55"/>
      <c r="L535" s="55"/>
      <c r="M535" s="55"/>
      <c r="N535" s="61">
        <f t="shared" si="290"/>
        <v>0</v>
      </c>
      <c r="O535" s="55"/>
      <c r="P535" s="55"/>
      <c r="Q535" s="55"/>
      <c r="R535" s="61">
        <f t="shared" si="292"/>
        <v>0</v>
      </c>
      <c r="S535" s="55"/>
      <c r="T535" s="55"/>
      <c r="U535" s="55"/>
      <c r="V535" s="61">
        <f t="shared" si="294"/>
        <v>0</v>
      </c>
    </row>
    <row r="536" spans="1:22" s="6" customFormat="1" ht="15" hidden="1" customHeight="1">
      <c r="A536" s="51">
        <v>488</v>
      </c>
      <c r="B536" s="11" t="s">
        <v>231</v>
      </c>
      <c r="C536" s="59" t="s">
        <v>228</v>
      </c>
      <c r="D536" s="59"/>
      <c r="E536" s="61">
        <f t="shared" si="295"/>
        <v>0</v>
      </c>
      <c r="F536" s="55"/>
      <c r="G536" s="55"/>
      <c r="H536" s="55"/>
      <c r="I536" s="55"/>
      <c r="J536" s="61">
        <f t="shared" si="288"/>
        <v>0</v>
      </c>
      <c r="K536" s="55"/>
      <c r="L536" s="55"/>
      <c r="M536" s="55"/>
      <c r="N536" s="61">
        <f t="shared" si="290"/>
        <v>0</v>
      </c>
      <c r="O536" s="55"/>
      <c r="P536" s="55"/>
      <c r="Q536" s="55"/>
      <c r="R536" s="61">
        <f t="shared" si="292"/>
        <v>0</v>
      </c>
      <c r="S536" s="55"/>
      <c r="T536" s="55"/>
      <c r="U536" s="55"/>
      <c r="V536" s="61">
        <f t="shared" si="294"/>
        <v>0</v>
      </c>
    </row>
    <row r="537" spans="1:22" s="6" customFormat="1" ht="15" hidden="1" customHeight="1">
      <c r="A537" s="51">
        <v>489</v>
      </c>
      <c r="B537" s="11" t="s">
        <v>231</v>
      </c>
      <c r="C537" s="59" t="s">
        <v>227</v>
      </c>
      <c r="D537" s="59"/>
      <c r="E537" s="61">
        <f t="shared" si="295"/>
        <v>0</v>
      </c>
      <c r="F537" s="55"/>
      <c r="G537" s="55"/>
      <c r="H537" s="55"/>
      <c r="I537" s="55"/>
      <c r="J537" s="61">
        <f t="shared" si="288"/>
        <v>0</v>
      </c>
      <c r="K537" s="55"/>
      <c r="L537" s="55"/>
      <c r="M537" s="55"/>
      <c r="N537" s="61">
        <f t="shared" si="290"/>
        <v>0</v>
      </c>
      <c r="O537" s="55"/>
      <c r="P537" s="55"/>
      <c r="Q537" s="55"/>
      <c r="R537" s="61">
        <f t="shared" si="292"/>
        <v>0</v>
      </c>
      <c r="S537" s="55"/>
      <c r="T537" s="55"/>
      <c r="U537" s="55"/>
      <c r="V537" s="61">
        <f t="shared" si="294"/>
        <v>0</v>
      </c>
    </row>
    <row r="538" spans="1:22" s="6" customFormat="1" ht="15" hidden="1" customHeight="1">
      <c r="A538" s="51">
        <v>490</v>
      </c>
      <c r="B538" s="11" t="s">
        <v>231</v>
      </c>
      <c r="C538" s="59" t="s">
        <v>226</v>
      </c>
      <c r="D538" s="59"/>
      <c r="E538" s="61">
        <f t="shared" si="295"/>
        <v>0</v>
      </c>
      <c r="F538" s="55"/>
      <c r="G538" s="55"/>
      <c r="H538" s="55"/>
      <c r="I538" s="55"/>
      <c r="J538" s="61">
        <f t="shared" si="288"/>
        <v>0</v>
      </c>
      <c r="K538" s="55"/>
      <c r="L538" s="55"/>
      <c r="M538" s="55"/>
      <c r="N538" s="61">
        <f t="shared" si="290"/>
        <v>0</v>
      </c>
      <c r="O538" s="55"/>
      <c r="P538" s="55"/>
      <c r="Q538" s="55"/>
      <c r="R538" s="61">
        <f t="shared" si="292"/>
        <v>0</v>
      </c>
      <c r="S538" s="55"/>
      <c r="T538" s="55"/>
      <c r="U538" s="55"/>
      <c r="V538" s="61">
        <f t="shared" si="294"/>
        <v>0</v>
      </c>
    </row>
    <row r="539" spans="1:22" s="6" customFormat="1" ht="15" hidden="1" customHeight="1">
      <c r="A539" s="51">
        <v>491</v>
      </c>
      <c r="B539" s="11" t="s">
        <v>231</v>
      </c>
      <c r="C539" s="59" t="s">
        <v>225</v>
      </c>
      <c r="D539" s="59"/>
      <c r="E539" s="61">
        <f t="shared" si="295"/>
        <v>0</v>
      </c>
      <c r="F539" s="55"/>
      <c r="G539" s="55"/>
      <c r="H539" s="55"/>
      <c r="I539" s="55"/>
      <c r="J539" s="61">
        <f t="shared" si="288"/>
        <v>0</v>
      </c>
      <c r="K539" s="55"/>
      <c r="L539" s="55"/>
      <c r="M539" s="55"/>
      <c r="N539" s="61">
        <f t="shared" si="290"/>
        <v>0</v>
      </c>
      <c r="O539" s="55"/>
      <c r="P539" s="55"/>
      <c r="Q539" s="55"/>
      <c r="R539" s="61">
        <f t="shared" si="292"/>
        <v>0</v>
      </c>
      <c r="S539" s="55"/>
      <c r="T539" s="55"/>
      <c r="U539" s="55"/>
      <c r="V539" s="61">
        <f t="shared" si="294"/>
        <v>0</v>
      </c>
    </row>
    <row r="540" spans="1:22" s="6" customFormat="1" ht="15" hidden="1" customHeight="1">
      <c r="A540" s="51">
        <v>492</v>
      </c>
      <c r="B540" s="11" t="s">
        <v>231</v>
      </c>
      <c r="C540" s="59" t="s">
        <v>224</v>
      </c>
      <c r="D540" s="59"/>
      <c r="E540" s="61">
        <f t="shared" si="295"/>
        <v>0</v>
      </c>
      <c r="F540" s="55"/>
      <c r="G540" s="55"/>
      <c r="H540" s="55"/>
      <c r="I540" s="55"/>
      <c r="J540" s="61">
        <f t="shared" si="288"/>
        <v>0</v>
      </c>
      <c r="K540" s="55"/>
      <c r="L540" s="55"/>
      <c r="M540" s="55"/>
      <c r="N540" s="61">
        <f t="shared" si="290"/>
        <v>0</v>
      </c>
      <c r="O540" s="55"/>
      <c r="P540" s="55"/>
      <c r="Q540" s="55"/>
      <c r="R540" s="61">
        <f t="shared" si="292"/>
        <v>0</v>
      </c>
      <c r="S540" s="55"/>
      <c r="T540" s="55"/>
      <c r="U540" s="55"/>
      <c r="V540" s="61">
        <f t="shared" si="294"/>
        <v>0</v>
      </c>
    </row>
    <row r="541" spans="1:22" s="6" customFormat="1" ht="15" hidden="1" customHeight="1">
      <c r="A541" s="112">
        <v>493</v>
      </c>
      <c r="B541" s="113" t="s">
        <v>194</v>
      </c>
      <c r="C541" s="114" t="s">
        <v>230</v>
      </c>
      <c r="D541" s="114"/>
      <c r="E541" s="74">
        <f>SUM(E542:E547)</f>
        <v>0</v>
      </c>
      <c r="F541" s="74"/>
      <c r="G541" s="74">
        <f t="shared" ref="G541:I541" si="301">SUM(G542:G547)</f>
        <v>0</v>
      </c>
      <c r="H541" s="74">
        <f t="shared" si="301"/>
        <v>0</v>
      </c>
      <c r="I541" s="74">
        <f t="shared" si="301"/>
        <v>0</v>
      </c>
      <c r="J541" s="74">
        <f t="shared" si="288"/>
        <v>0</v>
      </c>
      <c r="K541" s="74">
        <f t="shared" ref="K541:M541" si="302">SUM(K542:K547)</f>
        <v>0</v>
      </c>
      <c r="L541" s="74">
        <f t="shared" si="302"/>
        <v>0</v>
      </c>
      <c r="M541" s="74">
        <f t="shared" si="302"/>
        <v>0</v>
      </c>
      <c r="N541" s="74">
        <f t="shared" si="290"/>
        <v>0</v>
      </c>
      <c r="O541" s="74">
        <f t="shared" ref="O541:Q541" si="303">SUM(O542:O547)</f>
        <v>0</v>
      </c>
      <c r="P541" s="74">
        <f t="shared" si="303"/>
        <v>0</v>
      </c>
      <c r="Q541" s="74">
        <f t="shared" si="303"/>
        <v>0</v>
      </c>
      <c r="R541" s="74">
        <f t="shared" si="292"/>
        <v>0</v>
      </c>
      <c r="S541" s="74">
        <f t="shared" ref="S541:U541" si="304">SUM(S542:S547)</f>
        <v>0</v>
      </c>
      <c r="T541" s="74">
        <f t="shared" si="304"/>
        <v>0</v>
      </c>
      <c r="U541" s="74">
        <f t="shared" si="304"/>
        <v>0</v>
      </c>
      <c r="V541" s="74">
        <f t="shared" si="294"/>
        <v>0</v>
      </c>
    </row>
    <row r="542" spans="1:22" s="6" customFormat="1" ht="15" hidden="1" customHeight="1">
      <c r="A542" s="51">
        <v>494</v>
      </c>
      <c r="B542" s="11" t="s">
        <v>232</v>
      </c>
      <c r="C542" s="59" t="s">
        <v>229</v>
      </c>
      <c r="D542" s="59"/>
      <c r="E542" s="61">
        <f t="shared" si="295"/>
        <v>0</v>
      </c>
      <c r="F542" s="55"/>
      <c r="G542" s="55"/>
      <c r="H542" s="55"/>
      <c r="I542" s="55"/>
      <c r="J542" s="61">
        <f t="shared" si="288"/>
        <v>0</v>
      </c>
      <c r="K542" s="55"/>
      <c r="L542" s="55"/>
      <c r="M542" s="55"/>
      <c r="N542" s="61">
        <f t="shared" si="290"/>
        <v>0</v>
      </c>
      <c r="O542" s="55"/>
      <c r="P542" s="55"/>
      <c r="Q542" s="55"/>
      <c r="R542" s="61">
        <f t="shared" si="292"/>
        <v>0</v>
      </c>
      <c r="S542" s="55"/>
      <c r="T542" s="55"/>
      <c r="U542" s="55"/>
      <c r="V542" s="61">
        <f t="shared" si="294"/>
        <v>0</v>
      </c>
    </row>
    <row r="543" spans="1:22" s="6" customFormat="1" ht="15" hidden="1" customHeight="1">
      <c r="A543" s="51">
        <v>495</v>
      </c>
      <c r="B543" s="11" t="s">
        <v>232</v>
      </c>
      <c r="C543" s="59" t="s">
        <v>228</v>
      </c>
      <c r="D543" s="59"/>
      <c r="E543" s="61">
        <f t="shared" si="295"/>
        <v>0</v>
      </c>
      <c r="F543" s="55"/>
      <c r="G543" s="55"/>
      <c r="H543" s="55"/>
      <c r="I543" s="55"/>
      <c r="J543" s="61">
        <f t="shared" si="288"/>
        <v>0</v>
      </c>
      <c r="K543" s="55"/>
      <c r="L543" s="55"/>
      <c r="M543" s="55"/>
      <c r="N543" s="61">
        <f t="shared" si="290"/>
        <v>0</v>
      </c>
      <c r="O543" s="55"/>
      <c r="P543" s="55"/>
      <c r="Q543" s="55"/>
      <c r="R543" s="61">
        <f t="shared" si="292"/>
        <v>0</v>
      </c>
      <c r="S543" s="55"/>
      <c r="T543" s="55"/>
      <c r="U543" s="55"/>
      <c r="V543" s="61">
        <f t="shared" si="294"/>
        <v>0</v>
      </c>
    </row>
    <row r="544" spans="1:22" s="6" customFormat="1" ht="15" hidden="1" customHeight="1">
      <c r="A544" s="51">
        <v>496</v>
      </c>
      <c r="B544" s="11" t="s">
        <v>232</v>
      </c>
      <c r="C544" s="59" t="s">
        <v>227</v>
      </c>
      <c r="D544" s="59"/>
      <c r="E544" s="61">
        <f t="shared" si="295"/>
        <v>0</v>
      </c>
      <c r="F544" s="55"/>
      <c r="G544" s="55"/>
      <c r="H544" s="55"/>
      <c r="I544" s="55"/>
      <c r="J544" s="61">
        <f t="shared" si="288"/>
        <v>0</v>
      </c>
      <c r="K544" s="55"/>
      <c r="L544" s="55"/>
      <c r="M544" s="55"/>
      <c r="N544" s="61">
        <f t="shared" si="290"/>
        <v>0</v>
      </c>
      <c r="O544" s="55"/>
      <c r="P544" s="55"/>
      <c r="Q544" s="55"/>
      <c r="R544" s="61">
        <f t="shared" si="292"/>
        <v>0</v>
      </c>
      <c r="S544" s="55"/>
      <c r="T544" s="55"/>
      <c r="U544" s="55"/>
      <c r="V544" s="61">
        <f t="shared" si="294"/>
        <v>0</v>
      </c>
    </row>
    <row r="545" spans="1:22" ht="15" hidden="1" customHeight="1">
      <c r="A545" s="51">
        <v>497</v>
      </c>
      <c r="B545" s="11" t="s">
        <v>232</v>
      </c>
      <c r="C545" s="59" t="s">
        <v>226</v>
      </c>
      <c r="D545" s="59"/>
      <c r="E545" s="61">
        <f t="shared" si="295"/>
        <v>0</v>
      </c>
      <c r="F545" s="55"/>
      <c r="G545" s="55"/>
      <c r="H545" s="55"/>
      <c r="I545" s="55"/>
      <c r="J545" s="61">
        <f t="shared" si="288"/>
        <v>0</v>
      </c>
      <c r="K545" s="55"/>
      <c r="L545" s="55"/>
      <c r="M545" s="55"/>
      <c r="N545" s="61">
        <f t="shared" si="290"/>
        <v>0</v>
      </c>
      <c r="O545" s="55"/>
      <c r="P545" s="55"/>
      <c r="Q545" s="55"/>
      <c r="R545" s="61">
        <f t="shared" si="292"/>
        <v>0</v>
      </c>
      <c r="S545" s="55"/>
      <c r="T545" s="55"/>
      <c r="U545" s="55"/>
      <c r="V545" s="61">
        <f t="shared" si="294"/>
        <v>0</v>
      </c>
    </row>
    <row r="546" spans="1:22" s="6" customFormat="1" ht="15" hidden="1" customHeight="1">
      <c r="A546" s="51">
        <v>498</v>
      </c>
      <c r="B546" s="11" t="s">
        <v>232</v>
      </c>
      <c r="C546" s="59" t="s">
        <v>225</v>
      </c>
      <c r="D546" s="59"/>
      <c r="E546" s="61">
        <f t="shared" si="295"/>
        <v>0</v>
      </c>
      <c r="F546" s="55"/>
      <c r="G546" s="55"/>
      <c r="H546" s="55"/>
      <c r="I546" s="55"/>
      <c r="J546" s="61">
        <f t="shared" si="288"/>
        <v>0</v>
      </c>
      <c r="K546" s="55"/>
      <c r="L546" s="55"/>
      <c r="M546" s="55"/>
      <c r="N546" s="61">
        <f t="shared" si="290"/>
        <v>0</v>
      </c>
      <c r="O546" s="55"/>
      <c r="P546" s="55"/>
      <c r="Q546" s="55"/>
      <c r="R546" s="61">
        <f t="shared" si="292"/>
        <v>0</v>
      </c>
      <c r="S546" s="55"/>
      <c r="T546" s="55"/>
      <c r="U546" s="55"/>
      <c r="V546" s="61">
        <f t="shared" si="294"/>
        <v>0</v>
      </c>
    </row>
    <row r="547" spans="1:22" s="6" customFormat="1" ht="15" hidden="1" customHeight="1">
      <c r="A547" s="51">
        <v>499</v>
      </c>
      <c r="B547" s="11" t="s">
        <v>232</v>
      </c>
      <c r="C547" s="59" t="s">
        <v>224</v>
      </c>
      <c r="D547" s="59"/>
      <c r="E547" s="61">
        <f t="shared" si="295"/>
        <v>0</v>
      </c>
      <c r="F547" s="55"/>
      <c r="G547" s="55"/>
      <c r="H547" s="55"/>
      <c r="I547" s="55"/>
      <c r="J547" s="61">
        <f t="shared" si="288"/>
        <v>0</v>
      </c>
      <c r="K547" s="55"/>
      <c r="L547" s="55"/>
      <c r="M547" s="55"/>
      <c r="N547" s="61">
        <f t="shared" si="290"/>
        <v>0</v>
      </c>
      <c r="O547" s="55"/>
      <c r="P547" s="55"/>
      <c r="Q547" s="55"/>
      <c r="R547" s="61">
        <f t="shared" si="292"/>
        <v>0</v>
      </c>
      <c r="S547" s="55"/>
      <c r="T547" s="55"/>
      <c r="U547" s="55"/>
      <c r="V547" s="61">
        <f t="shared" si="294"/>
        <v>0</v>
      </c>
    </row>
    <row r="548" spans="1:22" ht="15" hidden="1" customHeight="1">
      <c r="A548" s="112">
        <v>500</v>
      </c>
      <c r="B548" s="113" t="s">
        <v>243</v>
      </c>
      <c r="C548" s="114" t="s">
        <v>223</v>
      </c>
      <c r="D548" s="114"/>
      <c r="E548" s="74">
        <f>SUM(E549:E554)</f>
        <v>0</v>
      </c>
      <c r="F548" s="74"/>
      <c r="G548" s="74">
        <f t="shared" ref="G548:I548" si="305">SUM(G549:G554)</f>
        <v>0</v>
      </c>
      <c r="H548" s="74">
        <f t="shared" si="305"/>
        <v>0</v>
      </c>
      <c r="I548" s="74">
        <f t="shared" si="305"/>
        <v>0</v>
      </c>
      <c r="J548" s="74">
        <f t="shared" si="288"/>
        <v>0</v>
      </c>
      <c r="K548" s="74">
        <f t="shared" ref="K548:M548" si="306">SUM(K549:K554)</f>
        <v>0</v>
      </c>
      <c r="L548" s="74">
        <f t="shared" si="306"/>
        <v>0</v>
      </c>
      <c r="M548" s="74">
        <f t="shared" si="306"/>
        <v>0</v>
      </c>
      <c r="N548" s="74">
        <f t="shared" si="290"/>
        <v>0</v>
      </c>
      <c r="O548" s="74">
        <f t="shared" ref="O548:Q548" si="307">SUM(O549:O554)</f>
        <v>0</v>
      </c>
      <c r="P548" s="74">
        <f t="shared" si="307"/>
        <v>0</v>
      </c>
      <c r="Q548" s="74">
        <f t="shared" si="307"/>
        <v>0</v>
      </c>
      <c r="R548" s="74">
        <f t="shared" si="292"/>
        <v>0</v>
      </c>
      <c r="S548" s="74">
        <f t="shared" ref="S548:U548" si="308">SUM(S549:S554)</f>
        <v>0</v>
      </c>
      <c r="T548" s="74">
        <f t="shared" si="308"/>
        <v>0</v>
      </c>
      <c r="U548" s="74">
        <f t="shared" si="308"/>
        <v>0</v>
      </c>
      <c r="V548" s="74">
        <f t="shared" si="294"/>
        <v>0</v>
      </c>
    </row>
    <row r="549" spans="1:22" s="6" customFormat="1" ht="15" hidden="1" customHeight="1">
      <c r="A549" s="51">
        <v>501</v>
      </c>
      <c r="B549" s="11" t="s">
        <v>243</v>
      </c>
      <c r="C549" s="59" t="s">
        <v>229</v>
      </c>
      <c r="D549" s="59"/>
      <c r="E549" s="61">
        <f t="shared" si="295"/>
        <v>0</v>
      </c>
      <c r="F549" s="61"/>
      <c r="G549" s="55"/>
      <c r="H549" s="55"/>
      <c r="I549" s="55"/>
      <c r="J549" s="61">
        <f t="shared" si="288"/>
        <v>0</v>
      </c>
      <c r="K549" s="55"/>
      <c r="L549" s="55"/>
      <c r="M549" s="55"/>
      <c r="N549" s="61">
        <f t="shared" si="290"/>
        <v>0</v>
      </c>
      <c r="O549" s="55"/>
      <c r="P549" s="55"/>
      <c r="Q549" s="55"/>
      <c r="R549" s="61">
        <f t="shared" si="292"/>
        <v>0</v>
      </c>
      <c r="S549" s="55"/>
      <c r="T549" s="55"/>
      <c r="U549" s="55"/>
      <c r="V549" s="61">
        <f t="shared" si="294"/>
        <v>0</v>
      </c>
    </row>
    <row r="550" spans="1:22" s="6" customFormat="1" ht="15" hidden="1" customHeight="1">
      <c r="A550" s="51">
        <v>502</v>
      </c>
      <c r="B550" s="11" t="s">
        <v>243</v>
      </c>
      <c r="C550" s="59" t="s">
        <v>228</v>
      </c>
      <c r="D550" s="59"/>
      <c r="E550" s="61">
        <f t="shared" si="295"/>
        <v>0</v>
      </c>
      <c r="F550" s="61"/>
      <c r="G550" s="55"/>
      <c r="H550" s="55"/>
      <c r="I550" s="55"/>
      <c r="J550" s="61">
        <f t="shared" si="288"/>
        <v>0</v>
      </c>
      <c r="K550" s="55"/>
      <c r="L550" s="55"/>
      <c r="M550" s="55"/>
      <c r="N550" s="61">
        <f t="shared" si="290"/>
        <v>0</v>
      </c>
      <c r="O550" s="55"/>
      <c r="P550" s="55"/>
      <c r="Q550" s="55"/>
      <c r="R550" s="61">
        <f t="shared" si="292"/>
        <v>0</v>
      </c>
      <c r="S550" s="55"/>
      <c r="T550" s="55"/>
      <c r="U550" s="55"/>
      <c r="V550" s="61">
        <f t="shared" si="294"/>
        <v>0</v>
      </c>
    </row>
    <row r="551" spans="1:22" s="6" customFormat="1" ht="15" hidden="1" customHeight="1">
      <c r="A551" s="51">
        <v>503</v>
      </c>
      <c r="B551" s="11" t="s">
        <v>243</v>
      </c>
      <c r="C551" s="59" t="s">
        <v>227</v>
      </c>
      <c r="D551" s="59"/>
      <c r="E551" s="61">
        <f t="shared" si="295"/>
        <v>0</v>
      </c>
      <c r="F551" s="61"/>
      <c r="G551" s="55"/>
      <c r="H551" s="55"/>
      <c r="I551" s="55"/>
      <c r="J551" s="61">
        <f t="shared" si="288"/>
        <v>0</v>
      </c>
      <c r="K551" s="55"/>
      <c r="L551" s="55"/>
      <c r="M551" s="55"/>
      <c r="N551" s="61">
        <f t="shared" si="290"/>
        <v>0</v>
      </c>
      <c r="O551" s="55"/>
      <c r="P551" s="55"/>
      <c r="Q551" s="55"/>
      <c r="R551" s="61">
        <f t="shared" si="292"/>
        <v>0</v>
      </c>
      <c r="S551" s="55"/>
      <c r="T551" s="55"/>
      <c r="U551" s="55"/>
      <c r="V551" s="61">
        <f t="shared" si="294"/>
        <v>0</v>
      </c>
    </row>
    <row r="552" spans="1:22" s="6" customFormat="1" ht="15" hidden="1" customHeight="1">
      <c r="A552" s="51">
        <v>504</v>
      </c>
      <c r="B552" s="11" t="s">
        <v>243</v>
      </c>
      <c r="C552" s="59" t="s">
        <v>226</v>
      </c>
      <c r="D552" s="59"/>
      <c r="E552" s="61">
        <f t="shared" si="295"/>
        <v>0</v>
      </c>
      <c r="F552" s="61"/>
      <c r="G552" s="55"/>
      <c r="H552" s="55"/>
      <c r="I552" s="55"/>
      <c r="J552" s="61">
        <f t="shared" si="288"/>
        <v>0</v>
      </c>
      <c r="K552" s="55"/>
      <c r="L552" s="55"/>
      <c r="M552" s="55"/>
      <c r="N552" s="61">
        <f t="shared" si="290"/>
        <v>0</v>
      </c>
      <c r="O552" s="55"/>
      <c r="P552" s="55"/>
      <c r="Q552" s="55"/>
      <c r="R552" s="61">
        <f t="shared" si="292"/>
        <v>0</v>
      </c>
      <c r="S552" s="55"/>
      <c r="T552" s="55"/>
      <c r="U552" s="55"/>
      <c r="V552" s="61">
        <f t="shared" si="294"/>
        <v>0</v>
      </c>
    </row>
    <row r="553" spans="1:22" ht="15" hidden="1" customHeight="1">
      <c r="A553" s="51">
        <v>505</v>
      </c>
      <c r="B553" s="11" t="s">
        <v>243</v>
      </c>
      <c r="C553" s="59" t="s">
        <v>225</v>
      </c>
      <c r="D553" s="59"/>
      <c r="E553" s="61">
        <f t="shared" si="295"/>
        <v>0</v>
      </c>
      <c r="F553" s="61"/>
      <c r="G553" s="55"/>
      <c r="H553" s="55"/>
      <c r="I553" s="55"/>
      <c r="J553" s="61">
        <f t="shared" si="288"/>
        <v>0</v>
      </c>
      <c r="K553" s="55"/>
      <c r="L553" s="55"/>
      <c r="M553" s="55"/>
      <c r="N553" s="61">
        <f t="shared" si="290"/>
        <v>0</v>
      </c>
      <c r="O553" s="55"/>
      <c r="P553" s="55"/>
      <c r="Q553" s="55"/>
      <c r="R553" s="61">
        <f t="shared" si="292"/>
        <v>0</v>
      </c>
      <c r="S553" s="55"/>
      <c r="T553" s="55"/>
      <c r="U553" s="55"/>
      <c r="V553" s="61">
        <f t="shared" si="294"/>
        <v>0</v>
      </c>
    </row>
    <row r="554" spans="1:22" s="6" customFormat="1" ht="15" hidden="1" customHeight="1">
      <c r="A554" s="51">
        <v>506</v>
      </c>
      <c r="B554" s="11" t="s">
        <v>243</v>
      </c>
      <c r="C554" s="59" t="s">
        <v>224</v>
      </c>
      <c r="D554" s="59"/>
      <c r="E554" s="61">
        <f t="shared" si="295"/>
        <v>0</v>
      </c>
      <c r="F554" s="61"/>
      <c r="G554" s="55"/>
      <c r="H554" s="55"/>
      <c r="I554" s="55"/>
      <c r="J554" s="61">
        <f t="shared" si="288"/>
        <v>0</v>
      </c>
      <c r="K554" s="55"/>
      <c r="L554" s="55"/>
      <c r="M554" s="55"/>
      <c r="N554" s="61">
        <f t="shared" si="290"/>
        <v>0</v>
      </c>
      <c r="O554" s="55"/>
      <c r="P554" s="55"/>
      <c r="Q554" s="55"/>
      <c r="R554" s="61">
        <f t="shared" si="292"/>
        <v>0</v>
      </c>
      <c r="S554" s="55"/>
      <c r="T554" s="55"/>
      <c r="U554" s="55"/>
      <c r="V554" s="61">
        <f t="shared" si="294"/>
        <v>0</v>
      </c>
    </row>
    <row r="555" spans="1:22" s="6" customFormat="1" ht="15" hidden="1" customHeight="1">
      <c r="A555" s="112">
        <v>507</v>
      </c>
      <c r="B555" s="113" t="s">
        <v>244</v>
      </c>
      <c r="C555" s="114" t="s">
        <v>230</v>
      </c>
      <c r="D555" s="114"/>
      <c r="E555" s="74">
        <f>SUM(E556:E561)</f>
        <v>0</v>
      </c>
      <c r="F555" s="74"/>
      <c r="G555" s="74">
        <f t="shared" ref="G555:I555" si="309">SUM(G556:G561)</f>
        <v>0</v>
      </c>
      <c r="H555" s="74">
        <f t="shared" si="309"/>
        <v>0</v>
      </c>
      <c r="I555" s="74">
        <f t="shared" si="309"/>
        <v>0</v>
      </c>
      <c r="J555" s="74">
        <f t="shared" ref="J555:J618" si="310">SUM(G555:I555)</f>
        <v>0</v>
      </c>
      <c r="K555" s="74">
        <f t="shared" ref="K555:M555" si="311">SUM(K556:K561)</f>
        <v>0</v>
      </c>
      <c r="L555" s="74">
        <f t="shared" si="311"/>
        <v>0</v>
      </c>
      <c r="M555" s="74">
        <f t="shared" si="311"/>
        <v>0</v>
      </c>
      <c r="N555" s="74">
        <f t="shared" ref="N555:N618" si="312">SUM(K555:M555)</f>
        <v>0</v>
      </c>
      <c r="O555" s="74">
        <f t="shared" ref="O555:Q555" si="313">SUM(O556:O561)</f>
        <v>0</v>
      </c>
      <c r="P555" s="74">
        <f t="shared" si="313"/>
        <v>0</v>
      </c>
      <c r="Q555" s="74">
        <f t="shared" si="313"/>
        <v>0</v>
      </c>
      <c r="R555" s="74">
        <f t="shared" ref="R555:R618" si="314">SUM(O555:Q555)</f>
        <v>0</v>
      </c>
      <c r="S555" s="74">
        <f t="shared" ref="S555:U555" si="315">SUM(S556:S561)</f>
        <v>0</v>
      </c>
      <c r="T555" s="74">
        <f t="shared" si="315"/>
        <v>0</v>
      </c>
      <c r="U555" s="74">
        <f t="shared" si="315"/>
        <v>0</v>
      </c>
      <c r="V555" s="74">
        <f t="shared" ref="V555:V618" si="316">SUM(S555:U555)</f>
        <v>0</v>
      </c>
    </row>
    <row r="556" spans="1:22" s="6" customFormat="1" ht="15" hidden="1" customHeight="1">
      <c r="A556" s="51">
        <v>508</v>
      </c>
      <c r="B556" s="11" t="s">
        <v>244</v>
      </c>
      <c r="C556" s="59" t="s">
        <v>229</v>
      </c>
      <c r="D556" s="59"/>
      <c r="E556" s="61">
        <f t="shared" si="295"/>
        <v>0</v>
      </c>
      <c r="F556" s="61"/>
      <c r="G556" s="55"/>
      <c r="H556" s="55"/>
      <c r="I556" s="55"/>
      <c r="J556" s="61">
        <f t="shared" si="310"/>
        <v>0</v>
      </c>
      <c r="K556" s="55"/>
      <c r="L556" s="55"/>
      <c r="M556" s="55"/>
      <c r="N556" s="61">
        <f t="shared" si="312"/>
        <v>0</v>
      </c>
      <c r="O556" s="55"/>
      <c r="P556" s="55"/>
      <c r="Q556" s="55"/>
      <c r="R556" s="61">
        <f t="shared" si="314"/>
        <v>0</v>
      </c>
      <c r="S556" s="55"/>
      <c r="T556" s="55"/>
      <c r="U556" s="55"/>
      <c r="V556" s="61">
        <f t="shared" si="316"/>
        <v>0</v>
      </c>
    </row>
    <row r="557" spans="1:22" s="6" customFormat="1" ht="15" hidden="1" customHeight="1">
      <c r="A557" s="51">
        <v>509</v>
      </c>
      <c r="B557" s="11" t="s">
        <v>244</v>
      </c>
      <c r="C557" s="59" t="s">
        <v>228</v>
      </c>
      <c r="D557" s="59"/>
      <c r="E557" s="61">
        <f t="shared" si="295"/>
        <v>0</v>
      </c>
      <c r="F557" s="61"/>
      <c r="G557" s="55"/>
      <c r="H557" s="55"/>
      <c r="I557" s="55"/>
      <c r="J557" s="61">
        <f t="shared" si="310"/>
        <v>0</v>
      </c>
      <c r="K557" s="55"/>
      <c r="L557" s="55"/>
      <c r="M557" s="55"/>
      <c r="N557" s="61">
        <f t="shared" si="312"/>
        <v>0</v>
      </c>
      <c r="O557" s="55"/>
      <c r="P557" s="55"/>
      <c r="Q557" s="55"/>
      <c r="R557" s="61">
        <f t="shared" si="314"/>
        <v>0</v>
      </c>
      <c r="S557" s="55"/>
      <c r="T557" s="55"/>
      <c r="U557" s="55"/>
      <c r="V557" s="61">
        <f t="shared" si="316"/>
        <v>0</v>
      </c>
    </row>
    <row r="558" spans="1:22" s="6" customFormat="1" ht="15" hidden="1" customHeight="1">
      <c r="A558" s="51">
        <v>510</v>
      </c>
      <c r="B558" s="11" t="s">
        <v>244</v>
      </c>
      <c r="C558" s="59" t="s">
        <v>227</v>
      </c>
      <c r="D558" s="59"/>
      <c r="E558" s="61">
        <f t="shared" si="295"/>
        <v>0</v>
      </c>
      <c r="F558" s="61"/>
      <c r="G558" s="55"/>
      <c r="H558" s="55"/>
      <c r="I558" s="55"/>
      <c r="J558" s="61">
        <f t="shared" si="310"/>
        <v>0</v>
      </c>
      <c r="K558" s="55"/>
      <c r="L558" s="55"/>
      <c r="M558" s="55"/>
      <c r="N558" s="61">
        <f t="shared" si="312"/>
        <v>0</v>
      </c>
      <c r="O558" s="55"/>
      <c r="P558" s="55"/>
      <c r="Q558" s="55"/>
      <c r="R558" s="61">
        <f t="shared" si="314"/>
        <v>0</v>
      </c>
      <c r="S558" s="55"/>
      <c r="T558" s="55"/>
      <c r="U558" s="55"/>
      <c r="V558" s="61">
        <f t="shared" si="316"/>
        <v>0</v>
      </c>
    </row>
    <row r="559" spans="1:22" s="6" customFormat="1" ht="15" hidden="1" customHeight="1">
      <c r="A559" s="51">
        <v>511</v>
      </c>
      <c r="B559" s="11" t="s">
        <v>244</v>
      </c>
      <c r="C559" s="59" t="s">
        <v>226</v>
      </c>
      <c r="D559" s="59"/>
      <c r="E559" s="61">
        <f t="shared" ref="E559:E622" si="317">SUM(G559:V559)/2</f>
        <v>0</v>
      </c>
      <c r="F559" s="61"/>
      <c r="G559" s="55"/>
      <c r="H559" s="55"/>
      <c r="I559" s="55"/>
      <c r="J559" s="61">
        <f t="shared" si="310"/>
        <v>0</v>
      </c>
      <c r="K559" s="55"/>
      <c r="L559" s="55"/>
      <c r="M559" s="55"/>
      <c r="N559" s="61">
        <f t="shared" si="312"/>
        <v>0</v>
      </c>
      <c r="O559" s="55"/>
      <c r="P559" s="55"/>
      <c r="Q559" s="55"/>
      <c r="R559" s="61">
        <f t="shared" si="314"/>
        <v>0</v>
      </c>
      <c r="S559" s="55"/>
      <c r="T559" s="55"/>
      <c r="U559" s="55"/>
      <c r="V559" s="61">
        <f t="shared" si="316"/>
        <v>0</v>
      </c>
    </row>
    <row r="560" spans="1:22" s="6" customFormat="1" ht="15" hidden="1" customHeight="1">
      <c r="A560" s="51">
        <v>512</v>
      </c>
      <c r="B560" s="11" t="s">
        <v>244</v>
      </c>
      <c r="C560" s="59" t="s">
        <v>225</v>
      </c>
      <c r="D560" s="59"/>
      <c r="E560" s="61">
        <f t="shared" si="317"/>
        <v>0</v>
      </c>
      <c r="F560" s="61"/>
      <c r="G560" s="55"/>
      <c r="H560" s="55"/>
      <c r="I560" s="55"/>
      <c r="J560" s="61">
        <f t="shared" si="310"/>
        <v>0</v>
      </c>
      <c r="K560" s="55"/>
      <c r="L560" s="55"/>
      <c r="M560" s="55"/>
      <c r="N560" s="61">
        <f t="shared" si="312"/>
        <v>0</v>
      </c>
      <c r="O560" s="55"/>
      <c r="P560" s="55"/>
      <c r="Q560" s="55"/>
      <c r="R560" s="61">
        <f t="shared" si="314"/>
        <v>0</v>
      </c>
      <c r="S560" s="55"/>
      <c r="T560" s="55"/>
      <c r="U560" s="55"/>
      <c r="V560" s="61">
        <f t="shared" si="316"/>
        <v>0</v>
      </c>
    </row>
    <row r="561" spans="1:22" s="6" customFormat="1" ht="15" hidden="1" customHeight="1">
      <c r="A561" s="51">
        <v>513</v>
      </c>
      <c r="B561" s="11" t="s">
        <v>244</v>
      </c>
      <c r="C561" s="59" t="s">
        <v>224</v>
      </c>
      <c r="D561" s="59"/>
      <c r="E561" s="61">
        <f t="shared" si="317"/>
        <v>0</v>
      </c>
      <c r="F561" s="61"/>
      <c r="G561" s="55"/>
      <c r="H561" s="55"/>
      <c r="I561" s="55"/>
      <c r="J561" s="61">
        <f t="shared" si="310"/>
        <v>0</v>
      </c>
      <c r="K561" s="55"/>
      <c r="L561" s="55"/>
      <c r="M561" s="55"/>
      <c r="N561" s="61">
        <f t="shared" si="312"/>
        <v>0</v>
      </c>
      <c r="O561" s="55"/>
      <c r="P561" s="55"/>
      <c r="Q561" s="55"/>
      <c r="R561" s="61">
        <f t="shared" si="314"/>
        <v>0</v>
      </c>
      <c r="S561" s="55"/>
      <c r="T561" s="55"/>
      <c r="U561" s="55"/>
      <c r="V561" s="61">
        <f t="shared" si="316"/>
        <v>0</v>
      </c>
    </row>
    <row r="562" spans="1:22" s="6" customFormat="1" ht="15" hidden="1" customHeight="1">
      <c r="A562" s="112">
        <v>514</v>
      </c>
      <c r="B562" s="113" t="s">
        <v>233</v>
      </c>
      <c r="C562" s="114" t="s">
        <v>223</v>
      </c>
      <c r="D562" s="114"/>
      <c r="E562" s="74">
        <f>SUM(E563:E568)</f>
        <v>0</v>
      </c>
      <c r="F562" s="74"/>
      <c r="G562" s="74">
        <f t="shared" ref="G562:I562" si="318">SUM(G563:G568)</f>
        <v>0</v>
      </c>
      <c r="H562" s="74">
        <f t="shared" si="318"/>
        <v>0</v>
      </c>
      <c r="I562" s="74">
        <f t="shared" si="318"/>
        <v>0</v>
      </c>
      <c r="J562" s="74">
        <f t="shared" si="310"/>
        <v>0</v>
      </c>
      <c r="K562" s="74">
        <f t="shared" ref="K562:M562" si="319">SUM(K563:K568)</f>
        <v>0</v>
      </c>
      <c r="L562" s="74">
        <f t="shared" si="319"/>
        <v>0</v>
      </c>
      <c r="M562" s="74">
        <f t="shared" si="319"/>
        <v>0</v>
      </c>
      <c r="N562" s="74">
        <f t="shared" si="312"/>
        <v>0</v>
      </c>
      <c r="O562" s="74">
        <f t="shared" ref="O562:Q562" si="320">SUM(O563:O568)</f>
        <v>0</v>
      </c>
      <c r="P562" s="74">
        <f t="shared" si="320"/>
        <v>0</v>
      </c>
      <c r="Q562" s="74">
        <f t="shared" si="320"/>
        <v>0</v>
      </c>
      <c r="R562" s="74">
        <f t="shared" si="314"/>
        <v>0</v>
      </c>
      <c r="S562" s="74">
        <f t="shared" ref="S562:U562" si="321">SUM(S563:S568)</f>
        <v>0</v>
      </c>
      <c r="T562" s="74">
        <f t="shared" si="321"/>
        <v>0</v>
      </c>
      <c r="U562" s="74">
        <f t="shared" si="321"/>
        <v>0</v>
      </c>
      <c r="V562" s="74">
        <f t="shared" si="316"/>
        <v>0</v>
      </c>
    </row>
    <row r="563" spans="1:22" s="6" customFormat="1" ht="15" hidden="1" customHeight="1">
      <c r="A563" s="51">
        <v>515</v>
      </c>
      <c r="B563" s="11" t="s">
        <v>233</v>
      </c>
      <c r="C563" s="59" t="s">
        <v>229</v>
      </c>
      <c r="D563" s="59"/>
      <c r="E563" s="61">
        <f t="shared" si="317"/>
        <v>0</v>
      </c>
      <c r="F563" s="61"/>
      <c r="G563" s="55"/>
      <c r="H563" s="55"/>
      <c r="I563" s="55"/>
      <c r="J563" s="61">
        <f t="shared" si="310"/>
        <v>0</v>
      </c>
      <c r="K563" s="55"/>
      <c r="L563" s="55"/>
      <c r="M563" s="55"/>
      <c r="N563" s="61">
        <f t="shared" si="312"/>
        <v>0</v>
      </c>
      <c r="O563" s="55"/>
      <c r="P563" s="55"/>
      <c r="Q563" s="55"/>
      <c r="R563" s="61">
        <f t="shared" si="314"/>
        <v>0</v>
      </c>
      <c r="S563" s="55"/>
      <c r="T563" s="55"/>
      <c r="U563" s="55"/>
      <c r="V563" s="61">
        <f t="shared" si="316"/>
        <v>0</v>
      </c>
    </row>
    <row r="564" spans="1:22" s="6" customFormat="1" ht="15" hidden="1" customHeight="1">
      <c r="A564" s="51">
        <v>516</v>
      </c>
      <c r="B564" s="11" t="s">
        <v>233</v>
      </c>
      <c r="C564" s="59" t="s">
        <v>228</v>
      </c>
      <c r="D564" s="59"/>
      <c r="E564" s="61">
        <f t="shared" si="317"/>
        <v>0</v>
      </c>
      <c r="F564" s="61"/>
      <c r="G564" s="55"/>
      <c r="H564" s="55"/>
      <c r="I564" s="55"/>
      <c r="J564" s="61">
        <f t="shared" si="310"/>
        <v>0</v>
      </c>
      <c r="K564" s="55"/>
      <c r="L564" s="55"/>
      <c r="M564" s="55"/>
      <c r="N564" s="61">
        <f t="shared" si="312"/>
        <v>0</v>
      </c>
      <c r="O564" s="55"/>
      <c r="P564" s="55"/>
      <c r="Q564" s="55"/>
      <c r="R564" s="61">
        <f t="shared" si="314"/>
        <v>0</v>
      </c>
      <c r="S564" s="55"/>
      <c r="T564" s="55"/>
      <c r="U564" s="55"/>
      <c r="V564" s="61">
        <f t="shared" si="316"/>
        <v>0</v>
      </c>
    </row>
    <row r="565" spans="1:22" s="6" customFormat="1" ht="15" hidden="1" customHeight="1">
      <c r="A565" s="51">
        <v>517</v>
      </c>
      <c r="B565" s="11" t="s">
        <v>233</v>
      </c>
      <c r="C565" s="59" t="s">
        <v>227</v>
      </c>
      <c r="D565" s="59"/>
      <c r="E565" s="61">
        <f t="shared" si="317"/>
        <v>0</v>
      </c>
      <c r="F565" s="61"/>
      <c r="G565" s="55"/>
      <c r="H565" s="55"/>
      <c r="I565" s="55"/>
      <c r="J565" s="61">
        <f t="shared" si="310"/>
        <v>0</v>
      </c>
      <c r="K565" s="55"/>
      <c r="L565" s="55"/>
      <c r="M565" s="55"/>
      <c r="N565" s="61">
        <f t="shared" si="312"/>
        <v>0</v>
      </c>
      <c r="O565" s="55"/>
      <c r="P565" s="55"/>
      <c r="Q565" s="55"/>
      <c r="R565" s="61">
        <f t="shared" si="314"/>
        <v>0</v>
      </c>
      <c r="S565" s="55"/>
      <c r="T565" s="55"/>
      <c r="U565" s="55"/>
      <c r="V565" s="61">
        <f t="shared" si="316"/>
        <v>0</v>
      </c>
    </row>
    <row r="566" spans="1:22" s="6" customFormat="1" ht="15" hidden="1" customHeight="1">
      <c r="A566" s="51">
        <v>518</v>
      </c>
      <c r="B566" s="11" t="s">
        <v>233</v>
      </c>
      <c r="C566" s="59" t="s">
        <v>226</v>
      </c>
      <c r="D566" s="59"/>
      <c r="E566" s="61">
        <f t="shared" si="317"/>
        <v>0</v>
      </c>
      <c r="F566" s="61"/>
      <c r="G566" s="55"/>
      <c r="H566" s="55"/>
      <c r="I566" s="55"/>
      <c r="J566" s="61">
        <f t="shared" si="310"/>
        <v>0</v>
      </c>
      <c r="K566" s="55"/>
      <c r="L566" s="55"/>
      <c r="M566" s="55"/>
      <c r="N566" s="61">
        <f t="shared" si="312"/>
        <v>0</v>
      </c>
      <c r="O566" s="55"/>
      <c r="P566" s="55"/>
      <c r="Q566" s="55"/>
      <c r="R566" s="61">
        <f t="shared" si="314"/>
        <v>0</v>
      </c>
      <c r="S566" s="55"/>
      <c r="T566" s="55"/>
      <c r="U566" s="55"/>
      <c r="V566" s="61">
        <f t="shared" si="316"/>
        <v>0</v>
      </c>
    </row>
    <row r="567" spans="1:22" s="6" customFormat="1" ht="15" hidden="1" customHeight="1">
      <c r="A567" s="51">
        <v>519</v>
      </c>
      <c r="B567" s="11" t="s">
        <v>233</v>
      </c>
      <c r="C567" s="59" t="s">
        <v>225</v>
      </c>
      <c r="D567" s="59"/>
      <c r="E567" s="61">
        <f t="shared" si="317"/>
        <v>0</v>
      </c>
      <c r="F567" s="61"/>
      <c r="G567" s="55"/>
      <c r="H567" s="55"/>
      <c r="I567" s="55"/>
      <c r="J567" s="61">
        <f t="shared" si="310"/>
        <v>0</v>
      </c>
      <c r="K567" s="55"/>
      <c r="L567" s="55"/>
      <c r="M567" s="55"/>
      <c r="N567" s="61">
        <f t="shared" si="312"/>
        <v>0</v>
      </c>
      <c r="O567" s="55"/>
      <c r="P567" s="55"/>
      <c r="Q567" s="55"/>
      <c r="R567" s="61">
        <f t="shared" si="314"/>
        <v>0</v>
      </c>
      <c r="S567" s="55"/>
      <c r="T567" s="55"/>
      <c r="U567" s="55"/>
      <c r="V567" s="61">
        <f t="shared" si="316"/>
        <v>0</v>
      </c>
    </row>
    <row r="568" spans="1:22" s="6" customFormat="1" ht="15" hidden="1" customHeight="1">
      <c r="A568" s="51">
        <v>520</v>
      </c>
      <c r="B568" s="11" t="s">
        <v>233</v>
      </c>
      <c r="C568" s="59" t="s">
        <v>224</v>
      </c>
      <c r="D568" s="59"/>
      <c r="E568" s="61">
        <f t="shared" si="317"/>
        <v>0</v>
      </c>
      <c r="F568" s="61"/>
      <c r="G568" s="55"/>
      <c r="H568" s="55"/>
      <c r="I568" s="55"/>
      <c r="J568" s="61">
        <f t="shared" si="310"/>
        <v>0</v>
      </c>
      <c r="K568" s="55"/>
      <c r="L568" s="55"/>
      <c r="M568" s="55"/>
      <c r="N568" s="61">
        <f t="shared" si="312"/>
        <v>0</v>
      </c>
      <c r="O568" s="55"/>
      <c r="P568" s="55"/>
      <c r="Q568" s="55"/>
      <c r="R568" s="61">
        <f t="shared" si="314"/>
        <v>0</v>
      </c>
      <c r="S568" s="55"/>
      <c r="T568" s="55"/>
      <c r="U568" s="55"/>
      <c r="V568" s="61">
        <f t="shared" si="316"/>
        <v>0</v>
      </c>
    </row>
    <row r="569" spans="1:22" s="6" customFormat="1" ht="15" hidden="1" customHeight="1">
      <c r="A569" s="112">
        <v>521</v>
      </c>
      <c r="B569" s="113" t="s">
        <v>234</v>
      </c>
      <c r="C569" s="114" t="s">
        <v>230</v>
      </c>
      <c r="D569" s="114"/>
      <c r="E569" s="74">
        <f>SUM(E570:E575)</f>
        <v>0</v>
      </c>
      <c r="F569" s="74"/>
      <c r="G569" s="74">
        <f t="shared" ref="G569:I569" si="322">SUM(G570:G575)</f>
        <v>0</v>
      </c>
      <c r="H569" s="74">
        <f t="shared" si="322"/>
        <v>0</v>
      </c>
      <c r="I569" s="74">
        <f t="shared" si="322"/>
        <v>0</v>
      </c>
      <c r="J569" s="74">
        <f t="shared" si="310"/>
        <v>0</v>
      </c>
      <c r="K569" s="74">
        <f t="shared" ref="K569:M569" si="323">SUM(K570:K575)</f>
        <v>0</v>
      </c>
      <c r="L569" s="74">
        <f t="shared" si="323"/>
        <v>0</v>
      </c>
      <c r="M569" s="74">
        <f t="shared" si="323"/>
        <v>0</v>
      </c>
      <c r="N569" s="74">
        <f t="shared" si="312"/>
        <v>0</v>
      </c>
      <c r="O569" s="74">
        <f t="shared" ref="O569:Q569" si="324">SUM(O570:O575)</f>
        <v>0</v>
      </c>
      <c r="P569" s="74">
        <f t="shared" si="324"/>
        <v>0</v>
      </c>
      <c r="Q569" s="74">
        <f t="shared" si="324"/>
        <v>0</v>
      </c>
      <c r="R569" s="74">
        <f t="shared" si="314"/>
        <v>0</v>
      </c>
      <c r="S569" s="74">
        <f t="shared" ref="S569:U569" si="325">SUM(S570:S575)</f>
        <v>0</v>
      </c>
      <c r="T569" s="74">
        <f t="shared" si="325"/>
        <v>0</v>
      </c>
      <c r="U569" s="74">
        <f t="shared" si="325"/>
        <v>0</v>
      </c>
      <c r="V569" s="74">
        <f t="shared" si="316"/>
        <v>0</v>
      </c>
    </row>
    <row r="570" spans="1:22" s="6" customFormat="1" ht="15" hidden="1" customHeight="1">
      <c r="A570" s="51">
        <v>522</v>
      </c>
      <c r="B570" s="11" t="s">
        <v>234</v>
      </c>
      <c r="C570" s="59" t="s">
        <v>229</v>
      </c>
      <c r="D570" s="59"/>
      <c r="E570" s="61">
        <f t="shared" si="317"/>
        <v>0</v>
      </c>
      <c r="F570" s="61"/>
      <c r="G570" s="55"/>
      <c r="H570" s="55"/>
      <c r="I570" s="55"/>
      <c r="J570" s="61">
        <f t="shared" si="310"/>
        <v>0</v>
      </c>
      <c r="K570" s="55"/>
      <c r="L570" s="55"/>
      <c r="M570" s="55"/>
      <c r="N570" s="61">
        <f t="shared" si="312"/>
        <v>0</v>
      </c>
      <c r="O570" s="55"/>
      <c r="P570" s="55"/>
      <c r="Q570" s="55"/>
      <c r="R570" s="61">
        <f t="shared" si="314"/>
        <v>0</v>
      </c>
      <c r="S570" s="55"/>
      <c r="T570" s="55"/>
      <c r="U570" s="55"/>
      <c r="V570" s="61">
        <f t="shared" si="316"/>
        <v>0</v>
      </c>
    </row>
    <row r="571" spans="1:22" s="6" customFormat="1" ht="15" hidden="1" customHeight="1">
      <c r="A571" s="51">
        <v>523</v>
      </c>
      <c r="B571" s="11" t="s">
        <v>234</v>
      </c>
      <c r="C571" s="59" t="s">
        <v>228</v>
      </c>
      <c r="D571" s="59"/>
      <c r="E571" s="61">
        <f t="shared" si="317"/>
        <v>0</v>
      </c>
      <c r="F571" s="61"/>
      <c r="G571" s="55"/>
      <c r="H571" s="55"/>
      <c r="I571" s="55"/>
      <c r="J571" s="61">
        <f t="shared" si="310"/>
        <v>0</v>
      </c>
      <c r="K571" s="55"/>
      <c r="L571" s="55"/>
      <c r="M571" s="55"/>
      <c r="N571" s="61">
        <f t="shared" si="312"/>
        <v>0</v>
      </c>
      <c r="O571" s="55"/>
      <c r="P571" s="55"/>
      <c r="Q571" s="55"/>
      <c r="R571" s="61">
        <f t="shared" si="314"/>
        <v>0</v>
      </c>
      <c r="S571" s="55"/>
      <c r="T571" s="55"/>
      <c r="U571" s="55"/>
      <c r="V571" s="61">
        <f t="shared" si="316"/>
        <v>0</v>
      </c>
    </row>
    <row r="572" spans="1:22" s="6" customFormat="1" ht="15" hidden="1" customHeight="1">
      <c r="A572" s="51">
        <v>524</v>
      </c>
      <c r="B572" s="11" t="s">
        <v>234</v>
      </c>
      <c r="C572" s="59" t="s">
        <v>227</v>
      </c>
      <c r="D572" s="59"/>
      <c r="E572" s="61">
        <f t="shared" si="317"/>
        <v>0</v>
      </c>
      <c r="F572" s="61"/>
      <c r="G572" s="55"/>
      <c r="H572" s="55"/>
      <c r="I572" s="55"/>
      <c r="J572" s="61">
        <f t="shared" si="310"/>
        <v>0</v>
      </c>
      <c r="K572" s="55"/>
      <c r="L572" s="55"/>
      <c r="M572" s="55"/>
      <c r="N572" s="61">
        <f t="shared" si="312"/>
        <v>0</v>
      </c>
      <c r="O572" s="55"/>
      <c r="P572" s="55"/>
      <c r="Q572" s="55"/>
      <c r="R572" s="61">
        <f t="shared" si="314"/>
        <v>0</v>
      </c>
      <c r="S572" s="55"/>
      <c r="T572" s="55"/>
      <c r="U572" s="55"/>
      <c r="V572" s="61">
        <f t="shared" si="316"/>
        <v>0</v>
      </c>
    </row>
    <row r="573" spans="1:22" s="6" customFormat="1" ht="15" hidden="1" customHeight="1">
      <c r="A573" s="51">
        <v>525</v>
      </c>
      <c r="B573" s="11" t="s">
        <v>234</v>
      </c>
      <c r="C573" s="59" t="s">
        <v>226</v>
      </c>
      <c r="D573" s="59"/>
      <c r="E573" s="61">
        <f t="shared" si="317"/>
        <v>0</v>
      </c>
      <c r="F573" s="61"/>
      <c r="G573" s="55"/>
      <c r="H573" s="55"/>
      <c r="I573" s="55"/>
      <c r="J573" s="61">
        <f t="shared" si="310"/>
        <v>0</v>
      </c>
      <c r="K573" s="55"/>
      <c r="L573" s="55"/>
      <c r="M573" s="55"/>
      <c r="N573" s="61">
        <f t="shared" si="312"/>
        <v>0</v>
      </c>
      <c r="O573" s="55"/>
      <c r="P573" s="55"/>
      <c r="Q573" s="55"/>
      <c r="R573" s="61">
        <f t="shared" si="314"/>
        <v>0</v>
      </c>
      <c r="S573" s="55"/>
      <c r="T573" s="55"/>
      <c r="U573" s="55"/>
      <c r="V573" s="61">
        <f t="shared" si="316"/>
        <v>0</v>
      </c>
    </row>
    <row r="574" spans="1:22" s="6" customFormat="1" ht="15" hidden="1" customHeight="1">
      <c r="A574" s="51">
        <v>526</v>
      </c>
      <c r="B574" s="11" t="s">
        <v>234</v>
      </c>
      <c r="C574" s="59" t="s">
        <v>225</v>
      </c>
      <c r="D574" s="59"/>
      <c r="E574" s="61">
        <f t="shared" si="317"/>
        <v>0</v>
      </c>
      <c r="F574" s="61"/>
      <c r="G574" s="55"/>
      <c r="H574" s="55"/>
      <c r="I574" s="55"/>
      <c r="J574" s="61">
        <f t="shared" si="310"/>
        <v>0</v>
      </c>
      <c r="K574" s="55"/>
      <c r="L574" s="55"/>
      <c r="M574" s="55"/>
      <c r="N574" s="61">
        <f t="shared" si="312"/>
        <v>0</v>
      </c>
      <c r="O574" s="55"/>
      <c r="P574" s="55"/>
      <c r="Q574" s="55"/>
      <c r="R574" s="61">
        <f t="shared" si="314"/>
        <v>0</v>
      </c>
      <c r="S574" s="55"/>
      <c r="T574" s="55"/>
      <c r="U574" s="55"/>
      <c r="V574" s="61">
        <f t="shared" si="316"/>
        <v>0</v>
      </c>
    </row>
    <row r="575" spans="1:22" s="6" customFormat="1" ht="15" hidden="1" customHeight="1">
      <c r="A575" s="51">
        <v>527</v>
      </c>
      <c r="B575" s="11" t="s">
        <v>234</v>
      </c>
      <c r="C575" s="59" t="s">
        <v>224</v>
      </c>
      <c r="D575" s="59"/>
      <c r="E575" s="61">
        <f t="shared" si="317"/>
        <v>0</v>
      </c>
      <c r="F575" s="61"/>
      <c r="G575" s="55"/>
      <c r="H575" s="55"/>
      <c r="I575" s="55"/>
      <c r="J575" s="61">
        <f t="shared" si="310"/>
        <v>0</v>
      </c>
      <c r="K575" s="55"/>
      <c r="L575" s="55"/>
      <c r="M575" s="55"/>
      <c r="N575" s="61">
        <f t="shared" si="312"/>
        <v>0</v>
      </c>
      <c r="O575" s="55"/>
      <c r="P575" s="55"/>
      <c r="Q575" s="55"/>
      <c r="R575" s="61">
        <f t="shared" si="314"/>
        <v>0</v>
      </c>
      <c r="S575" s="55"/>
      <c r="T575" s="55"/>
      <c r="U575" s="55"/>
      <c r="V575" s="61">
        <f t="shared" si="316"/>
        <v>0</v>
      </c>
    </row>
    <row r="576" spans="1:22" s="6" customFormat="1" ht="15" hidden="1" customHeight="1">
      <c r="A576" s="112">
        <v>528</v>
      </c>
      <c r="B576" s="113" t="s">
        <v>151</v>
      </c>
      <c r="C576" s="114" t="s">
        <v>223</v>
      </c>
      <c r="D576" s="114"/>
      <c r="E576" s="74">
        <f>SUM(E577:E582)</f>
        <v>0</v>
      </c>
      <c r="F576" s="74"/>
      <c r="G576" s="74">
        <f t="shared" ref="G576:I576" si="326">SUM(G577:G582)</f>
        <v>0</v>
      </c>
      <c r="H576" s="74">
        <f t="shared" si="326"/>
        <v>0</v>
      </c>
      <c r="I576" s="74">
        <f t="shared" si="326"/>
        <v>0</v>
      </c>
      <c r="J576" s="74">
        <f t="shared" si="310"/>
        <v>0</v>
      </c>
      <c r="K576" s="74">
        <f t="shared" ref="K576:M576" si="327">SUM(K577:K582)</f>
        <v>0</v>
      </c>
      <c r="L576" s="74">
        <f t="shared" si="327"/>
        <v>0</v>
      </c>
      <c r="M576" s="74">
        <f t="shared" si="327"/>
        <v>0</v>
      </c>
      <c r="N576" s="74">
        <f t="shared" si="312"/>
        <v>0</v>
      </c>
      <c r="O576" s="74">
        <f t="shared" ref="O576:Q576" si="328">SUM(O577:O582)</f>
        <v>0</v>
      </c>
      <c r="P576" s="74">
        <f t="shared" si="328"/>
        <v>0</v>
      </c>
      <c r="Q576" s="74">
        <f t="shared" si="328"/>
        <v>0</v>
      </c>
      <c r="R576" s="74">
        <f t="shared" si="314"/>
        <v>0</v>
      </c>
      <c r="S576" s="74">
        <f t="shared" ref="S576:U576" si="329">SUM(S577:S582)</f>
        <v>0</v>
      </c>
      <c r="T576" s="74">
        <f t="shared" si="329"/>
        <v>0</v>
      </c>
      <c r="U576" s="74">
        <f t="shared" si="329"/>
        <v>0</v>
      </c>
      <c r="V576" s="74">
        <f t="shared" si="316"/>
        <v>0</v>
      </c>
    </row>
    <row r="577" spans="1:22" s="6" customFormat="1" ht="15" hidden="1" customHeight="1">
      <c r="A577" s="51">
        <v>529</v>
      </c>
      <c r="B577" s="11" t="s">
        <v>151</v>
      </c>
      <c r="C577" s="59" t="s">
        <v>229</v>
      </c>
      <c r="D577" s="59"/>
      <c r="E577" s="61">
        <f t="shared" si="317"/>
        <v>0</v>
      </c>
      <c r="F577" s="61"/>
      <c r="G577" s="55"/>
      <c r="H577" s="55"/>
      <c r="I577" s="55"/>
      <c r="J577" s="61">
        <f t="shared" si="310"/>
        <v>0</v>
      </c>
      <c r="K577" s="55"/>
      <c r="L577" s="55"/>
      <c r="M577" s="55"/>
      <c r="N577" s="61">
        <f t="shared" si="312"/>
        <v>0</v>
      </c>
      <c r="O577" s="55"/>
      <c r="P577" s="55"/>
      <c r="Q577" s="55"/>
      <c r="R577" s="61">
        <f t="shared" si="314"/>
        <v>0</v>
      </c>
      <c r="S577" s="55"/>
      <c r="T577" s="55"/>
      <c r="U577" s="55"/>
      <c r="V577" s="61">
        <f t="shared" si="316"/>
        <v>0</v>
      </c>
    </row>
    <row r="578" spans="1:22" s="6" customFormat="1" ht="15" hidden="1" customHeight="1">
      <c r="A578" s="51">
        <v>530</v>
      </c>
      <c r="B578" s="11" t="s">
        <v>151</v>
      </c>
      <c r="C578" s="59" t="s">
        <v>228</v>
      </c>
      <c r="D578" s="59"/>
      <c r="E578" s="61">
        <f t="shared" si="317"/>
        <v>0</v>
      </c>
      <c r="F578" s="61"/>
      <c r="G578" s="55"/>
      <c r="H578" s="55"/>
      <c r="I578" s="55"/>
      <c r="J578" s="61">
        <f t="shared" si="310"/>
        <v>0</v>
      </c>
      <c r="K578" s="55"/>
      <c r="L578" s="55"/>
      <c r="M578" s="55"/>
      <c r="N578" s="61">
        <f t="shared" si="312"/>
        <v>0</v>
      </c>
      <c r="O578" s="55"/>
      <c r="P578" s="55"/>
      <c r="Q578" s="55"/>
      <c r="R578" s="61">
        <f t="shared" si="314"/>
        <v>0</v>
      </c>
      <c r="S578" s="55"/>
      <c r="T578" s="55"/>
      <c r="U578" s="55"/>
      <c r="V578" s="61">
        <f t="shared" si="316"/>
        <v>0</v>
      </c>
    </row>
    <row r="579" spans="1:22" s="6" customFormat="1" ht="15" hidden="1" customHeight="1">
      <c r="A579" s="51">
        <v>531</v>
      </c>
      <c r="B579" s="11" t="s">
        <v>151</v>
      </c>
      <c r="C579" s="59" t="s">
        <v>227</v>
      </c>
      <c r="D579" s="59"/>
      <c r="E579" s="61">
        <f t="shared" si="317"/>
        <v>0</v>
      </c>
      <c r="F579" s="61"/>
      <c r="G579" s="55"/>
      <c r="H579" s="55"/>
      <c r="I579" s="55"/>
      <c r="J579" s="61">
        <f t="shared" si="310"/>
        <v>0</v>
      </c>
      <c r="K579" s="55"/>
      <c r="L579" s="55"/>
      <c r="M579" s="55"/>
      <c r="N579" s="61">
        <f t="shared" si="312"/>
        <v>0</v>
      </c>
      <c r="O579" s="55"/>
      <c r="P579" s="55"/>
      <c r="Q579" s="55"/>
      <c r="R579" s="61">
        <f t="shared" si="314"/>
        <v>0</v>
      </c>
      <c r="S579" s="55"/>
      <c r="T579" s="55"/>
      <c r="U579" s="55"/>
      <c r="V579" s="61">
        <f t="shared" si="316"/>
        <v>0</v>
      </c>
    </row>
    <row r="580" spans="1:22" s="6" customFormat="1" ht="15" hidden="1" customHeight="1">
      <c r="A580" s="51">
        <v>532</v>
      </c>
      <c r="B580" s="11" t="s">
        <v>151</v>
      </c>
      <c r="C580" s="59" t="s">
        <v>226</v>
      </c>
      <c r="D580" s="59"/>
      <c r="E580" s="61">
        <f t="shared" si="317"/>
        <v>0</v>
      </c>
      <c r="F580" s="61"/>
      <c r="G580" s="55"/>
      <c r="H580" s="55"/>
      <c r="I580" s="55"/>
      <c r="J580" s="61">
        <f t="shared" si="310"/>
        <v>0</v>
      </c>
      <c r="K580" s="55"/>
      <c r="L580" s="55"/>
      <c r="M580" s="55"/>
      <c r="N580" s="61">
        <f t="shared" si="312"/>
        <v>0</v>
      </c>
      <c r="O580" s="55"/>
      <c r="P580" s="55"/>
      <c r="Q580" s="55"/>
      <c r="R580" s="61">
        <f t="shared" si="314"/>
        <v>0</v>
      </c>
      <c r="S580" s="55"/>
      <c r="T580" s="55"/>
      <c r="U580" s="55"/>
      <c r="V580" s="61">
        <f t="shared" si="316"/>
        <v>0</v>
      </c>
    </row>
    <row r="581" spans="1:22" s="6" customFormat="1" ht="15" hidden="1" customHeight="1">
      <c r="A581" s="51">
        <v>533</v>
      </c>
      <c r="B581" s="11" t="s">
        <v>151</v>
      </c>
      <c r="C581" s="59" t="s">
        <v>225</v>
      </c>
      <c r="D581" s="59"/>
      <c r="E581" s="61">
        <f t="shared" si="317"/>
        <v>0</v>
      </c>
      <c r="F581" s="61"/>
      <c r="G581" s="55"/>
      <c r="H581" s="55"/>
      <c r="I581" s="55"/>
      <c r="J581" s="61">
        <f t="shared" si="310"/>
        <v>0</v>
      </c>
      <c r="K581" s="55"/>
      <c r="L581" s="55"/>
      <c r="M581" s="55"/>
      <c r="N581" s="61">
        <f t="shared" si="312"/>
        <v>0</v>
      </c>
      <c r="O581" s="55"/>
      <c r="P581" s="55"/>
      <c r="Q581" s="55"/>
      <c r="R581" s="61">
        <f t="shared" si="314"/>
        <v>0</v>
      </c>
      <c r="S581" s="55"/>
      <c r="T581" s="55"/>
      <c r="U581" s="55"/>
      <c r="V581" s="61">
        <f t="shared" si="316"/>
        <v>0</v>
      </c>
    </row>
    <row r="582" spans="1:22" s="6" customFormat="1" ht="15" hidden="1" customHeight="1">
      <c r="A582" s="51">
        <v>534</v>
      </c>
      <c r="B582" s="11" t="s">
        <v>151</v>
      </c>
      <c r="C582" s="59" t="s">
        <v>224</v>
      </c>
      <c r="D582" s="59"/>
      <c r="E582" s="61">
        <f t="shared" si="317"/>
        <v>0</v>
      </c>
      <c r="F582" s="61"/>
      <c r="G582" s="55"/>
      <c r="H582" s="55"/>
      <c r="I582" s="55"/>
      <c r="J582" s="61">
        <f t="shared" si="310"/>
        <v>0</v>
      </c>
      <c r="K582" s="55"/>
      <c r="L582" s="55"/>
      <c r="M582" s="55"/>
      <c r="N582" s="61">
        <f t="shared" si="312"/>
        <v>0</v>
      </c>
      <c r="O582" s="55"/>
      <c r="P582" s="55"/>
      <c r="Q582" s="55"/>
      <c r="R582" s="61">
        <f t="shared" si="314"/>
        <v>0</v>
      </c>
      <c r="S582" s="55"/>
      <c r="T582" s="55"/>
      <c r="U582" s="55"/>
      <c r="V582" s="61">
        <f t="shared" si="316"/>
        <v>0</v>
      </c>
    </row>
    <row r="583" spans="1:22" ht="15" hidden="1" customHeight="1">
      <c r="A583" s="51">
        <v>535</v>
      </c>
      <c r="B583" s="11" t="s">
        <v>153</v>
      </c>
      <c r="C583" s="83" t="s">
        <v>230</v>
      </c>
      <c r="D583" s="83"/>
      <c r="E583" s="55">
        <f>SUM(E584:E589)</f>
        <v>0</v>
      </c>
      <c r="F583" s="55"/>
      <c r="G583" s="55">
        <f t="shared" ref="G583:I584" si="330">SUM(G584:G589)</f>
        <v>0</v>
      </c>
      <c r="H583" s="55">
        <f t="shared" si="330"/>
        <v>0</v>
      </c>
      <c r="I583" s="55">
        <f t="shared" si="330"/>
        <v>0</v>
      </c>
      <c r="J583" s="55">
        <f t="shared" si="310"/>
        <v>0</v>
      </c>
      <c r="K583" s="55">
        <f t="shared" ref="K583:M584" si="331">SUM(K584:K589)</f>
        <v>0</v>
      </c>
      <c r="L583" s="55">
        <f t="shared" si="331"/>
        <v>0</v>
      </c>
      <c r="M583" s="55">
        <f t="shared" si="331"/>
        <v>0</v>
      </c>
      <c r="N583" s="55">
        <f t="shared" si="312"/>
        <v>0</v>
      </c>
      <c r="O583" s="55">
        <f t="shared" ref="O583:Q584" si="332">SUM(O584:O589)</f>
        <v>0</v>
      </c>
      <c r="P583" s="55">
        <f t="shared" si="332"/>
        <v>0</v>
      </c>
      <c r="Q583" s="55">
        <f t="shared" si="332"/>
        <v>0</v>
      </c>
      <c r="R583" s="55">
        <f t="shared" si="314"/>
        <v>0</v>
      </c>
      <c r="S583" s="55">
        <f t="shared" ref="S583:U584" si="333">SUM(S584:S589)</f>
        <v>0</v>
      </c>
      <c r="T583" s="55">
        <f t="shared" si="333"/>
        <v>0</v>
      </c>
      <c r="U583" s="55">
        <f t="shared" si="333"/>
        <v>0</v>
      </c>
      <c r="V583" s="55">
        <f t="shared" si="316"/>
        <v>0</v>
      </c>
    </row>
    <row r="584" spans="1:22" s="6" customFormat="1" ht="15" hidden="1" customHeight="1">
      <c r="A584" s="112">
        <v>536</v>
      </c>
      <c r="B584" s="113" t="s">
        <v>153</v>
      </c>
      <c r="C584" s="70" t="s">
        <v>229</v>
      </c>
      <c r="D584" s="70"/>
      <c r="E584" s="69">
        <f t="shared" si="317"/>
        <v>0</v>
      </c>
      <c r="F584" s="69"/>
      <c r="G584" s="74">
        <f t="shared" si="330"/>
        <v>0</v>
      </c>
      <c r="H584" s="74">
        <f t="shared" si="330"/>
        <v>0</v>
      </c>
      <c r="I584" s="74">
        <f t="shared" si="330"/>
        <v>0</v>
      </c>
      <c r="J584" s="74">
        <f t="shared" si="310"/>
        <v>0</v>
      </c>
      <c r="K584" s="74">
        <f t="shared" si="331"/>
        <v>0</v>
      </c>
      <c r="L584" s="74">
        <f t="shared" si="331"/>
        <v>0</v>
      </c>
      <c r="M584" s="74">
        <f t="shared" si="331"/>
        <v>0</v>
      </c>
      <c r="N584" s="74">
        <f t="shared" si="312"/>
        <v>0</v>
      </c>
      <c r="O584" s="74">
        <f t="shared" si="332"/>
        <v>0</v>
      </c>
      <c r="P584" s="74">
        <f t="shared" si="332"/>
        <v>0</v>
      </c>
      <c r="Q584" s="74">
        <f t="shared" si="332"/>
        <v>0</v>
      </c>
      <c r="R584" s="74">
        <f t="shared" si="314"/>
        <v>0</v>
      </c>
      <c r="S584" s="74">
        <f t="shared" si="333"/>
        <v>0</v>
      </c>
      <c r="T584" s="74">
        <f t="shared" si="333"/>
        <v>0</v>
      </c>
      <c r="U584" s="74">
        <f t="shared" si="333"/>
        <v>0</v>
      </c>
      <c r="V584" s="74">
        <f t="shared" si="316"/>
        <v>0</v>
      </c>
    </row>
    <row r="585" spans="1:22" s="6" customFormat="1" ht="15" hidden="1" customHeight="1">
      <c r="A585" s="51">
        <v>537</v>
      </c>
      <c r="B585" s="11" t="s">
        <v>153</v>
      </c>
      <c r="C585" s="59" t="s">
        <v>228</v>
      </c>
      <c r="D585" s="59"/>
      <c r="E585" s="61">
        <f t="shared" si="317"/>
        <v>0</v>
      </c>
      <c r="F585" s="61"/>
      <c r="G585" s="55"/>
      <c r="H585" s="55"/>
      <c r="I585" s="55"/>
      <c r="J585" s="61">
        <f t="shared" si="310"/>
        <v>0</v>
      </c>
      <c r="K585" s="55"/>
      <c r="L585" s="55"/>
      <c r="M585" s="55"/>
      <c r="N585" s="61">
        <f t="shared" si="312"/>
        <v>0</v>
      </c>
      <c r="O585" s="55"/>
      <c r="P585" s="55"/>
      <c r="Q585" s="55"/>
      <c r="R585" s="61">
        <f t="shared" si="314"/>
        <v>0</v>
      </c>
      <c r="S585" s="55"/>
      <c r="T585" s="55"/>
      <c r="U585" s="55"/>
      <c r="V585" s="61">
        <f t="shared" si="316"/>
        <v>0</v>
      </c>
    </row>
    <row r="586" spans="1:22" s="6" customFormat="1" ht="15" hidden="1" customHeight="1">
      <c r="A586" s="51">
        <v>538</v>
      </c>
      <c r="B586" s="11" t="s">
        <v>153</v>
      </c>
      <c r="C586" s="59" t="s">
        <v>227</v>
      </c>
      <c r="D586" s="59"/>
      <c r="E586" s="61">
        <f t="shared" si="317"/>
        <v>0</v>
      </c>
      <c r="F586" s="61"/>
      <c r="G586" s="55"/>
      <c r="H586" s="55"/>
      <c r="I586" s="55"/>
      <c r="J586" s="61">
        <f t="shared" si="310"/>
        <v>0</v>
      </c>
      <c r="K586" s="55"/>
      <c r="L586" s="55"/>
      <c r="M586" s="55"/>
      <c r="N586" s="61">
        <f t="shared" si="312"/>
        <v>0</v>
      </c>
      <c r="O586" s="55"/>
      <c r="P586" s="55"/>
      <c r="Q586" s="55"/>
      <c r="R586" s="61">
        <f t="shared" si="314"/>
        <v>0</v>
      </c>
      <c r="S586" s="55"/>
      <c r="T586" s="55"/>
      <c r="U586" s="55"/>
      <c r="V586" s="61">
        <f t="shared" si="316"/>
        <v>0</v>
      </c>
    </row>
    <row r="587" spans="1:22" ht="15" hidden="1" customHeight="1">
      <c r="A587" s="51">
        <v>539</v>
      </c>
      <c r="B587" s="11" t="s">
        <v>153</v>
      </c>
      <c r="C587" s="59" t="s">
        <v>226</v>
      </c>
      <c r="D587" s="59"/>
      <c r="E587" s="61">
        <f t="shared" si="317"/>
        <v>0</v>
      </c>
      <c r="F587" s="61"/>
      <c r="G587" s="55"/>
      <c r="H587" s="55"/>
      <c r="I587" s="55"/>
      <c r="J587" s="61">
        <f t="shared" si="310"/>
        <v>0</v>
      </c>
      <c r="K587" s="55"/>
      <c r="L587" s="55"/>
      <c r="M587" s="55"/>
      <c r="N587" s="61">
        <f t="shared" si="312"/>
        <v>0</v>
      </c>
      <c r="O587" s="55"/>
      <c r="P587" s="55"/>
      <c r="Q587" s="55"/>
      <c r="R587" s="61">
        <f t="shared" si="314"/>
        <v>0</v>
      </c>
      <c r="S587" s="55"/>
      <c r="T587" s="55"/>
      <c r="U587" s="55"/>
      <c r="V587" s="61">
        <f t="shared" si="316"/>
        <v>0</v>
      </c>
    </row>
    <row r="588" spans="1:22" s="6" customFormat="1" ht="15" hidden="1" customHeight="1">
      <c r="A588" s="51">
        <v>540</v>
      </c>
      <c r="B588" s="11" t="s">
        <v>153</v>
      </c>
      <c r="C588" s="59" t="s">
        <v>225</v>
      </c>
      <c r="D588" s="59"/>
      <c r="E588" s="61">
        <f t="shared" si="317"/>
        <v>0</v>
      </c>
      <c r="F588" s="61"/>
      <c r="G588" s="55"/>
      <c r="H588" s="55"/>
      <c r="I588" s="55"/>
      <c r="J588" s="61">
        <f t="shared" si="310"/>
        <v>0</v>
      </c>
      <c r="K588" s="55"/>
      <c r="L588" s="55"/>
      <c r="M588" s="55"/>
      <c r="N588" s="61">
        <f t="shared" si="312"/>
        <v>0</v>
      </c>
      <c r="O588" s="55"/>
      <c r="P588" s="55"/>
      <c r="Q588" s="55"/>
      <c r="R588" s="61">
        <f t="shared" si="314"/>
        <v>0</v>
      </c>
      <c r="S588" s="55"/>
      <c r="T588" s="55"/>
      <c r="U588" s="55"/>
      <c r="V588" s="61">
        <f t="shared" si="316"/>
        <v>0</v>
      </c>
    </row>
    <row r="589" spans="1:22" s="6" customFormat="1" ht="15" hidden="1" customHeight="1">
      <c r="A589" s="51">
        <v>541</v>
      </c>
      <c r="B589" s="11" t="s">
        <v>153</v>
      </c>
      <c r="C589" s="59" t="s">
        <v>224</v>
      </c>
      <c r="D589" s="59"/>
      <c r="E589" s="61">
        <f t="shared" si="317"/>
        <v>0</v>
      </c>
      <c r="F589" s="61"/>
      <c r="G589" s="55"/>
      <c r="H589" s="55"/>
      <c r="I589" s="55"/>
      <c r="J589" s="61">
        <f t="shared" si="310"/>
        <v>0</v>
      </c>
      <c r="K589" s="55"/>
      <c r="L589" s="55"/>
      <c r="M589" s="55"/>
      <c r="N589" s="61">
        <f t="shared" si="312"/>
        <v>0</v>
      </c>
      <c r="O589" s="55"/>
      <c r="P589" s="55"/>
      <c r="Q589" s="55"/>
      <c r="R589" s="61">
        <f t="shared" si="314"/>
        <v>0</v>
      </c>
      <c r="S589" s="55"/>
      <c r="T589" s="55"/>
      <c r="U589" s="55"/>
      <c r="V589" s="61">
        <f t="shared" si="316"/>
        <v>0</v>
      </c>
    </row>
    <row r="590" spans="1:22" s="6" customFormat="1" ht="15" hidden="1" customHeight="1">
      <c r="A590" s="112">
        <v>542</v>
      </c>
      <c r="B590" s="113" t="s">
        <v>197</v>
      </c>
      <c r="C590" s="114" t="s">
        <v>223</v>
      </c>
      <c r="D590" s="114"/>
      <c r="E590" s="74">
        <f>SUM(E591:E596)</f>
        <v>0</v>
      </c>
      <c r="F590" s="74"/>
      <c r="G590" s="74">
        <f t="shared" ref="G590:I590" si="334">SUM(G591:G596)</f>
        <v>0</v>
      </c>
      <c r="H590" s="74">
        <f t="shared" si="334"/>
        <v>0</v>
      </c>
      <c r="I590" s="74">
        <f t="shared" si="334"/>
        <v>0</v>
      </c>
      <c r="J590" s="74">
        <f t="shared" si="310"/>
        <v>0</v>
      </c>
      <c r="K590" s="74">
        <f t="shared" ref="K590:M590" si="335">SUM(K591:K596)</f>
        <v>0</v>
      </c>
      <c r="L590" s="74">
        <f t="shared" si="335"/>
        <v>0</v>
      </c>
      <c r="M590" s="74">
        <f t="shared" si="335"/>
        <v>0</v>
      </c>
      <c r="N590" s="74">
        <f t="shared" si="312"/>
        <v>0</v>
      </c>
      <c r="O590" s="74">
        <f t="shared" ref="O590:Q590" si="336">SUM(O591:O596)</f>
        <v>0</v>
      </c>
      <c r="P590" s="74">
        <f t="shared" si="336"/>
        <v>0</v>
      </c>
      <c r="Q590" s="74">
        <f t="shared" si="336"/>
        <v>0</v>
      </c>
      <c r="R590" s="74">
        <f t="shared" si="314"/>
        <v>0</v>
      </c>
      <c r="S590" s="74">
        <f t="shared" ref="S590:U590" si="337">SUM(S591:S596)</f>
        <v>0</v>
      </c>
      <c r="T590" s="74">
        <f t="shared" si="337"/>
        <v>0</v>
      </c>
      <c r="U590" s="74">
        <f t="shared" si="337"/>
        <v>0</v>
      </c>
      <c r="V590" s="74">
        <f t="shared" si="316"/>
        <v>0</v>
      </c>
    </row>
    <row r="591" spans="1:22" ht="15" hidden="1" customHeight="1">
      <c r="A591" s="51">
        <v>543</v>
      </c>
      <c r="B591" s="11" t="s">
        <v>197</v>
      </c>
      <c r="C591" s="59" t="s">
        <v>229</v>
      </c>
      <c r="D591" s="59"/>
      <c r="E591" s="61">
        <f t="shared" si="317"/>
        <v>0</v>
      </c>
      <c r="F591" s="61"/>
      <c r="G591" s="55"/>
      <c r="H591" s="55"/>
      <c r="I591" s="55"/>
      <c r="J591" s="61">
        <f t="shared" si="310"/>
        <v>0</v>
      </c>
      <c r="K591" s="55"/>
      <c r="L591" s="55"/>
      <c r="M591" s="55"/>
      <c r="N591" s="61">
        <f t="shared" si="312"/>
        <v>0</v>
      </c>
      <c r="O591" s="55"/>
      <c r="P591" s="55"/>
      <c r="Q591" s="55"/>
      <c r="R591" s="61">
        <f t="shared" si="314"/>
        <v>0</v>
      </c>
      <c r="S591" s="55"/>
      <c r="T591" s="55"/>
      <c r="U591" s="55"/>
      <c r="V591" s="61">
        <f t="shared" si="316"/>
        <v>0</v>
      </c>
    </row>
    <row r="592" spans="1:22" s="6" customFormat="1" ht="15" hidden="1" customHeight="1">
      <c r="A592" s="51">
        <v>544</v>
      </c>
      <c r="B592" s="11" t="s">
        <v>197</v>
      </c>
      <c r="C592" s="59" t="s">
        <v>228</v>
      </c>
      <c r="D592" s="59"/>
      <c r="E592" s="61">
        <f t="shared" si="317"/>
        <v>0</v>
      </c>
      <c r="F592" s="61"/>
      <c r="G592" s="55"/>
      <c r="H592" s="55"/>
      <c r="I592" s="55"/>
      <c r="J592" s="61">
        <f t="shared" si="310"/>
        <v>0</v>
      </c>
      <c r="K592" s="55"/>
      <c r="L592" s="55"/>
      <c r="M592" s="55"/>
      <c r="N592" s="61">
        <f t="shared" si="312"/>
        <v>0</v>
      </c>
      <c r="O592" s="55"/>
      <c r="P592" s="55"/>
      <c r="Q592" s="55"/>
      <c r="R592" s="61">
        <f t="shared" si="314"/>
        <v>0</v>
      </c>
      <c r="S592" s="55"/>
      <c r="T592" s="55"/>
      <c r="U592" s="55"/>
      <c r="V592" s="61">
        <f t="shared" si="316"/>
        <v>0</v>
      </c>
    </row>
    <row r="593" spans="1:22" s="6" customFormat="1" ht="15" hidden="1" customHeight="1">
      <c r="A593" s="51">
        <v>545</v>
      </c>
      <c r="B593" s="11" t="s">
        <v>197</v>
      </c>
      <c r="C593" s="59" t="s">
        <v>227</v>
      </c>
      <c r="D593" s="59"/>
      <c r="E593" s="61">
        <f t="shared" si="317"/>
        <v>0</v>
      </c>
      <c r="F593" s="61"/>
      <c r="G593" s="55"/>
      <c r="H593" s="55"/>
      <c r="I593" s="55"/>
      <c r="J593" s="61">
        <f t="shared" si="310"/>
        <v>0</v>
      </c>
      <c r="K593" s="55"/>
      <c r="L593" s="55"/>
      <c r="M593" s="55"/>
      <c r="N593" s="61">
        <f t="shared" si="312"/>
        <v>0</v>
      </c>
      <c r="O593" s="55"/>
      <c r="P593" s="55"/>
      <c r="Q593" s="55"/>
      <c r="R593" s="61">
        <f t="shared" si="314"/>
        <v>0</v>
      </c>
      <c r="S593" s="55"/>
      <c r="T593" s="55"/>
      <c r="U593" s="55"/>
      <c r="V593" s="61">
        <f t="shared" si="316"/>
        <v>0</v>
      </c>
    </row>
    <row r="594" spans="1:22" s="6" customFormat="1" ht="15" hidden="1" customHeight="1">
      <c r="A594" s="51">
        <v>546</v>
      </c>
      <c r="B594" s="11" t="s">
        <v>197</v>
      </c>
      <c r="C594" s="59" t="s">
        <v>226</v>
      </c>
      <c r="D594" s="59"/>
      <c r="E594" s="61">
        <f t="shared" si="317"/>
        <v>0</v>
      </c>
      <c r="F594" s="61"/>
      <c r="G594" s="55"/>
      <c r="H594" s="55"/>
      <c r="I594" s="55"/>
      <c r="J594" s="61">
        <f t="shared" si="310"/>
        <v>0</v>
      </c>
      <c r="K594" s="55"/>
      <c r="L594" s="55"/>
      <c r="M594" s="55"/>
      <c r="N594" s="61">
        <f t="shared" si="312"/>
        <v>0</v>
      </c>
      <c r="O594" s="55"/>
      <c r="P594" s="55"/>
      <c r="Q594" s="55"/>
      <c r="R594" s="61">
        <f t="shared" si="314"/>
        <v>0</v>
      </c>
      <c r="S594" s="55"/>
      <c r="T594" s="55"/>
      <c r="U594" s="55"/>
      <c r="V594" s="61">
        <f t="shared" si="316"/>
        <v>0</v>
      </c>
    </row>
    <row r="595" spans="1:22" s="6" customFormat="1" ht="15" hidden="1" customHeight="1">
      <c r="A595" s="51">
        <v>547</v>
      </c>
      <c r="B595" s="11" t="s">
        <v>197</v>
      </c>
      <c r="C595" s="59" t="s">
        <v>225</v>
      </c>
      <c r="D595" s="59"/>
      <c r="E595" s="61">
        <f t="shared" si="317"/>
        <v>0</v>
      </c>
      <c r="F595" s="61"/>
      <c r="G595" s="55"/>
      <c r="H595" s="55"/>
      <c r="I595" s="55"/>
      <c r="J595" s="61">
        <f t="shared" si="310"/>
        <v>0</v>
      </c>
      <c r="K595" s="55"/>
      <c r="L595" s="55"/>
      <c r="M595" s="55"/>
      <c r="N595" s="61">
        <f t="shared" si="312"/>
        <v>0</v>
      </c>
      <c r="O595" s="55"/>
      <c r="P595" s="55"/>
      <c r="Q595" s="55"/>
      <c r="R595" s="61">
        <f t="shared" si="314"/>
        <v>0</v>
      </c>
      <c r="S595" s="55"/>
      <c r="T595" s="55"/>
      <c r="U595" s="55"/>
      <c r="V595" s="61">
        <f t="shared" si="316"/>
        <v>0</v>
      </c>
    </row>
    <row r="596" spans="1:22" s="6" customFormat="1" ht="15" hidden="1" customHeight="1">
      <c r="A596" s="51">
        <v>548</v>
      </c>
      <c r="B596" s="11" t="s">
        <v>197</v>
      </c>
      <c r="C596" s="59" t="s">
        <v>224</v>
      </c>
      <c r="D596" s="59"/>
      <c r="E596" s="61">
        <f t="shared" si="317"/>
        <v>0</v>
      </c>
      <c r="F596" s="61"/>
      <c r="G596" s="55"/>
      <c r="H596" s="55"/>
      <c r="I596" s="55"/>
      <c r="J596" s="61">
        <f t="shared" si="310"/>
        <v>0</v>
      </c>
      <c r="K596" s="55"/>
      <c r="L596" s="55"/>
      <c r="M596" s="55"/>
      <c r="N596" s="61">
        <f t="shared" si="312"/>
        <v>0</v>
      </c>
      <c r="O596" s="55"/>
      <c r="P596" s="55"/>
      <c r="Q596" s="55"/>
      <c r="R596" s="61">
        <f t="shared" si="314"/>
        <v>0</v>
      </c>
      <c r="S596" s="55"/>
      <c r="T596" s="55"/>
      <c r="U596" s="55"/>
      <c r="V596" s="61">
        <f t="shared" si="316"/>
        <v>0</v>
      </c>
    </row>
    <row r="597" spans="1:22" ht="15" hidden="1" customHeight="1">
      <c r="A597" s="112">
        <v>549</v>
      </c>
      <c r="B597" s="113" t="s">
        <v>201</v>
      </c>
      <c r="C597" s="114" t="s">
        <v>230</v>
      </c>
      <c r="D597" s="114"/>
      <c r="E597" s="74">
        <f>SUM(E598:E603)</f>
        <v>0</v>
      </c>
      <c r="F597" s="74"/>
      <c r="G597" s="74">
        <f t="shared" ref="G597:I597" si="338">SUM(G598:G603)</f>
        <v>0</v>
      </c>
      <c r="H597" s="74">
        <f t="shared" si="338"/>
        <v>0</v>
      </c>
      <c r="I597" s="74">
        <f t="shared" si="338"/>
        <v>0</v>
      </c>
      <c r="J597" s="74">
        <f t="shared" si="310"/>
        <v>0</v>
      </c>
      <c r="K597" s="74">
        <f t="shared" ref="K597:M597" si="339">SUM(K598:K603)</f>
        <v>0</v>
      </c>
      <c r="L597" s="74">
        <f t="shared" si="339"/>
        <v>0</v>
      </c>
      <c r="M597" s="74">
        <f t="shared" si="339"/>
        <v>0</v>
      </c>
      <c r="N597" s="74">
        <f t="shared" si="312"/>
        <v>0</v>
      </c>
      <c r="O597" s="74">
        <f t="shared" ref="O597:Q597" si="340">SUM(O598:O603)</f>
        <v>0</v>
      </c>
      <c r="P597" s="74">
        <f t="shared" si="340"/>
        <v>0</v>
      </c>
      <c r="Q597" s="74">
        <f t="shared" si="340"/>
        <v>0</v>
      </c>
      <c r="R597" s="74">
        <f t="shared" si="314"/>
        <v>0</v>
      </c>
      <c r="S597" s="74">
        <f t="shared" ref="S597:U597" si="341">SUM(S598:S603)</f>
        <v>0</v>
      </c>
      <c r="T597" s="74">
        <f t="shared" si="341"/>
        <v>0</v>
      </c>
      <c r="U597" s="74">
        <f t="shared" si="341"/>
        <v>0</v>
      </c>
      <c r="V597" s="74">
        <f t="shared" si="316"/>
        <v>0</v>
      </c>
    </row>
    <row r="598" spans="1:22" s="6" customFormat="1" ht="15" hidden="1" customHeight="1">
      <c r="A598" s="51">
        <v>550</v>
      </c>
      <c r="B598" s="11" t="s">
        <v>201</v>
      </c>
      <c r="C598" s="59" t="s">
        <v>229</v>
      </c>
      <c r="D598" s="59"/>
      <c r="E598" s="61">
        <f t="shared" si="317"/>
        <v>0</v>
      </c>
      <c r="F598" s="61"/>
      <c r="G598" s="55"/>
      <c r="H598" s="55"/>
      <c r="I598" s="55"/>
      <c r="J598" s="61">
        <f t="shared" si="310"/>
        <v>0</v>
      </c>
      <c r="K598" s="55"/>
      <c r="L598" s="55"/>
      <c r="M598" s="55"/>
      <c r="N598" s="61">
        <f t="shared" si="312"/>
        <v>0</v>
      </c>
      <c r="O598" s="55"/>
      <c r="P598" s="55"/>
      <c r="Q598" s="55"/>
      <c r="R598" s="61">
        <f t="shared" si="314"/>
        <v>0</v>
      </c>
      <c r="S598" s="55"/>
      <c r="T598" s="55"/>
      <c r="U598" s="55"/>
      <c r="V598" s="61">
        <f t="shared" si="316"/>
        <v>0</v>
      </c>
    </row>
    <row r="599" spans="1:22" s="6" customFormat="1" ht="15" hidden="1" customHeight="1">
      <c r="A599" s="51">
        <v>551</v>
      </c>
      <c r="B599" s="11" t="s">
        <v>201</v>
      </c>
      <c r="C599" s="59" t="s">
        <v>228</v>
      </c>
      <c r="D599" s="59"/>
      <c r="E599" s="61">
        <f t="shared" si="317"/>
        <v>0</v>
      </c>
      <c r="F599" s="61"/>
      <c r="G599" s="55"/>
      <c r="H599" s="55"/>
      <c r="I599" s="55"/>
      <c r="J599" s="61">
        <f t="shared" si="310"/>
        <v>0</v>
      </c>
      <c r="K599" s="55"/>
      <c r="L599" s="55"/>
      <c r="M599" s="55"/>
      <c r="N599" s="61">
        <f t="shared" si="312"/>
        <v>0</v>
      </c>
      <c r="O599" s="55"/>
      <c r="P599" s="55"/>
      <c r="Q599" s="55"/>
      <c r="R599" s="61">
        <f t="shared" si="314"/>
        <v>0</v>
      </c>
      <c r="S599" s="55"/>
      <c r="T599" s="55"/>
      <c r="U599" s="55"/>
      <c r="V599" s="61">
        <f t="shared" si="316"/>
        <v>0</v>
      </c>
    </row>
    <row r="600" spans="1:22" s="6" customFormat="1" ht="15" hidden="1" customHeight="1">
      <c r="A600" s="51">
        <v>552</v>
      </c>
      <c r="B600" s="11" t="s">
        <v>201</v>
      </c>
      <c r="C600" s="59" t="s">
        <v>227</v>
      </c>
      <c r="D600" s="59"/>
      <c r="E600" s="61">
        <f t="shared" si="317"/>
        <v>0</v>
      </c>
      <c r="F600" s="61"/>
      <c r="G600" s="55"/>
      <c r="H600" s="55"/>
      <c r="I600" s="55"/>
      <c r="J600" s="61">
        <f t="shared" si="310"/>
        <v>0</v>
      </c>
      <c r="K600" s="55"/>
      <c r="L600" s="55"/>
      <c r="M600" s="55"/>
      <c r="N600" s="61">
        <f t="shared" si="312"/>
        <v>0</v>
      </c>
      <c r="O600" s="55"/>
      <c r="P600" s="55"/>
      <c r="Q600" s="55"/>
      <c r="R600" s="61">
        <f t="shared" si="314"/>
        <v>0</v>
      </c>
      <c r="S600" s="55"/>
      <c r="T600" s="55"/>
      <c r="U600" s="55"/>
      <c r="V600" s="61">
        <f t="shared" si="316"/>
        <v>0</v>
      </c>
    </row>
    <row r="601" spans="1:22" s="6" customFormat="1" ht="15" hidden="1" customHeight="1">
      <c r="A601" s="51">
        <v>553</v>
      </c>
      <c r="B601" s="11" t="s">
        <v>201</v>
      </c>
      <c r="C601" s="59" t="s">
        <v>226</v>
      </c>
      <c r="D601" s="59"/>
      <c r="E601" s="61">
        <f t="shared" si="317"/>
        <v>0</v>
      </c>
      <c r="F601" s="61"/>
      <c r="G601" s="55"/>
      <c r="H601" s="55"/>
      <c r="I601" s="55"/>
      <c r="J601" s="61">
        <f t="shared" si="310"/>
        <v>0</v>
      </c>
      <c r="K601" s="55"/>
      <c r="L601" s="55"/>
      <c r="M601" s="55"/>
      <c r="N601" s="61">
        <f t="shared" si="312"/>
        <v>0</v>
      </c>
      <c r="O601" s="55"/>
      <c r="P601" s="55"/>
      <c r="Q601" s="55"/>
      <c r="R601" s="61">
        <f t="shared" si="314"/>
        <v>0</v>
      </c>
      <c r="S601" s="55"/>
      <c r="T601" s="55"/>
      <c r="U601" s="55"/>
      <c r="V601" s="61">
        <f t="shared" si="316"/>
        <v>0</v>
      </c>
    </row>
    <row r="602" spans="1:22" s="6" customFormat="1" ht="15" hidden="1" customHeight="1">
      <c r="A602" s="51">
        <v>554</v>
      </c>
      <c r="B602" s="11" t="s">
        <v>201</v>
      </c>
      <c r="C602" s="59" t="s">
        <v>225</v>
      </c>
      <c r="D602" s="59"/>
      <c r="E602" s="61">
        <f t="shared" si="317"/>
        <v>0</v>
      </c>
      <c r="F602" s="61"/>
      <c r="G602" s="55"/>
      <c r="H602" s="55"/>
      <c r="I602" s="55"/>
      <c r="J602" s="61">
        <f t="shared" si="310"/>
        <v>0</v>
      </c>
      <c r="K602" s="55"/>
      <c r="L602" s="55"/>
      <c r="M602" s="55"/>
      <c r="N602" s="61">
        <f t="shared" si="312"/>
        <v>0</v>
      </c>
      <c r="O602" s="55"/>
      <c r="P602" s="55"/>
      <c r="Q602" s="55"/>
      <c r="R602" s="61">
        <f t="shared" si="314"/>
        <v>0</v>
      </c>
      <c r="S602" s="55"/>
      <c r="T602" s="55"/>
      <c r="U602" s="55"/>
      <c r="V602" s="61">
        <f t="shared" si="316"/>
        <v>0</v>
      </c>
    </row>
    <row r="603" spans="1:22" s="6" customFormat="1" ht="15" hidden="1" customHeight="1">
      <c r="A603" s="51">
        <v>555</v>
      </c>
      <c r="B603" s="11" t="s">
        <v>201</v>
      </c>
      <c r="C603" s="59" t="s">
        <v>224</v>
      </c>
      <c r="D603" s="59"/>
      <c r="E603" s="61">
        <f t="shared" si="317"/>
        <v>0</v>
      </c>
      <c r="F603" s="61"/>
      <c r="G603" s="55"/>
      <c r="H603" s="55"/>
      <c r="I603" s="55"/>
      <c r="J603" s="61">
        <f t="shared" si="310"/>
        <v>0</v>
      </c>
      <c r="K603" s="55"/>
      <c r="L603" s="55"/>
      <c r="M603" s="55"/>
      <c r="N603" s="61">
        <f t="shared" si="312"/>
        <v>0</v>
      </c>
      <c r="O603" s="55"/>
      <c r="P603" s="55"/>
      <c r="Q603" s="55"/>
      <c r="R603" s="61">
        <f t="shared" si="314"/>
        <v>0</v>
      </c>
      <c r="S603" s="55"/>
      <c r="T603" s="55"/>
      <c r="U603" s="55"/>
      <c r="V603" s="61">
        <f t="shared" si="316"/>
        <v>0</v>
      </c>
    </row>
    <row r="604" spans="1:22" s="6" customFormat="1" ht="15" hidden="1" customHeight="1">
      <c r="A604" s="112">
        <v>556</v>
      </c>
      <c r="B604" s="113" t="s">
        <v>214</v>
      </c>
      <c r="C604" s="114" t="s">
        <v>223</v>
      </c>
      <c r="D604" s="114"/>
      <c r="E604" s="74">
        <f>SUM(E605:E610)</f>
        <v>0</v>
      </c>
      <c r="F604" s="74"/>
      <c r="G604" s="74">
        <f t="shared" ref="G604:I604" si="342">SUM(G605:G610)</f>
        <v>0</v>
      </c>
      <c r="H604" s="74">
        <f t="shared" si="342"/>
        <v>0</v>
      </c>
      <c r="I604" s="74">
        <f t="shared" si="342"/>
        <v>0</v>
      </c>
      <c r="J604" s="74">
        <f t="shared" si="310"/>
        <v>0</v>
      </c>
      <c r="K604" s="74">
        <f t="shared" ref="K604:M604" si="343">SUM(K605:K610)</f>
        <v>0</v>
      </c>
      <c r="L604" s="74">
        <f t="shared" si="343"/>
        <v>0</v>
      </c>
      <c r="M604" s="74">
        <f t="shared" si="343"/>
        <v>0</v>
      </c>
      <c r="N604" s="74">
        <f t="shared" si="312"/>
        <v>0</v>
      </c>
      <c r="O604" s="74">
        <f t="shared" ref="O604:Q604" si="344">SUM(O605:O610)</f>
        <v>0</v>
      </c>
      <c r="P604" s="74">
        <f t="shared" si="344"/>
        <v>0</v>
      </c>
      <c r="Q604" s="74">
        <f t="shared" si="344"/>
        <v>0</v>
      </c>
      <c r="R604" s="74">
        <f t="shared" si="314"/>
        <v>0</v>
      </c>
      <c r="S604" s="74">
        <f t="shared" ref="S604:U604" si="345">SUM(S605:S610)</f>
        <v>0</v>
      </c>
      <c r="T604" s="74">
        <f t="shared" si="345"/>
        <v>0</v>
      </c>
      <c r="U604" s="74">
        <f t="shared" si="345"/>
        <v>0</v>
      </c>
      <c r="V604" s="74">
        <f t="shared" si="316"/>
        <v>0</v>
      </c>
    </row>
    <row r="605" spans="1:22" s="6" customFormat="1" ht="15" hidden="1" customHeight="1">
      <c r="A605" s="51">
        <v>557</v>
      </c>
      <c r="B605" s="11" t="s">
        <v>214</v>
      </c>
      <c r="C605" s="59" t="s">
        <v>229</v>
      </c>
      <c r="D605" s="59"/>
      <c r="E605" s="61">
        <f t="shared" si="317"/>
        <v>0</v>
      </c>
      <c r="F605" s="61"/>
      <c r="G605" s="55"/>
      <c r="H605" s="55"/>
      <c r="I605" s="55"/>
      <c r="J605" s="61">
        <f t="shared" si="310"/>
        <v>0</v>
      </c>
      <c r="K605" s="55"/>
      <c r="L605" s="55"/>
      <c r="M605" s="55"/>
      <c r="N605" s="61">
        <f t="shared" si="312"/>
        <v>0</v>
      </c>
      <c r="O605" s="55"/>
      <c r="P605" s="55"/>
      <c r="Q605" s="55"/>
      <c r="R605" s="61">
        <f t="shared" si="314"/>
        <v>0</v>
      </c>
      <c r="S605" s="55"/>
      <c r="T605" s="55"/>
      <c r="U605" s="55"/>
      <c r="V605" s="61">
        <f t="shared" si="316"/>
        <v>0</v>
      </c>
    </row>
    <row r="606" spans="1:22" s="6" customFormat="1" ht="15" hidden="1" customHeight="1">
      <c r="A606" s="51">
        <v>558</v>
      </c>
      <c r="B606" s="11" t="s">
        <v>214</v>
      </c>
      <c r="C606" s="59" t="s">
        <v>228</v>
      </c>
      <c r="D606" s="59"/>
      <c r="E606" s="61">
        <f t="shared" si="317"/>
        <v>0</v>
      </c>
      <c r="F606" s="61"/>
      <c r="G606" s="55"/>
      <c r="H606" s="55"/>
      <c r="I606" s="55"/>
      <c r="J606" s="61">
        <f t="shared" si="310"/>
        <v>0</v>
      </c>
      <c r="K606" s="55"/>
      <c r="L606" s="55"/>
      <c r="M606" s="55"/>
      <c r="N606" s="61">
        <f t="shared" si="312"/>
        <v>0</v>
      </c>
      <c r="O606" s="55"/>
      <c r="P606" s="55"/>
      <c r="Q606" s="55"/>
      <c r="R606" s="61">
        <f t="shared" si="314"/>
        <v>0</v>
      </c>
      <c r="S606" s="55"/>
      <c r="T606" s="55"/>
      <c r="U606" s="55"/>
      <c r="V606" s="61">
        <f t="shared" si="316"/>
        <v>0</v>
      </c>
    </row>
    <row r="607" spans="1:22" s="6" customFormat="1" ht="15" hidden="1" customHeight="1">
      <c r="A607" s="51">
        <v>559</v>
      </c>
      <c r="B607" s="11" t="s">
        <v>214</v>
      </c>
      <c r="C607" s="59" t="s">
        <v>227</v>
      </c>
      <c r="D607" s="59"/>
      <c r="E607" s="61">
        <f t="shared" si="317"/>
        <v>0</v>
      </c>
      <c r="F607" s="61"/>
      <c r="G607" s="55"/>
      <c r="H607" s="55"/>
      <c r="I607" s="55"/>
      <c r="J607" s="61">
        <f t="shared" si="310"/>
        <v>0</v>
      </c>
      <c r="K607" s="55"/>
      <c r="L607" s="55"/>
      <c r="M607" s="55"/>
      <c r="N607" s="61">
        <f t="shared" si="312"/>
        <v>0</v>
      </c>
      <c r="O607" s="55"/>
      <c r="P607" s="55"/>
      <c r="Q607" s="55"/>
      <c r="R607" s="61">
        <f t="shared" si="314"/>
        <v>0</v>
      </c>
      <c r="S607" s="55"/>
      <c r="T607" s="55"/>
      <c r="U607" s="55"/>
      <c r="V607" s="61">
        <f t="shared" si="316"/>
        <v>0</v>
      </c>
    </row>
    <row r="608" spans="1:22" s="6" customFormat="1" ht="15" hidden="1" customHeight="1">
      <c r="A608" s="51">
        <v>560</v>
      </c>
      <c r="B608" s="11" t="s">
        <v>214</v>
      </c>
      <c r="C608" s="59" t="s">
        <v>226</v>
      </c>
      <c r="D608" s="59"/>
      <c r="E608" s="61">
        <f t="shared" si="317"/>
        <v>0</v>
      </c>
      <c r="F608" s="61"/>
      <c r="G608" s="55"/>
      <c r="H608" s="55"/>
      <c r="I608" s="55"/>
      <c r="J608" s="61">
        <f t="shared" si="310"/>
        <v>0</v>
      </c>
      <c r="K608" s="55"/>
      <c r="L608" s="55"/>
      <c r="M608" s="55"/>
      <c r="N608" s="61">
        <f t="shared" si="312"/>
        <v>0</v>
      </c>
      <c r="O608" s="55"/>
      <c r="P608" s="55"/>
      <c r="Q608" s="55"/>
      <c r="R608" s="61">
        <f t="shared" si="314"/>
        <v>0</v>
      </c>
      <c r="S608" s="55"/>
      <c r="T608" s="55"/>
      <c r="U608" s="55"/>
      <c r="V608" s="61">
        <f t="shared" si="316"/>
        <v>0</v>
      </c>
    </row>
    <row r="609" spans="1:22" ht="15" hidden="1" customHeight="1">
      <c r="A609" s="51">
        <v>561</v>
      </c>
      <c r="B609" s="11" t="s">
        <v>214</v>
      </c>
      <c r="C609" s="59" t="s">
        <v>225</v>
      </c>
      <c r="D609" s="59"/>
      <c r="E609" s="61">
        <f t="shared" si="317"/>
        <v>0</v>
      </c>
      <c r="F609" s="61"/>
      <c r="G609" s="55"/>
      <c r="H609" s="55"/>
      <c r="I609" s="55"/>
      <c r="J609" s="61">
        <f t="shared" si="310"/>
        <v>0</v>
      </c>
      <c r="K609" s="55"/>
      <c r="L609" s="55"/>
      <c r="M609" s="55"/>
      <c r="N609" s="61">
        <f t="shared" si="312"/>
        <v>0</v>
      </c>
      <c r="O609" s="55"/>
      <c r="P609" s="55"/>
      <c r="Q609" s="55"/>
      <c r="R609" s="61">
        <f t="shared" si="314"/>
        <v>0</v>
      </c>
      <c r="S609" s="55"/>
      <c r="T609" s="55"/>
      <c r="U609" s="55"/>
      <c r="V609" s="61">
        <f t="shared" si="316"/>
        <v>0</v>
      </c>
    </row>
    <row r="610" spans="1:22" s="6" customFormat="1" ht="15" hidden="1" customHeight="1">
      <c r="A610" s="51">
        <v>562</v>
      </c>
      <c r="B610" s="11" t="s">
        <v>214</v>
      </c>
      <c r="C610" s="59" t="s">
        <v>224</v>
      </c>
      <c r="D610" s="59"/>
      <c r="E610" s="61">
        <f t="shared" si="317"/>
        <v>0</v>
      </c>
      <c r="F610" s="61"/>
      <c r="G610" s="55"/>
      <c r="H610" s="55"/>
      <c r="I610" s="55"/>
      <c r="J610" s="61">
        <f t="shared" si="310"/>
        <v>0</v>
      </c>
      <c r="K610" s="55"/>
      <c r="L610" s="55"/>
      <c r="M610" s="55"/>
      <c r="N610" s="61">
        <f t="shared" si="312"/>
        <v>0</v>
      </c>
      <c r="O610" s="55"/>
      <c r="P610" s="55"/>
      <c r="Q610" s="55"/>
      <c r="R610" s="61">
        <f t="shared" si="314"/>
        <v>0</v>
      </c>
      <c r="S610" s="55"/>
      <c r="T610" s="55"/>
      <c r="U610" s="55"/>
      <c r="V610" s="61">
        <f t="shared" si="316"/>
        <v>0</v>
      </c>
    </row>
    <row r="611" spans="1:22" s="6" customFormat="1" ht="15" hidden="1" customHeight="1">
      <c r="A611" s="112">
        <v>563</v>
      </c>
      <c r="B611" s="113" t="s">
        <v>235</v>
      </c>
      <c r="C611" s="114" t="s">
        <v>230</v>
      </c>
      <c r="D611" s="114"/>
      <c r="E611" s="74">
        <f>SUM(E612:E617)</f>
        <v>0</v>
      </c>
      <c r="F611" s="74"/>
      <c r="G611" s="74">
        <f t="shared" ref="G611:I611" si="346">SUM(G612:G617)</f>
        <v>0</v>
      </c>
      <c r="H611" s="74">
        <f t="shared" si="346"/>
        <v>0</v>
      </c>
      <c r="I611" s="74">
        <f t="shared" si="346"/>
        <v>0</v>
      </c>
      <c r="J611" s="74">
        <f t="shared" si="310"/>
        <v>0</v>
      </c>
      <c r="K611" s="74">
        <f t="shared" ref="K611:M611" si="347">SUM(K612:K617)</f>
        <v>0</v>
      </c>
      <c r="L611" s="74">
        <f t="shared" si="347"/>
        <v>0</v>
      </c>
      <c r="M611" s="74">
        <f t="shared" si="347"/>
        <v>0</v>
      </c>
      <c r="N611" s="74">
        <f t="shared" si="312"/>
        <v>0</v>
      </c>
      <c r="O611" s="74">
        <f t="shared" ref="O611:Q611" si="348">SUM(O612:O617)</f>
        <v>0</v>
      </c>
      <c r="P611" s="74">
        <f t="shared" si="348"/>
        <v>0</v>
      </c>
      <c r="Q611" s="74">
        <f t="shared" si="348"/>
        <v>0</v>
      </c>
      <c r="R611" s="74">
        <f t="shared" si="314"/>
        <v>0</v>
      </c>
      <c r="S611" s="74">
        <f t="shared" ref="S611:U611" si="349">SUM(S612:S617)</f>
        <v>0</v>
      </c>
      <c r="T611" s="74">
        <f t="shared" si="349"/>
        <v>0</v>
      </c>
      <c r="U611" s="74">
        <f t="shared" si="349"/>
        <v>0</v>
      </c>
      <c r="V611" s="74">
        <f t="shared" si="316"/>
        <v>0</v>
      </c>
    </row>
    <row r="612" spans="1:22" s="6" customFormat="1" ht="15" hidden="1" customHeight="1">
      <c r="A612" s="51">
        <v>564</v>
      </c>
      <c r="B612" s="11" t="s">
        <v>235</v>
      </c>
      <c r="C612" s="59" t="s">
        <v>229</v>
      </c>
      <c r="D612" s="59"/>
      <c r="E612" s="61">
        <f t="shared" si="317"/>
        <v>0</v>
      </c>
      <c r="F612" s="61"/>
      <c r="G612" s="55"/>
      <c r="H612" s="55"/>
      <c r="I612" s="55"/>
      <c r="J612" s="61">
        <f t="shared" si="310"/>
        <v>0</v>
      </c>
      <c r="K612" s="55"/>
      <c r="L612" s="55"/>
      <c r="M612" s="55"/>
      <c r="N612" s="61">
        <f t="shared" si="312"/>
        <v>0</v>
      </c>
      <c r="O612" s="55"/>
      <c r="P612" s="55"/>
      <c r="Q612" s="55"/>
      <c r="R612" s="61">
        <f t="shared" si="314"/>
        <v>0</v>
      </c>
      <c r="S612" s="55"/>
      <c r="T612" s="55"/>
      <c r="U612" s="55"/>
      <c r="V612" s="61">
        <f t="shared" si="316"/>
        <v>0</v>
      </c>
    </row>
    <row r="613" spans="1:22" s="6" customFormat="1" ht="15" hidden="1" customHeight="1">
      <c r="A613" s="51">
        <v>565</v>
      </c>
      <c r="B613" s="11" t="s">
        <v>235</v>
      </c>
      <c r="C613" s="59" t="s">
        <v>228</v>
      </c>
      <c r="D613" s="59"/>
      <c r="E613" s="61">
        <f t="shared" si="317"/>
        <v>0</v>
      </c>
      <c r="F613" s="61"/>
      <c r="G613" s="55"/>
      <c r="H613" s="55"/>
      <c r="I613" s="55"/>
      <c r="J613" s="61">
        <f t="shared" si="310"/>
        <v>0</v>
      </c>
      <c r="K613" s="55"/>
      <c r="L613" s="55"/>
      <c r="M613" s="55"/>
      <c r="N613" s="61">
        <f t="shared" si="312"/>
        <v>0</v>
      </c>
      <c r="O613" s="55"/>
      <c r="P613" s="55"/>
      <c r="Q613" s="55"/>
      <c r="R613" s="61">
        <f t="shared" si="314"/>
        <v>0</v>
      </c>
      <c r="S613" s="55"/>
      <c r="T613" s="55"/>
      <c r="U613" s="55"/>
      <c r="V613" s="61">
        <f t="shared" si="316"/>
        <v>0</v>
      </c>
    </row>
    <row r="614" spans="1:22" s="6" customFormat="1" ht="15" hidden="1" customHeight="1">
      <c r="A614" s="51">
        <v>566</v>
      </c>
      <c r="B614" s="11" t="s">
        <v>235</v>
      </c>
      <c r="C614" s="59" t="s">
        <v>227</v>
      </c>
      <c r="D614" s="59"/>
      <c r="E614" s="61">
        <f t="shared" si="317"/>
        <v>0</v>
      </c>
      <c r="F614" s="61"/>
      <c r="G614" s="55"/>
      <c r="H614" s="55"/>
      <c r="I614" s="55"/>
      <c r="J614" s="61">
        <f t="shared" si="310"/>
        <v>0</v>
      </c>
      <c r="K614" s="55"/>
      <c r="L614" s="55"/>
      <c r="M614" s="55"/>
      <c r="N614" s="61">
        <f t="shared" si="312"/>
        <v>0</v>
      </c>
      <c r="O614" s="55"/>
      <c r="P614" s="55"/>
      <c r="Q614" s="55"/>
      <c r="R614" s="61">
        <f t="shared" si="314"/>
        <v>0</v>
      </c>
      <c r="S614" s="55"/>
      <c r="T614" s="55"/>
      <c r="U614" s="55"/>
      <c r="V614" s="61">
        <f t="shared" si="316"/>
        <v>0</v>
      </c>
    </row>
    <row r="615" spans="1:22" s="6" customFormat="1" ht="15" hidden="1" customHeight="1">
      <c r="A615" s="51">
        <v>567</v>
      </c>
      <c r="B615" s="11" t="s">
        <v>235</v>
      </c>
      <c r="C615" s="59" t="s">
        <v>226</v>
      </c>
      <c r="D615" s="59"/>
      <c r="E615" s="61">
        <f t="shared" si="317"/>
        <v>0</v>
      </c>
      <c r="F615" s="61"/>
      <c r="G615" s="55"/>
      <c r="H615" s="55"/>
      <c r="I615" s="55"/>
      <c r="J615" s="61">
        <f t="shared" si="310"/>
        <v>0</v>
      </c>
      <c r="K615" s="55"/>
      <c r="L615" s="55"/>
      <c r="M615" s="55"/>
      <c r="N615" s="61">
        <f t="shared" si="312"/>
        <v>0</v>
      </c>
      <c r="O615" s="55"/>
      <c r="P615" s="55"/>
      <c r="Q615" s="55"/>
      <c r="R615" s="61">
        <f t="shared" si="314"/>
        <v>0</v>
      </c>
      <c r="S615" s="55"/>
      <c r="T615" s="55"/>
      <c r="U615" s="55"/>
      <c r="V615" s="61">
        <f t="shared" si="316"/>
        <v>0</v>
      </c>
    </row>
    <row r="616" spans="1:22" s="6" customFormat="1" ht="15" hidden="1" customHeight="1">
      <c r="A616" s="51">
        <v>568</v>
      </c>
      <c r="B616" s="11" t="s">
        <v>235</v>
      </c>
      <c r="C616" s="59" t="s">
        <v>225</v>
      </c>
      <c r="D616" s="59"/>
      <c r="E616" s="61">
        <f t="shared" si="317"/>
        <v>0</v>
      </c>
      <c r="F616" s="61"/>
      <c r="G616" s="55"/>
      <c r="H616" s="55"/>
      <c r="I616" s="55"/>
      <c r="J616" s="61">
        <f t="shared" si="310"/>
        <v>0</v>
      </c>
      <c r="K616" s="55"/>
      <c r="L616" s="55"/>
      <c r="M616" s="55"/>
      <c r="N616" s="61">
        <f t="shared" si="312"/>
        <v>0</v>
      </c>
      <c r="O616" s="55"/>
      <c r="P616" s="55"/>
      <c r="Q616" s="55"/>
      <c r="R616" s="61">
        <f t="shared" si="314"/>
        <v>0</v>
      </c>
      <c r="S616" s="55"/>
      <c r="T616" s="55"/>
      <c r="U616" s="55"/>
      <c r="V616" s="61">
        <f t="shared" si="316"/>
        <v>0</v>
      </c>
    </row>
    <row r="617" spans="1:22" s="6" customFormat="1" ht="15" hidden="1" customHeight="1">
      <c r="A617" s="51">
        <v>569</v>
      </c>
      <c r="B617" s="11" t="s">
        <v>235</v>
      </c>
      <c r="C617" s="59" t="s">
        <v>224</v>
      </c>
      <c r="D617" s="59"/>
      <c r="E617" s="61">
        <f t="shared" si="317"/>
        <v>0</v>
      </c>
      <c r="F617" s="61"/>
      <c r="G617" s="55"/>
      <c r="H617" s="55"/>
      <c r="I617" s="55"/>
      <c r="J617" s="61">
        <f t="shared" si="310"/>
        <v>0</v>
      </c>
      <c r="K617" s="55"/>
      <c r="L617" s="55"/>
      <c r="M617" s="55"/>
      <c r="N617" s="61">
        <f t="shared" si="312"/>
        <v>0</v>
      </c>
      <c r="O617" s="55"/>
      <c r="P617" s="55"/>
      <c r="Q617" s="55"/>
      <c r="R617" s="61">
        <f t="shared" si="314"/>
        <v>0</v>
      </c>
      <c r="S617" s="55"/>
      <c r="T617" s="55"/>
      <c r="U617" s="55"/>
      <c r="V617" s="61">
        <f t="shared" si="316"/>
        <v>0</v>
      </c>
    </row>
    <row r="618" spans="1:22" s="6" customFormat="1" ht="15" hidden="1" customHeight="1">
      <c r="A618" s="112">
        <v>570</v>
      </c>
      <c r="B618" s="113" t="s">
        <v>204</v>
      </c>
      <c r="C618" s="114" t="s">
        <v>223</v>
      </c>
      <c r="D618" s="114"/>
      <c r="E618" s="74">
        <f>SUM(E619:E624)</f>
        <v>0</v>
      </c>
      <c r="F618" s="74"/>
      <c r="G618" s="74">
        <f t="shared" ref="G618:I618" si="350">SUM(G619:G624)</f>
        <v>0</v>
      </c>
      <c r="H618" s="74">
        <f t="shared" si="350"/>
        <v>0</v>
      </c>
      <c r="I618" s="74">
        <f t="shared" si="350"/>
        <v>0</v>
      </c>
      <c r="J618" s="74">
        <f t="shared" si="310"/>
        <v>0</v>
      </c>
      <c r="K618" s="74">
        <f t="shared" ref="K618:M618" si="351">SUM(K619:K624)</f>
        <v>0</v>
      </c>
      <c r="L618" s="74">
        <f t="shared" si="351"/>
        <v>0</v>
      </c>
      <c r="M618" s="74">
        <f t="shared" si="351"/>
        <v>0</v>
      </c>
      <c r="N618" s="74">
        <f t="shared" si="312"/>
        <v>0</v>
      </c>
      <c r="O618" s="74">
        <f t="shared" ref="O618:Q618" si="352">SUM(O619:O624)</f>
        <v>0</v>
      </c>
      <c r="P618" s="74">
        <f t="shared" si="352"/>
        <v>0</v>
      </c>
      <c r="Q618" s="74">
        <f t="shared" si="352"/>
        <v>0</v>
      </c>
      <c r="R618" s="74">
        <f t="shared" si="314"/>
        <v>0</v>
      </c>
      <c r="S618" s="74">
        <f t="shared" ref="S618:U618" si="353">SUM(S619:S624)</f>
        <v>0</v>
      </c>
      <c r="T618" s="74">
        <f t="shared" si="353"/>
        <v>0</v>
      </c>
      <c r="U618" s="74">
        <f t="shared" si="353"/>
        <v>0</v>
      </c>
      <c r="V618" s="74">
        <f t="shared" si="316"/>
        <v>0</v>
      </c>
    </row>
    <row r="619" spans="1:22" s="6" customFormat="1" ht="15" hidden="1" customHeight="1">
      <c r="A619" s="51">
        <v>571</v>
      </c>
      <c r="B619" s="11" t="s">
        <v>204</v>
      </c>
      <c r="C619" s="59" t="s">
        <v>229</v>
      </c>
      <c r="D619" s="59"/>
      <c r="E619" s="61">
        <f t="shared" si="317"/>
        <v>0</v>
      </c>
      <c r="F619" s="61"/>
      <c r="G619" s="55"/>
      <c r="H619" s="55"/>
      <c r="I619" s="55"/>
      <c r="J619" s="61">
        <f t="shared" ref="J619:J682" si="354">SUM(G619:I619)</f>
        <v>0</v>
      </c>
      <c r="K619" s="55"/>
      <c r="L619" s="55"/>
      <c r="M619" s="55"/>
      <c r="N619" s="61">
        <f t="shared" ref="N619:N682" si="355">SUM(K619:M619)</f>
        <v>0</v>
      </c>
      <c r="O619" s="55"/>
      <c r="P619" s="55"/>
      <c r="Q619" s="55"/>
      <c r="R619" s="61">
        <f t="shared" ref="R619:R682" si="356">SUM(O619:Q619)</f>
        <v>0</v>
      </c>
      <c r="S619" s="55"/>
      <c r="T619" s="55"/>
      <c r="U619" s="55"/>
      <c r="V619" s="61">
        <f t="shared" ref="V619:V682" si="357">SUM(S619:U619)</f>
        <v>0</v>
      </c>
    </row>
    <row r="620" spans="1:22" s="6" customFormat="1" ht="15" hidden="1" customHeight="1">
      <c r="A620" s="51">
        <v>572</v>
      </c>
      <c r="B620" s="11" t="s">
        <v>204</v>
      </c>
      <c r="C620" s="59" t="s">
        <v>228</v>
      </c>
      <c r="D620" s="59"/>
      <c r="E620" s="61">
        <f t="shared" si="317"/>
        <v>0</v>
      </c>
      <c r="F620" s="61"/>
      <c r="G620" s="55"/>
      <c r="H620" s="55"/>
      <c r="I620" s="55"/>
      <c r="J620" s="61">
        <f t="shared" si="354"/>
        <v>0</v>
      </c>
      <c r="K620" s="55"/>
      <c r="L620" s="55"/>
      <c r="M620" s="55"/>
      <c r="N620" s="61">
        <f t="shared" si="355"/>
        <v>0</v>
      </c>
      <c r="O620" s="55"/>
      <c r="P620" s="55"/>
      <c r="Q620" s="55"/>
      <c r="R620" s="61">
        <f t="shared" si="356"/>
        <v>0</v>
      </c>
      <c r="S620" s="55"/>
      <c r="T620" s="55"/>
      <c r="U620" s="55"/>
      <c r="V620" s="61">
        <f t="shared" si="357"/>
        <v>0</v>
      </c>
    </row>
    <row r="621" spans="1:22" s="6" customFormat="1" ht="15" hidden="1" customHeight="1">
      <c r="A621" s="51">
        <v>573</v>
      </c>
      <c r="B621" s="11" t="s">
        <v>204</v>
      </c>
      <c r="C621" s="59" t="s">
        <v>227</v>
      </c>
      <c r="D621" s="59"/>
      <c r="E621" s="61">
        <f t="shared" si="317"/>
        <v>0</v>
      </c>
      <c r="F621" s="61"/>
      <c r="G621" s="55"/>
      <c r="H621" s="55"/>
      <c r="I621" s="55"/>
      <c r="J621" s="61">
        <f t="shared" si="354"/>
        <v>0</v>
      </c>
      <c r="K621" s="55"/>
      <c r="L621" s="55"/>
      <c r="M621" s="55"/>
      <c r="N621" s="61">
        <f t="shared" si="355"/>
        <v>0</v>
      </c>
      <c r="O621" s="55"/>
      <c r="P621" s="55"/>
      <c r="Q621" s="55"/>
      <c r="R621" s="61">
        <f t="shared" si="356"/>
        <v>0</v>
      </c>
      <c r="S621" s="55"/>
      <c r="T621" s="55"/>
      <c r="U621" s="55"/>
      <c r="V621" s="61">
        <f t="shared" si="357"/>
        <v>0</v>
      </c>
    </row>
    <row r="622" spans="1:22" s="6" customFormat="1" ht="15" hidden="1" customHeight="1">
      <c r="A622" s="51">
        <v>574</v>
      </c>
      <c r="B622" s="11" t="s">
        <v>204</v>
      </c>
      <c r="C622" s="59" t="s">
        <v>226</v>
      </c>
      <c r="D622" s="59"/>
      <c r="E622" s="61">
        <f t="shared" si="317"/>
        <v>0</v>
      </c>
      <c r="F622" s="61"/>
      <c r="G622" s="55"/>
      <c r="H622" s="55"/>
      <c r="I622" s="55"/>
      <c r="J622" s="61">
        <f t="shared" si="354"/>
        <v>0</v>
      </c>
      <c r="K622" s="55"/>
      <c r="L622" s="55"/>
      <c r="M622" s="55"/>
      <c r="N622" s="61">
        <f t="shared" si="355"/>
        <v>0</v>
      </c>
      <c r="O622" s="55"/>
      <c r="P622" s="55"/>
      <c r="Q622" s="55"/>
      <c r="R622" s="61">
        <f t="shared" si="356"/>
        <v>0</v>
      </c>
      <c r="S622" s="55"/>
      <c r="T622" s="55"/>
      <c r="U622" s="55"/>
      <c r="V622" s="61">
        <f t="shared" si="357"/>
        <v>0</v>
      </c>
    </row>
    <row r="623" spans="1:22" s="6" customFormat="1" ht="15" hidden="1" customHeight="1">
      <c r="A623" s="51">
        <v>575</v>
      </c>
      <c r="B623" s="11" t="s">
        <v>204</v>
      </c>
      <c r="C623" s="59" t="s">
        <v>225</v>
      </c>
      <c r="D623" s="59"/>
      <c r="E623" s="61">
        <f t="shared" ref="E623:E686" si="358">SUM(G623:V623)/2</f>
        <v>0</v>
      </c>
      <c r="F623" s="61"/>
      <c r="G623" s="55"/>
      <c r="H623" s="55"/>
      <c r="I623" s="55"/>
      <c r="J623" s="61">
        <f t="shared" si="354"/>
        <v>0</v>
      </c>
      <c r="K623" s="55"/>
      <c r="L623" s="55"/>
      <c r="M623" s="55"/>
      <c r="N623" s="61">
        <f t="shared" si="355"/>
        <v>0</v>
      </c>
      <c r="O623" s="55"/>
      <c r="P623" s="55"/>
      <c r="Q623" s="55"/>
      <c r="R623" s="61">
        <f t="shared" si="356"/>
        <v>0</v>
      </c>
      <c r="S623" s="55"/>
      <c r="T623" s="55"/>
      <c r="U623" s="55"/>
      <c r="V623" s="61">
        <f t="shared" si="357"/>
        <v>0</v>
      </c>
    </row>
    <row r="624" spans="1:22" s="6" customFormat="1" ht="15" hidden="1" customHeight="1">
      <c r="A624" s="51">
        <v>576</v>
      </c>
      <c r="B624" s="11" t="s">
        <v>204</v>
      </c>
      <c r="C624" s="59" t="s">
        <v>224</v>
      </c>
      <c r="D624" s="59"/>
      <c r="E624" s="61">
        <f t="shared" si="358"/>
        <v>0</v>
      </c>
      <c r="F624" s="61"/>
      <c r="G624" s="55"/>
      <c r="H624" s="55"/>
      <c r="I624" s="55"/>
      <c r="J624" s="61">
        <f t="shared" si="354"/>
        <v>0</v>
      </c>
      <c r="K624" s="55"/>
      <c r="L624" s="55"/>
      <c r="M624" s="55"/>
      <c r="N624" s="61">
        <f t="shared" si="355"/>
        <v>0</v>
      </c>
      <c r="O624" s="55"/>
      <c r="P624" s="55"/>
      <c r="Q624" s="55"/>
      <c r="R624" s="61">
        <f t="shared" si="356"/>
        <v>0</v>
      </c>
      <c r="S624" s="55"/>
      <c r="T624" s="55"/>
      <c r="U624" s="55"/>
      <c r="V624" s="61">
        <f t="shared" si="357"/>
        <v>0</v>
      </c>
    </row>
    <row r="625" spans="1:22" s="6" customFormat="1" ht="15" hidden="1" customHeight="1">
      <c r="A625" s="112">
        <v>577</v>
      </c>
      <c r="B625" s="113" t="s">
        <v>206</v>
      </c>
      <c r="C625" s="114" t="s">
        <v>230</v>
      </c>
      <c r="D625" s="114"/>
      <c r="E625" s="74">
        <f>SUM(E626:E631)</f>
        <v>0</v>
      </c>
      <c r="F625" s="74"/>
      <c r="G625" s="74">
        <f t="shared" ref="G625:I625" si="359">SUM(G626:G631)</f>
        <v>0</v>
      </c>
      <c r="H625" s="74">
        <f t="shared" si="359"/>
        <v>0</v>
      </c>
      <c r="I625" s="74">
        <f t="shared" si="359"/>
        <v>0</v>
      </c>
      <c r="J625" s="74">
        <f t="shared" si="354"/>
        <v>0</v>
      </c>
      <c r="K625" s="74">
        <f t="shared" ref="K625:M625" si="360">SUM(K626:K631)</f>
        <v>0</v>
      </c>
      <c r="L625" s="74">
        <f t="shared" si="360"/>
        <v>0</v>
      </c>
      <c r="M625" s="74">
        <f t="shared" si="360"/>
        <v>0</v>
      </c>
      <c r="N625" s="74">
        <f t="shared" si="355"/>
        <v>0</v>
      </c>
      <c r="O625" s="74">
        <f t="shared" ref="O625:Q625" si="361">SUM(O626:O631)</f>
        <v>0</v>
      </c>
      <c r="P625" s="74">
        <f t="shared" si="361"/>
        <v>0</v>
      </c>
      <c r="Q625" s="74">
        <f t="shared" si="361"/>
        <v>0</v>
      </c>
      <c r="R625" s="74">
        <f t="shared" si="356"/>
        <v>0</v>
      </c>
      <c r="S625" s="74">
        <f t="shared" ref="S625:U625" si="362">SUM(S626:S631)</f>
        <v>0</v>
      </c>
      <c r="T625" s="74">
        <f t="shared" si="362"/>
        <v>0</v>
      </c>
      <c r="U625" s="74">
        <f t="shared" si="362"/>
        <v>0</v>
      </c>
      <c r="V625" s="74">
        <f t="shared" si="357"/>
        <v>0</v>
      </c>
    </row>
    <row r="626" spans="1:22" s="6" customFormat="1" ht="15" hidden="1" customHeight="1">
      <c r="A626" s="51">
        <v>578</v>
      </c>
      <c r="B626" s="11" t="s">
        <v>206</v>
      </c>
      <c r="C626" s="59" t="s">
        <v>229</v>
      </c>
      <c r="D626" s="59"/>
      <c r="E626" s="61">
        <f t="shared" si="358"/>
        <v>0</v>
      </c>
      <c r="F626" s="61"/>
      <c r="G626" s="55"/>
      <c r="H626" s="55"/>
      <c r="I626" s="55"/>
      <c r="J626" s="61">
        <f t="shared" si="354"/>
        <v>0</v>
      </c>
      <c r="K626" s="55"/>
      <c r="L626" s="55"/>
      <c r="M626" s="55"/>
      <c r="N626" s="61">
        <f t="shared" si="355"/>
        <v>0</v>
      </c>
      <c r="O626" s="55"/>
      <c r="P626" s="55"/>
      <c r="Q626" s="55"/>
      <c r="R626" s="61">
        <f t="shared" si="356"/>
        <v>0</v>
      </c>
      <c r="S626" s="55"/>
      <c r="T626" s="55"/>
      <c r="U626" s="55"/>
      <c r="V626" s="61">
        <f t="shared" si="357"/>
        <v>0</v>
      </c>
    </row>
    <row r="627" spans="1:22" s="6" customFormat="1" ht="15" hidden="1" customHeight="1">
      <c r="A627" s="51">
        <v>579</v>
      </c>
      <c r="B627" s="11" t="s">
        <v>206</v>
      </c>
      <c r="C627" s="59" t="s">
        <v>228</v>
      </c>
      <c r="D627" s="59"/>
      <c r="E627" s="61">
        <f t="shared" si="358"/>
        <v>0</v>
      </c>
      <c r="F627" s="61"/>
      <c r="G627" s="55"/>
      <c r="H627" s="55"/>
      <c r="I627" s="55"/>
      <c r="J627" s="61">
        <f t="shared" si="354"/>
        <v>0</v>
      </c>
      <c r="K627" s="55"/>
      <c r="L627" s="55"/>
      <c r="M627" s="55"/>
      <c r="N627" s="61">
        <f t="shared" si="355"/>
        <v>0</v>
      </c>
      <c r="O627" s="55"/>
      <c r="P627" s="55"/>
      <c r="Q627" s="55"/>
      <c r="R627" s="61">
        <f t="shared" si="356"/>
        <v>0</v>
      </c>
      <c r="S627" s="55"/>
      <c r="T627" s="55"/>
      <c r="U627" s="55"/>
      <c r="V627" s="61">
        <f t="shared" si="357"/>
        <v>0</v>
      </c>
    </row>
    <row r="628" spans="1:22" s="6" customFormat="1" ht="15" hidden="1" customHeight="1">
      <c r="A628" s="51">
        <v>580</v>
      </c>
      <c r="B628" s="11" t="s">
        <v>206</v>
      </c>
      <c r="C628" s="59" t="s">
        <v>227</v>
      </c>
      <c r="D628" s="59"/>
      <c r="E628" s="61">
        <f t="shared" si="358"/>
        <v>0</v>
      </c>
      <c r="F628" s="61"/>
      <c r="G628" s="55"/>
      <c r="H628" s="55"/>
      <c r="I628" s="55"/>
      <c r="J628" s="61">
        <f t="shared" si="354"/>
        <v>0</v>
      </c>
      <c r="K628" s="55"/>
      <c r="L628" s="55"/>
      <c r="M628" s="55"/>
      <c r="N628" s="61">
        <f t="shared" si="355"/>
        <v>0</v>
      </c>
      <c r="O628" s="55"/>
      <c r="P628" s="55"/>
      <c r="Q628" s="55"/>
      <c r="R628" s="61">
        <f t="shared" si="356"/>
        <v>0</v>
      </c>
      <c r="S628" s="55"/>
      <c r="T628" s="55"/>
      <c r="U628" s="55"/>
      <c r="V628" s="61">
        <f t="shared" si="357"/>
        <v>0</v>
      </c>
    </row>
    <row r="629" spans="1:22" s="6" customFormat="1" ht="15" hidden="1" customHeight="1">
      <c r="A629" s="51">
        <v>581</v>
      </c>
      <c r="B629" s="11" t="s">
        <v>206</v>
      </c>
      <c r="C629" s="59" t="s">
        <v>226</v>
      </c>
      <c r="D629" s="59"/>
      <c r="E629" s="61">
        <f t="shared" si="358"/>
        <v>0</v>
      </c>
      <c r="F629" s="61"/>
      <c r="G629" s="55"/>
      <c r="H629" s="55"/>
      <c r="I629" s="55"/>
      <c r="J629" s="61">
        <f t="shared" si="354"/>
        <v>0</v>
      </c>
      <c r="K629" s="55"/>
      <c r="L629" s="55"/>
      <c r="M629" s="55"/>
      <c r="N629" s="61">
        <f t="shared" si="355"/>
        <v>0</v>
      </c>
      <c r="O629" s="55"/>
      <c r="P629" s="55"/>
      <c r="Q629" s="55"/>
      <c r="R629" s="61">
        <f t="shared" si="356"/>
        <v>0</v>
      </c>
      <c r="S629" s="55"/>
      <c r="T629" s="55"/>
      <c r="U629" s="55"/>
      <c r="V629" s="61">
        <f t="shared" si="357"/>
        <v>0</v>
      </c>
    </row>
    <row r="630" spans="1:22" ht="15" hidden="1" customHeight="1">
      <c r="A630" s="51">
        <v>582</v>
      </c>
      <c r="B630" s="11" t="s">
        <v>206</v>
      </c>
      <c r="C630" s="59" t="s">
        <v>225</v>
      </c>
      <c r="D630" s="59"/>
      <c r="E630" s="61">
        <f t="shared" si="358"/>
        <v>0</v>
      </c>
      <c r="F630" s="61"/>
      <c r="G630" s="55"/>
      <c r="H630" s="55"/>
      <c r="I630" s="55"/>
      <c r="J630" s="61">
        <f t="shared" si="354"/>
        <v>0</v>
      </c>
      <c r="K630" s="55"/>
      <c r="L630" s="55"/>
      <c r="M630" s="55"/>
      <c r="N630" s="61">
        <f t="shared" si="355"/>
        <v>0</v>
      </c>
      <c r="O630" s="55"/>
      <c r="P630" s="55"/>
      <c r="Q630" s="55"/>
      <c r="R630" s="61">
        <f t="shared" si="356"/>
        <v>0</v>
      </c>
      <c r="S630" s="55"/>
      <c r="T630" s="55"/>
      <c r="U630" s="55"/>
      <c r="V630" s="61">
        <f t="shared" si="357"/>
        <v>0</v>
      </c>
    </row>
    <row r="631" spans="1:22" s="6" customFormat="1" ht="15" hidden="1" customHeight="1">
      <c r="A631" s="51">
        <v>583</v>
      </c>
      <c r="B631" s="11" t="s">
        <v>206</v>
      </c>
      <c r="C631" s="59" t="s">
        <v>224</v>
      </c>
      <c r="D631" s="59"/>
      <c r="E631" s="61">
        <f t="shared" si="358"/>
        <v>0</v>
      </c>
      <c r="F631" s="61"/>
      <c r="G631" s="55"/>
      <c r="H631" s="55"/>
      <c r="I631" s="55"/>
      <c r="J631" s="61">
        <f t="shared" si="354"/>
        <v>0</v>
      </c>
      <c r="K631" s="55"/>
      <c r="L631" s="55"/>
      <c r="M631" s="55"/>
      <c r="N631" s="61">
        <f t="shared" si="355"/>
        <v>0</v>
      </c>
      <c r="O631" s="55"/>
      <c r="P631" s="55"/>
      <c r="Q631" s="55"/>
      <c r="R631" s="61">
        <f t="shared" si="356"/>
        <v>0</v>
      </c>
      <c r="S631" s="55"/>
      <c r="T631" s="55"/>
      <c r="U631" s="55"/>
      <c r="V631" s="61">
        <f t="shared" si="357"/>
        <v>0</v>
      </c>
    </row>
    <row r="632" spans="1:22" ht="15" hidden="1" customHeight="1">
      <c r="A632" s="112">
        <v>584</v>
      </c>
      <c r="B632" s="113" t="s">
        <v>144</v>
      </c>
      <c r="C632" s="114" t="s">
        <v>223</v>
      </c>
      <c r="D632" s="114"/>
      <c r="E632" s="74">
        <f>SUM(E633:E638)</f>
        <v>0</v>
      </c>
      <c r="F632" s="74"/>
      <c r="G632" s="74">
        <f t="shared" ref="G632:I632" si="363">SUM(G633:G638)</f>
        <v>0</v>
      </c>
      <c r="H632" s="74">
        <f t="shared" si="363"/>
        <v>0</v>
      </c>
      <c r="I632" s="74">
        <f t="shared" si="363"/>
        <v>0</v>
      </c>
      <c r="J632" s="74">
        <f t="shared" si="354"/>
        <v>0</v>
      </c>
      <c r="K632" s="74">
        <f t="shared" ref="K632:M632" si="364">SUM(K633:K638)</f>
        <v>0</v>
      </c>
      <c r="L632" s="74">
        <f t="shared" si="364"/>
        <v>0</v>
      </c>
      <c r="M632" s="74">
        <f t="shared" si="364"/>
        <v>0</v>
      </c>
      <c r="N632" s="74">
        <f t="shared" si="355"/>
        <v>0</v>
      </c>
      <c r="O632" s="74">
        <f t="shared" ref="O632:Q632" si="365">SUM(O633:O638)</f>
        <v>0</v>
      </c>
      <c r="P632" s="74">
        <f t="shared" si="365"/>
        <v>0</v>
      </c>
      <c r="Q632" s="74">
        <f t="shared" si="365"/>
        <v>0</v>
      </c>
      <c r="R632" s="74">
        <f t="shared" si="356"/>
        <v>0</v>
      </c>
      <c r="S632" s="74">
        <f t="shared" ref="S632:U632" si="366">SUM(S633:S638)</f>
        <v>0</v>
      </c>
      <c r="T632" s="74">
        <f t="shared" si="366"/>
        <v>0</v>
      </c>
      <c r="U632" s="74">
        <f t="shared" si="366"/>
        <v>0</v>
      </c>
      <c r="V632" s="74">
        <f t="shared" si="357"/>
        <v>0</v>
      </c>
    </row>
    <row r="633" spans="1:22" ht="15" hidden="1" customHeight="1">
      <c r="A633" s="51">
        <v>585</v>
      </c>
      <c r="B633" s="11" t="s">
        <v>144</v>
      </c>
      <c r="C633" s="59" t="s">
        <v>229</v>
      </c>
      <c r="D633" s="59"/>
      <c r="E633" s="61">
        <f t="shared" si="358"/>
        <v>0</v>
      </c>
      <c r="F633" s="61"/>
      <c r="G633" s="55"/>
      <c r="H633" s="55"/>
      <c r="I633" s="55"/>
      <c r="J633" s="61">
        <f t="shared" si="354"/>
        <v>0</v>
      </c>
      <c r="K633" s="55"/>
      <c r="L633" s="55"/>
      <c r="M633" s="55"/>
      <c r="N633" s="61">
        <f t="shared" si="355"/>
        <v>0</v>
      </c>
      <c r="O633" s="55"/>
      <c r="P633" s="55"/>
      <c r="Q633" s="55"/>
      <c r="R633" s="61">
        <f t="shared" si="356"/>
        <v>0</v>
      </c>
      <c r="S633" s="55"/>
      <c r="T633" s="55"/>
      <c r="U633" s="55"/>
      <c r="V633" s="61">
        <f t="shared" si="357"/>
        <v>0</v>
      </c>
    </row>
    <row r="634" spans="1:22" s="6" customFormat="1" ht="15" hidden="1" customHeight="1">
      <c r="A634" s="51">
        <v>586</v>
      </c>
      <c r="B634" s="11" t="s">
        <v>144</v>
      </c>
      <c r="C634" s="59" t="s">
        <v>228</v>
      </c>
      <c r="D634" s="59"/>
      <c r="E634" s="61">
        <f t="shared" si="358"/>
        <v>0</v>
      </c>
      <c r="F634" s="61"/>
      <c r="G634" s="55"/>
      <c r="H634" s="55"/>
      <c r="I634" s="55"/>
      <c r="J634" s="61">
        <f t="shared" si="354"/>
        <v>0</v>
      </c>
      <c r="K634" s="55"/>
      <c r="L634" s="55"/>
      <c r="M634" s="55"/>
      <c r="N634" s="61">
        <f t="shared" si="355"/>
        <v>0</v>
      </c>
      <c r="O634" s="55"/>
      <c r="P634" s="55"/>
      <c r="Q634" s="55"/>
      <c r="R634" s="61">
        <f t="shared" si="356"/>
        <v>0</v>
      </c>
      <c r="S634" s="55"/>
      <c r="T634" s="55"/>
      <c r="U634" s="55"/>
      <c r="V634" s="61">
        <f t="shared" si="357"/>
        <v>0</v>
      </c>
    </row>
    <row r="635" spans="1:22" s="6" customFormat="1" ht="15" hidden="1" customHeight="1">
      <c r="A635" s="51">
        <v>587</v>
      </c>
      <c r="B635" s="11" t="s">
        <v>144</v>
      </c>
      <c r="C635" s="59" t="s">
        <v>227</v>
      </c>
      <c r="D635" s="59"/>
      <c r="E635" s="61">
        <f t="shared" si="358"/>
        <v>0</v>
      </c>
      <c r="F635" s="61"/>
      <c r="G635" s="55"/>
      <c r="H635" s="55"/>
      <c r="I635" s="55"/>
      <c r="J635" s="61">
        <f t="shared" si="354"/>
        <v>0</v>
      </c>
      <c r="K635" s="55"/>
      <c r="L635" s="55"/>
      <c r="M635" s="55"/>
      <c r="N635" s="61">
        <f t="shared" si="355"/>
        <v>0</v>
      </c>
      <c r="O635" s="55"/>
      <c r="P635" s="55"/>
      <c r="Q635" s="55"/>
      <c r="R635" s="61">
        <f t="shared" si="356"/>
        <v>0</v>
      </c>
      <c r="S635" s="55"/>
      <c r="T635" s="55"/>
      <c r="U635" s="55"/>
      <c r="V635" s="61">
        <f t="shared" si="357"/>
        <v>0</v>
      </c>
    </row>
    <row r="636" spans="1:22" s="6" customFormat="1" ht="15" hidden="1" customHeight="1">
      <c r="A636" s="51">
        <v>588</v>
      </c>
      <c r="B636" s="11" t="s">
        <v>144</v>
      </c>
      <c r="C636" s="59" t="s">
        <v>226</v>
      </c>
      <c r="D636" s="59"/>
      <c r="E636" s="61">
        <f t="shared" si="358"/>
        <v>0</v>
      </c>
      <c r="F636" s="61"/>
      <c r="G636" s="55"/>
      <c r="H636" s="55"/>
      <c r="I636" s="55"/>
      <c r="J636" s="61">
        <f t="shared" si="354"/>
        <v>0</v>
      </c>
      <c r="K636" s="55"/>
      <c r="L636" s="55"/>
      <c r="M636" s="55"/>
      <c r="N636" s="61">
        <f t="shared" si="355"/>
        <v>0</v>
      </c>
      <c r="O636" s="55"/>
      <c r="P636" s="55"/>
      <c r="Q636" s="55"/>
      <c r="R636" s="61">
        <f t="shared" si="356"/>
        <v>0</v>
      </c>
      <c r="S636" s="55"/>
      <c r="T636" s="55"/>
      <c r="U636" s="55"/>
      <c r="V636" s="61">
        <f t="shared" si="357"/>
        <v>0</v>
      </c>
    </row>
    <row r="637" spans="1:22" s="6" customFormat="1" ht="15" hidden="1" customHeight="1">
      <c r="A637" s="51">
        <v>589</v>
      </c>
      <c r="B637" s="11" t="s">
        <v>144</v>
      </c>
      <c r="C637" s="59" t="s">
        <v>225</v>
      </c>
      <c r="D637" s="59"/>
      <c r="E637" s="61">
        <f t="shared" si="358"/>
        <v>0</v>
      </c>
      <c r="F637" s="61"/>
      <c r="G637" s="55"/>
      <c r="H637" s="55"/>
      <c r="I637" s="55"/>
      <c r="J637" s="61">
        <f t="shared" si="354"/>
        <v>0</v>
      </c>
      <c r="K637" s="55"/>
      <c r="L637" s="55"/>
      <c r="M637" s="55"/>
      <c r="N637" s="61">
        <f t="shared" si="355"/>
        <v>0</v>
      </c>
      <c r="O637" s="55"/>
      <c r="P637" s="55"/>
      <c r="Q637" s="55"/>
      <c r="R637" s="61">
        <f t="shared" si="356"/>
        <v>0</v>
      </c>
      <c r="S637" s="55"/>
      <c r="T637" s="55"/>
      <c r="U637" s="55"/>
      <c r="V637" s="61">
        <f t="shared" si="357"/>
        <v>0</v>
      </c>
    </row>
    <row r="638" spans="1:22" s="6" customFormat="1" ht="15" hidden="1" customHeight="1">
      <c r="A638" s="51">
        <v>590</v>
      </c>
      <c r="B638" s="11" t="s">
        <v>144</v>
      </c>
      <c r="C638" s="59" t="s">
        <v>224</v>
      </c>
      <c r="D638" s="59"/>
      <c r="E638" s="61">
        <f t="shared" si="358"/>
        <v>0</v>
      </c>
      <c r="F638" s="61"/>
      <c r="G638" s="55"/>
      <c r="H638" s="55"/>
      <c r="I638" s="55"/>
      <c r="J638" s="61">
        <f t="shared" si="354"/>
        <v>0</v>
      </c>
      <c r="K638" s="55"/>
      <c r="L638" s="55"/>
      <c r="M638" s="55"/>
      <c r="N638" s="61">
        <f t="shared" si="355"/>
        <v>0</v>
      </c>
      <c r="O638" s="55"/>
      <c r="P638" s="55"/>
      <c r="Q638" s="55"/>
      <c r="R638" s="61">
        <f t="shared" si="356"/>
        <v>0</v>
      </c>
      <c r="S638" s="55"/>
      <c r="T638" s="55"/>
      <c r="U638" s="55"/>
      <c r="V638" s="61">
        <f t="shared" si="357"/>
        <v>0</v>
      </c>
    </row>
    <row r="639" spans="1:22" s="6" customFormat="1" ht="15" hidden="1" customHeight="1">
      <c r="A639" s="112">
        <v>591</v>
      </c>
      <c r="B639" s="113" t="s">
        <v>236</v>
      </c>
      <c r="C639" s="114" t="s">
        <v>230</v>
      </c>
      <c r="D639" s="114"/>
      <c r="E639" s="74">
        <f>SUM(E640:E645)</f>
        <v>0</v>
      </c>
      <c r="F639" s="74"/>
      <c r="G639" s="74">
        <f t="shared" ref="G639:I639" si="367">SUM(G640:G645)</f>
        <v>0</v>
      </c>
      <c r="H639" s="74">
        <f t="shared" si="367"/>
        <v>0</v>
      </c>
      <c r="I639" s="74">
        <f t="shared" si="367"/>
        <v>0</v>
      </c>
      <c r="J639" s="74">
        <f t="shared" si="354"/>
        <v>0</v>
      </c>
      <c r="K639" s="74">
        <f t="shared" ref="K639:M639" si="368">SUM(K640:K645)</f>
        <v>0</v>
      </c>
      <c r="L639" s="74">
        <f t="shared" si="368"/>
        <v>0</v>
      </c>
      <c r="M639" s="74">
        <f t="shared" si="368"/>
        <v>0</v>
      </c>
      <c r="N639" s="74">
        <f t="shared" si="355"/>
        <v>0</v>
      </c>
      <c r="O639" s="74">
        <f t="shared" ref="O639:Q639" si="369">SUM(O640:O645)</f>
        <v>0</v>
      </c>
      <c r="P639" s="74">
        <f t="shared" si="369"/>
        <v>0</v>
      </c>
      <c r="Q639" s="74">
        <f t="shared" si="369"/>
        <v>0</v>
      </c>
      <c r="R639" s="74">
        <f t="shared" si="356"/>
        <v>0</v>
      </c>
      <c r="S639" s="74">
        <f t="shared" ref="S639:U639" si="370">SUM(S640:S645)</f>
        <v>0</v>
      </c>
      <c r="T639" s="74">
        <f t="shared" si="370"/>
        <v>0</v>
      </c>
      <c r="U639" s="74">
        <f t="shared" si="370"/>
        <v>0</v>
      </c>
      <c r="V639" s="74">
        <f t="shared" si="357"/>
        <v>0</v>
      </c>
    </row>
    <row r="640" spans="1:22" s="6" customFormat="1" ht="15" hidden="1" customHeight="1">
      <c r="A640" s="51">
        <v>592</v>
      </c>
      <c r="B640" s="11" t="s">
        <v>236</v>
      </c>
      <c r="C640" s="59" t="s">
        <v>229</v>
      </c>
      <c r="D640" s="59"/>
      <c r="E640" s="61">
        <f t="shared" si="358"/>
        <v>0</v>
      </c>
      <c r="F640" s="61"/>
      <c r="G640" s="55"/>
      <c r="H640" s="55"/>
      <c r="I640" s="55"/>
      <c r="J640" s="61">
        <f t="shared" si="354"/>
        <v>0</v>
      </c>
      <c r="K640" s="55"/>
      <c r="L640" s="55"/>
      <c r="M640" s="55"/>
      <c r="N640" s="61">
        <f t="shared" si="355"/>
        <v>0</v>
      </c>
      <c r="O640" s="55"/>
      <c r="P640" s="55"/>
      <c r="Q640" s="55"/>
      <c r="R640" s="61">
        <f t="shared" si="356"/>
        <v>0</v>
      </c>
      <c r="S640" s="55"/>
      <c r="T640" s="55"/>
      <c r="U640" s="55"/>
      <c r="V640" s="61">
        <f t="shared" si="357"/>
        <v>0</v>
      </c>
    </row>
    <row r="641" spans="1:22" s="6" customFormat="1" ht="15" hidden="1" customHeight="1">
      <c r="A641" s="51">
        <v>593</v>
      </c>
      <c r="B641" s="11" t="s">
        <v>236</v>
      </c>
      <c r="C641" s="59" t="s">
        <v>228</v>
      </c>
      <c r="D641" s="59"/>
      <c r="E641" s="61">
        <f t="shared" si="358"/>
        <v>0</v>
      </c>
      <c r="F641" s="61"/>
      <c r="G641" s="55"/>
      <c r="H641" s="55"/>
      <c r="I641" s="55"/>
      <c r="J641" s="61">
        <f t="shared" si="354"/>
        <v>0</v>
      </c>
      <c r="K641" s="55"/>
      <c r="L641" s="55"/>
      <c r="M641" s="55"/>
      <c r="N641" s="61">
        <f t="shared" si="355"/>
        <v>0</v>
      </c>
      <c r="O641" s="55"/>
      <c r="P641" s="55"/>
      <c r="Q641" s="55"/>
      <c r="R641" s="61">
        <f t="shared" si="356"/>
        <v>0</v>
      </c>
      <c r="S641" s="55"/>
      <c r="T641" s="55"/>
      <c r="U641" s="55"/>
      <c r="V641" s="61">
        <f t="shared" si="357"/>
        <v>0</v>
      </c>
    </row>
    <row r="642" spans="1:22" s="6" customFormat="1" ht="15" hidden="1" customHeight="1">
      <c r="A642" s="51">
        <v>594</v>
      </c>
      <c r="B642" s="11" t="s">
        <v>236</v>
      </c>
      <c r="C642" s="59" t="s">
        <v>227</v>
      </c>
      <c r="D642" s="59"/>
      <c r="E642" s="61">
        <f t="shared" si="358"/>
        <v>0</v>
      </c>
      <c r="F642" s="61"/>
      <c r="G642" s="55"/>
      <c r="H642" s="55"/>
      <c r="I642" s="55"/>
      <c r="J642" s="61">
        <f t="shared" si="354"/>
        <v>0</v>
      </c>
      <c r="K642" s="55"/>
      <c r="L642" s="55"/>
      <c r="M642" s="55"/>
      <c r="N642" s="61">
        <f t="shared" si="355"/>
        <v>0</v>
      </c>
      <c r="O642" s="55"/>
      <c r="P642" s="55"/>
      <c r="Q642" s="55"/>
      <c r="R642" s="61">
        <f t="shared" si="356"/>
        <v>0</v>
      </c>
      <c r="S642" s="55"/>
      <c r="T642" s="55"/>
      <c r="U642" s="55"/>
      <c r="V642" s="61">
        <f t="shared" si="357"/>
        <v>0</v>
      </c>
    </row>
    <row r="643" spans="1:22" s="6" customFormat="1" ht="15" hidden="1" customHeight="1">
      <c r="A643" s="51">
        <v>595</v>
      </c>
      <c r="B643" s="11" t="s">
        <v>236</v>
      </c>
      <c r="C643" s="59" t="s">
        <v>226</v>
      </c>
      <c r="D643" s="59"/>
      <c r="E643" s="61">
        <f t="shared" si="358"/>
        <v>0</v>
      </c>
      <c r="F643" s="61"/>
      <c r="G643" s="55"/>
      <c r="H643" s="55"/>
      <c r="I643" s="55"/>
      <c r="J643" s="61">
        <f t="shared" si="354"/>
        <v>0</v>
      </c>
      <c r="K643" s="55"/>
      <c r="L643" s="55"/>
      <c r="M643" s="55"/>
      <c r="N643" s="61">
        <f t="shared" si="355"/>
        <v>0</v>
      </c>
      <c r="O643" s="55"/>
      <c r="P643" s="55"/>
      <c r="Q643" s="55"/>
      <c r="R643" s="61">
        <f t="shared" si="356"/>
        <v>0</v>
      </c>
      <c r="S643" s="55"/>
      <c r="T643" s="55"/>
      <c r="U643" s="55"/>
      <c r="V643" s="61">
        <f t="shared" si="357"/>
        <v>0</v>
      </c>
    </row>
    <row r="644" spans="1:22" s="6" customFormat="1" ht="15" hidden="1" customHeight="1">
      <c r="A644" s="51">
        <v>596</v>
      </c>
      <c r="B644" s="11" t="s">
        <v>236</v>
      </c>
      <c r="C644" s="59" t="s">
        <v>225</v>
      </c>
      <c r="D644" s="59"/>
      <c r="E644" s="61">
        <f t="shared" si="358"/>
        <v>0</v>
      </c>
      <c r="F644" s="61"/>
      <c r="G644" s="55"/>
      <c r="H644" s="55"/>
      <c r="I644" s="55"/>
      <c r="J644" s="61">
        <f t="shared" si="354"/>
        <v>0</v>
      </c>
      <c r="K644" s="55"/>
      <c r="L644" s="55"/>
      <c r="M644" s="55"/>
      <c r="N644" s="61">
        <f t="shared" si="355"/>
        <v>0</v>
      </c>
      <c r="O644" s="55"/>
      <c r="P644" s="55"/>
      <c r="Q644" s="55"/>
      <c r="R644" s="61">
        <f t="shared" si="356"/>
        <v>0</v>
      </c>
      <c r="S644" s="55"/>
      <c r="T644" s="55"/>
      <c r="U644" s="55"/>
      <c r="V644" s="61">
        <f t="shared" si="357"/>
        <v>0</v>
      </c>
    </row>
    <row r="645" spans="1:22" s="6" customFormat="1" ht="15" hidden="1" customHeight="1">
      <c r="A645" s="51">
        <v>597</v>
      </c>
      <c r="B645" s="11" t="s">
        <v>236</v>
      </c>
      <c r="C645" s="59" t="s">
        <v>224</v>
      </c>
      <c r="D645" s="59"/>
      <c r="E645" s="61">
        <f t="shared" si="358"/>
        <v>0</v>
      </c>
      <c r="F645" s="61"/>
      <c r="G645" s="55"/>
      <c r="H645" s="55"/>
      <c r="I645" s="55"/>
      <c r="J645" s="61">
        <f t="shared" si="354"/>
        <v>0</v>
      </c>
      <c r="K645" s="55"/>
      <c r="L645" s="55"/>
      <c r="M645" s="55"/>
      <c r="N645" s="61">
        <f t="shared" si="355"/>
        <v>0</v>
      </c>
      <c r="O645" s="55"/>
      <c r="P645" s="55"/>
      <c r="Q645" s="55"/>
      <c r="R645" s="61">
        <f t="shared" si="356"/>
        <v>0</v>
      </c>
      <c r="S645" s="55"/>
      <c r="T645" s="55"/>
      <c r="U645" s="55"/>
      <c r="V645" s="61">
        <f t="shared" si="357"/>
        <v>0</v>
      </c>
    </row>
    <row r="646" spans="1:22" s="6" customFormat="1" ht="15" hidden="1" customHeight="1">
      <c r="A646" s="112">
        <v>598</v>
      </c>
      <c r="B646" s="113" t="s">
        <v>179</v>
      </c>
      <c r="C646" s="114" t="s">
        <v>223</v>
      </c>
      <c r="D646" s="114"/>
      <c r="E646" s="74">
        <f>SUM(E647:E652)</f>
        <v>0</v>
      </c>
      <c r="F646" s="74"/>
      <c r="G646" s="74">
        <f t="shared" ref="G646:I646" si="371">SUM(G647:G652)</f>
        <v>0</v>
      </c>
      <c r="H646" s="74">
        <f t="shared" si="371"/>
        <v>0</v>
      </c>
      <c r="I646" s="74">
        <f t="shared" si="371"/>
        <v>0</v>
      </c>
      <c r="J646" s="74">
        <f t="shared" si="354"/>
        <v>0</v>
      </c>
      <c r="K646" s="74">
        <f t="shared" ref="K646:M646" si="372">SUM(K647:K652)</f>
        <v>0</v>
      </c>
      <c r="L646" s="74">
        <f t="shared" si="372"/>
        <v>0</v>
      </c>
      <c r="M646" s="74">
        <f t="shared" si="372"/>
        <v>0</v>
      </c>
      <c r="N646" s="74">
        <f t="shared" si="355"/>
        <v>0</v>
      </c>
      <c r="O646" s="74">
        <f t="shared" ref="O646:Q646" si="373">SUM(O647:O652)</f>
        <v>0</v>
      </c>
      <c r="P646" s="74">
        <f t="shared" si="373"/>
        <v>0</v>
      </c>
      <c r="Q646" s="74">
        <f t="shared" si="373"/>
        <v>0</v>
      </c>
      <c r="R646" s="74">
        <f t="shared" si="356"/>
        <v>0</v>
      </c>
      <c r="S646" s="74">
        <f t="shared" ref="S646:U646" si="374">SUM(S647:S652)</f>
        <v>0</v>
      </c>
      <c r="T646" s="74">
        <f t="shared" si="374"/>
        <v>0</v>
      </c>
      <c r="U646" s="74">
        <f t="shared" si="374"/>
        <v>0</v>
      </c>
      <c r="V646" s="74">
        <f t="shared" si="357"/>
        <v>0</v>
      </c>
    </row>
    <row r="647" spans="1:22" s="6" customFormat="1" ht="15" hidden="1" customHeight="1">
      <c r="A647" s="51">
        <v>599</v>
      </c>
      <c r="B647" s="11" t="s">
        <v>179</v>
      </c>
      <c r="C647" s="59" t="s">
        <v>229</v>
      </c>
      <c r="D647" s="59"/>
      <c r="E647" s="61">
        <f t="shared" si="358"/>
        <v>0</v>
      </c>
      <c r="F647" s="61"/>
      <c r="G647" s="55"/>
      <c r="H647" s="55"/>
      <c r="I647" s="55"/>
      <c r="J647" s="61">
        <f t="shared" si="354"/>
        <v>0</v>
      </c>
      <c r="K647" s="55"/>
      <c r="L647" s="55"/>
      <c r="M647" s="55"/>
      <c r="N647" s="61">
        <f t="shared" si="355"/>
        <v>0</v>
      </c>
      <c r="O647" s="55"/>
      <c r="P647" s="55"/>
      <c r="Q647" s="55"/>
      <c r="R647" s="61">
        <f t="shared" si="356"/>
        <v>0</v>
      </c>
      <c r="S647" s="55"/>
      <c r="T647" s="55"/>
      <c r="U647" s="55"/>
      <c r="V647" s="61">
        <f t="shared" si="357"/>
        <v>0</v>
      </c>
    </row>
    <row r="648" spans="1:22" s="6" customFormat="1" ht="15" hidden="1" customHeight="1">
      <c r="A648" s="51">
        <v>600</v>
      </c>
      <c r="B648" s="11" t="s">
        <v>179</v>
      </c>
      <c r="C648" s="92" t="s">
        <v>228</v>
      </c>
      <c r="D648" s="92"/>
      <c r="E648" s="73">
        <f t="shared" si="358"/>
        <v>0</v>
      </c>
      <c r="F648" s="61"/>
      <c r="G648" s="55"/>
      <c r="H648" s="55"/>
      <c r="I648" s="55"/>
      <c r="J648" s="61">
        <f t="shared" si="354"/>
        <v>0</v>
      </c>
      <c r="K648" s="55"/>
      <c r="L648" s="55"/>
      <c r="M648" s="55"/>
      <c r="N648" s="61">
        <f t="shared" si="355"/>
        <v>0</v>
      </c>
      <c r="O648" s="55"/>
      <c r="P648" s="55"/>
      <c r="Q648" s="55"/>
      <c r="R648" s="61">
        <f t="shared" si="356"/>
        <v>0</v>
      </c>
      <c r="S648" s="55"/>
      <c r="T648" s="55"/>
      <c r="U648" s="55"/>
      <c r="V648" s="61">
        <f t="shared" si="357"/>
        <v>0</v>
      </c>
    </row>
    <row r="649" spans="1:22" s="6" customFormat="1" ht="15" hidden="1" customHeight="1">
      <c r="A649" s="51">
        <v>601</v>
      </c>
      <c r="B649" s="11" t="s">
        <v>179</v>
      </c>
      <c r="C649" s="59" t="s">
        <v>227</v>
      </c>
      <c r="D649" s="59"/>
      <c r="E649" s="61">
        <f t="shared" si="358"/>
        <v>0</v>
      </c>
      <c r="F649" s="61"/>
      <c r="G649" s="55"/>
      <c r="H649" s="55"/>
      <c r="I649" s="55"/>
      <c r="J649" s="61">
        <f t="shared" si="354"/>
        <v>0</v>
      </c>
      <c r="K649" s="55"/>
      <c r="L649" s="55"/>
      <c r="M649" s="55"/>
      <c r="N649" s="61">
        <f t="shared" si="355"/>
        <v>0</v>
      </c>
      <c r="O649" s="55"/>
      <c r="P649" s="55"/>
      <c r="Q649" s="55"/>
      <c r="R649" s="61">
        <f t="shared" si="356"/>
        <v>0</v>
      </c>
      <c r="S649" s="55"/>
      <c r="T649" s="55"/>
      <c r="U649" s="55"/>
      <c r="V649" s="61">
        <f t="shared" si="357"/>
        <v>0</v>
      </c>
    </row>
    <row r="650" spans="1:22" s="6" customFormat="1" ht="15" hidden="1" customHeight="1">
      <c r="A650" s="51">
        <v>602</v>
      </c>
      <c r="B650" s="11" t="s">
        <v>179</v>
      </c>
      <c r="C650" s="59" t="s">
        <v>226</v>
      </c>
      <c r="D650" s="59"/>
      <c r="E650" s="61">
        <f t="shared" si="358"/>
        <v>0</v>
      </c>
      <c r="F650" s="61"/>
      <c r="G650" s="55"/>
      <c r="H650" s="55"/>
      <c r="I650" s="55"/>
      <c r="J650" s="61">
        <f t="shared" si="354"/>
        <v>0</v>
      </c>
      <c r="K650" s="55"/>
      <c r="L650" s="55"/>
      <c r="M650" s="55"/>
      <c r="N650" s="61">
        <f t="shared" si="355"/>
        <v>0</v>
      </c>
      <c r="O650" s="55"/>
      <c r="P650" s="55"/>
      <c r="Q650" s="55"/>
      <c r="R650" s="61">
        <f t="shared" si="356"/>
        <v>0</v>
      </c>
      <c r="S650" s="55"/>
      <c r="T650" s="55"/>
      <c r="U650" s="55"/>
      <c r="V650" s="61">
        <f t="shared" si="357"/>
        <v>0</v>
      </c>
    </row>
    <row r="651" spans="1:22" s="6" customFormat="1" ht="15" hidden="1" customHeight="1">
      <c r="A651" s="51">
        <v>603</v>
      </c>
      <c r="B651" s="11" t="s">
        <v>179</v>
      </c>
      <c r="C651" s="92" t="s">
        <v>225</v>
      </c>
      <c r="D651" s="92"/>
      <c r="E651" s="73">
        <f t="shared" si="358"/>
        <v>0</v>
      </c>
      <c r="F651" s="61"/>
      <c r="G651" s="55"/>
      <c r="H651" s="55"/>
      <c r="I651" s="55"/>
      <c r="J651" s="61">
        <f t="shared" si="354"/>
        <v>0</v>
      </c>
      <c r="K651" s="55"/>
      <c r="L651" s="55"/>
      <c r="M651" s="55"/>
      <c r="N651" s="61">
        <f t="shared" si="355"/>
        <v>0</v>
      </c>
      <c r="O651" s="55"/>
      <c r="P651" s="55"/>
      <c r="Q651" s="55"/>
      <c r="R651" s="61">
        <f t="shared" si="356"/>
        <v>0</v>
      </c>
      <c r="S651" s="55"/>
      <c r="T651" s="55"/>
      <c r="U651" s="55"/>
      <c r="V651" s="61">
        <f t="shared" si="357"/>
        <v>0</v>
      </c>
    </row>
    <row r="652" spans="1:22" s="6" customFormat="1" ht="15" hidden="1" customHeight="1">
      <c r="A652" s="51">
        <v>604</v>
      </c>
      <c r="B652" s="11" t="s">
        <v>179</v>
      </c>
      <c r="C652" s="59" t="s">
        <v>224</v>
      </c>
      <c r="D652" s="59"/>
      <c r="E652" s="61">
        <f t="shared" si="358"/>
        <v>0</v>
      </c>
      <c r="F652" s="61"/>
      <c r="G652" s="55"/>
      <c r="H652" s="55"/>
      <c r="I652" s="55"/>
      <c r="J652" s="61">
        <f t="shared" si="354"/>
        <v>0</v>
      </c>
      <c r="K652" s="55"/>
      <c r="L652" s="55"/>
      <c r="M652" s="55"/>
      <c r="N652" s="61">
        <f t="shared" si="355"/>
        <v>0</v>
      </c>
      <c r="O652" s="55"/>
      <c r="P652" s="55"/>
      <c r="Q652" s="55"/>
      <c r="R652" s="61">
        <f t="shared" si="356"/>
        <v>0</v>
      </c>
      <c r="S652" s="55"/>
      <c r="T652" s="55"/>
      <c r="U652" s="55"/>
      <c r="V652" s="61">
        <f t="shared" si="357"/>
        <v>0</v>
      </c>
    </row>
    <row r="653" spans="1:22" s="6" customFormat="1" ht="15" hidden="1" customHeight="1">
      <c r="A653" s="112">
        <v>605</v>
      </c>
      <c r="B653" s="113" t="s">
        <v>181</v>
      </c>
      <c r="C653" s="114" t="s">
        <v>230</v>
      </c>
      <c r="D653" s="114"/>
      <c r="E653" s="74">
        <f>SUM(E654:E659)</f>
        <v>0</v>
      </c>
      <c r="F653" s="74"/>
      <c r="G653" s="74">
        <f t="shared" ref="G653:I653" si="375">SUM(G654:G659)</f>
        <v>0</v>
      </c>
      <c r="H653" s="74">
        <f t="shared" si="375"/>
        <v>0</v>
      </c>
      <c r="I653" s="74">
        <f t="shared" si="375"/>
        <v>0</v>
      </c>
      <c r="J653" s="74">
        <f t="shared" si="354"/>
        <v>0</v>
      </c>
      <c r="K653" s="74">
        <f t="shared" ref="K653:M653" si="376">SUM(K654:K659)</f>
        <v>0</v>
      </c>
      <c r="L653" s="74">
        <f t="shared" si="376"/>
        <v>0</v>
      </c>
      <c r="M653" s="74">
        <f t="shared" si="376"/>
        <v>0</v>
      </c>
      <c r="N653" s="74">
        <f t="shared" si="355"/>
        <v>0</v>
      </c>
      <c r="O653" s="74">
        <f t="shared" ref="O653:Q653" si="377">SUM(O654:O659)</f>
        <v>0</v>
      </c>
      <c r="P653" s="74">
        <f t="shared" si="377"/>
        <v>0</v>
      </c>
      <c r="Q653" s="74">
        <f t="shared" si="377"/>
        <v>0</v>
      </c>
      <c r="R653" s="74">
        <f t="shared" si="356"/>
        <v>0</v>
      </c>
      <c r="S653" s="74">
        <f t="shared" ref="S653:U653" si="378">SUM(S654:S659)</f>
        <v>0</v>
      </c>
      <c r="T653" s="74">
        <f t="shared" si="378"/>
        <v>0</v>
      </c>
      <c r="U653" s="74">
        <f t="shared" si="378"/>
        <v>0</v>
      </c>
      <c r="V653" s="74">
        <f t="shared" si="357"/>
        <v>0</v>
      </c>
    </row>
    <row r="654" spans="1:22" s="6" customFormat="1" ht="15" hidden="1" customHeight="1">
      <c r="A654" s="51">
        <v>606</v>
      </c>
      <c r="B654" s="11" t="s">
        <v>181</v>
      </c>
      <c r="C654" s="59" t="s">
        <v>229</v>
      </c>
      <c r="D654" s="59"/>
      <c r="E654" s="61">
        <f t="shared" si="358"/>
        <v>0</v>
      </c>
      <c r="F654" s="61"/>
      <c r="G654" s="55"/>
      <c r="H654" s="55"/>
      <c r="I654" s="55"/>
      <c r="J654" s="61">
        <f t="shared" si="354"/>
        <v>0</v>
      </c>
      <c r="K654" s="55"/>
      <c r="L654" s="55"/>
      <c r="M654" s="55"/>
      <c r="N654" s="61">
        <f t="shared" si="355"/>
        <v>0</v>
      </c>
      <c r="O654" s="55"/>
      <c r="P654" s="55"/>
      <c r="Q654" s="55"/>
      <c r="R654" s="61">
        <f t="shared" si="356"/>
        <v>0</v>
      </c>
      <c r="S654" s="55"/>
      <c r="T654" s="55"/>
      <c r="U654" s="55"/>
      <c r="V654" s="61">
        <f t="shared" si="357"/>
        <v>0</v>
      </c>
    </row>
    <row r="655" spans="1:22" s="6" customFormat="1" ht="15" hidden="1" customHeight="1">
      <c r="A655" s="51">
        <v>607</v>
      </c>
      <c r="B655" s="11" t="s">
        <v>181</v>
      </c>
      <c r="C655" s="59" t="s">
        <v>228</v>
      </c>
      <c r="D655" s="59"/>
      <c r="E655" s="61">
        <f t="shared" si="358"/>
        <v>0</v>
      </c>
      <c r="F655" s="61"/>
      <c r="G655" s="55"/>
      <c r="H655" s="55"/>
      <c r="I655" s="55"/>
      <c r="J655" s="61">
        <f t="shared" si="354"/>
        <v>0</v>
      </c>
      <c r="K655" s="55"/>
      <c r="L655" s="55"/>
      <c r="M655" s="55"/>
      <c r="N655" s="61">
        <f t="shared" si="355"/>
        <v>0</v>
      </c>
      <c r="O655" s="55"/>
      <c r="P655" s="55"/>
      <c r="Q655" s="55"/>
      <c r="R655" s="61">
        <f t="shared" si="356"/>
        <v>0</v>
      </c>
      <c r="S655" s="55"/>
      <c r="T655" s="55"/>
      <c r="U655" s="55"/>
      <c r="V655" s="61">
        <f t="shared" si="357"/>
        <v>0</v>
      </c>
    </row>
    <row r="656" spans="1:22" s="6" customFormat="1" ht="15" hidden="1" customHeight="1">
      <c r="A656" s="51">
        <v>608</v>
      </c>
      <c r="B656" s="11" t="s">
        <v>181</v>
      </c>
      <c r="C656" s="59" t="s">
        <v>227</v>
      </c>
      <c r="D656" s="59"/>
      <c r="E656" s="61">
        <f t="shared" si="358"/>
        <v>0</v>
      </c>
      <c r="F656" s="61"/>
      <c r="G656" s="55"/>
      <c r="H656" s="55"/>
      <c r="I656" s="55"/>
      <c r="J656" s="61">
        <f t="shared" si="354"/>
        <v>0</v>
      </c>
      <c r="K656" s="55"/>
      <c r="L656" s="55"/>
      <c r="M656" s="55"/>
      <c r="N656" s="61">
        <f t="shared" si="355"/>
        <v>0</v>
      </c>
      <c r="O656" s="55"/>
      <c r="P656" s="55"/>
      <c r="Q656" s="55"/>
      <c r="R656" s="61">
        <f t="shared" si="356"/>
        <v>0</v>
      </c>
      <c r="S656" s="55"/>
      <c r="T656" s="55"/>
      <c r="U656" s="55"/>
      <c r="V656" s="61">
        <f t="shared" si="357"/>
        <v>0</v>
      </c>
    </row>
    <row r="657" spans="1:22" s="6" customFormat="1" ht="15" hidden="1" customHeight="1">
      <c r="A657" s="51">
        <v>609</v>
      </c>
      <c r="B657" s="11" t="s">
        <v>181</v>
      </c>
      <c r="C657" s="59" t="s">
        <v>226</v>
      </c>
      <c r="D657" s="59"/>
      <c r="E657" s="61">
        <f t="shared" si="358"/>
        <v>0</v>
      </c>
      <c r="F657" s="61"/>
      <c r="G657" s="55"/>
      <c r="H657" s="55"/>
      <c r="I657" s="55"/>
      <c r="J657" s="61">
        <f t="shared" si="354"/>
        <v>0</v>
      </c>
      <c r="K657" s="55"/>
      <c r="L657" s="55"/>
      <c r="M657" s="55"/>
      <c r="N657" s="61">
        <f t="shared" si="355"/>
        <v>0</v>
      </c>
      <c r="O657" s="55"/>
      <c r="P657" s="55"/>
      <c r="Q657" s="55"/>
      <c r="R657" s="61">
        <f t="shared" si="356"/>
        <v>0</v>
      </c>
      <c r="S657" s="55"/>
      <c r="T657" s="55"/>
      <c r="U657" s="55"/>
      <c r="V657" s="61">
        <f t="shared" si="357"/>
        <v>0</v>
      </c>
    </row>
    <row r="658" spans="1:22" s="6" customFormat="1" ht="15" hidden="1" customHeight="1">
      <c r="A658" s="51">
        <v>610</v>
      </c>
      <c r="B658" s="11" t="s">
        <v>181</v>
      </c>
      <c r="C658" s="59" t="s">
        <v>225</v>
      </c>
      <c r="D658" s="59"/>
      <c r="E658" s="61">
        <f t="shared" si="358"/>
        <v>0</v>
      </c>
      <c r="F658" s="61"/>
      <c r="G658" s="55"/>
      <c r="H658" s="55"/>
      <c r="I658" s="55"/>
      <c r="J658" s="61">
        <f t="shared" si="354"/>
        <v>0</v>
      </c>
      <c r="K658" s="55"/>
      <c r="L658" s="55"/>
      <c r="M658" s="55"/>
      <c r="N658" s="61">
        <f t="shared" si="355"/>
        <v>0</v>
      </c>
      <c r="O658" s="55"/>
      <c r="P658" s="55"/>
      <c r="Q658" s="55"/>
      <c r="R658" s="61">
        <f t="shared" si="356"/>
        <v>0</v>
      </c>
      <c r="S658" s="55"/>
      <c r="T658" s="55"/>
      <c r="U658" s="55"/>
      <c r="V658" s="61">
        <f t="shared" si="357"/>
        <v>0</v>
      </c>
    </row>
    <row r="659" spans="1:22" s="6" customFormat="1" ht="15" hidden="1" customHeight="1">
      <c r="A659" s="51">
        <v>611</v>
      </c>
      <c r="B659" s="11" t="s">
        <v>181</v>
      </c>
      <c r="C659" s="59" t="s">
        <v>224</v>
      </c>
      <c r="D659" s="59"/>
      <c r="E659" s="61">
        <f t="shared" si="358"/>
        <v>0</v>
      </c>
      <c r="F659" s="61"/>
      <c r="G659" s="55"/>
      <c r="H659" s="55"/>
      <c r="I659" s="55"/>
      <c r="J659" s="61">
        <f t="shared" si="354"/>
        <v>0</v>
      </c>
      <c r="K659" s="55"/>
      <c r="L659" s="55"/>
      <c r="M659" s="55"/>
      <c r="N659" s="61">
        <f t="shared" si="355"/>
        <v>0</v>
      </c>
      <c r="O659" s="55"/>
      <c r="P659" s="55"/>
      <c r="Q659" s="55"/>
      <c r="R659" s="61">
        <f t="shared" si="356"/>
        <v>0</v>
      </c>
      <c r="S659" s="55"/>
      <c r="T659" s="55"/>
      <c r="U659" s="55"/>
      <c r="V659" s="61">
        <f t="shared" si="357"/>
        <v>0</v>
      </c>
    </row>
    <row r="660" spans="1:22" s="6" customFormat="1" ht="15" hidden="1" customHeight="1">
      <c r="A660" s="112">
        <v>612</v>
      </c>
      <c r="B660" s="113" t="s">
        <v>184</v>
      </c>
      <c r="C660" s="114" t="s">
        <v>223</v>
      </c>
      <c r="D660" s="114"/>
      <c r="E660" s="68">
        <f>SUM(E661:E666)</f>
        <v>0</v>
      </c>
      <c r="F660" s="68"/>
      <c r="G660" s="74">
        <f t="shared" ref="G660:I660" si="379">SUM(G661:G666)</f>
        <v>0</v>
      </c>
      <c r="H660" s="74">
        <f t="shared" si="379"/>
        <v>0</v>
      </c>
      <c r="I660" s="74">
        <f t="shared" si="379"/>
        <v>0</v>
      </c>
      <c r="J660" s="74">
        <f t="shared" si="354"/>
        <v>0</v>
      </c>
      <c r="K660" s="74">
        <f t="shared" ref="K660:M660" si="380">SUM(K661:K666)</f>
        <v>0</v>
      </c>
      <c r="L660" s="74">
        <f t="shared" si="380"/>
        <v>0</v>
      </c>
      <c r="M660" s="74">
        <f t="shared" si="380"/>
        <v>0</v>
      </c>
      <c r="N660" s="74">
        <f t="shared" si="355"/>
        <v>0</v>
      </c>
      <c r="O660" s="74">
        <f t="shared" ref="O660:Q660" si="381">SUM(O661:O666)</f>
        <v>0</v>
      </c>
      <c r="P660" s="74">
        <f t="shared" si="381"/>
        <v>0</v>
      </c>
      <c r="Q660" s="74">
        <f t="shared" si="381"/>
        <v>0</v>
      </c>
      <c r="R660" s="74">
        <f t="shared" si="356"/>
        <v>0</v>
      </c>
      <c r="S660" s="74">
        <f t="shared" ref="S660:U660" si="382">SUM(S661:S666)</f>
        <v>0</v>
      </c>
      <c r="T660" s="74">
        <f t="shared" si="382"/>
        <v>0</v>
      </c>
      <c r="U660" s="74">
        <f t="shared" si="382"/>
        <v>0</v>
      </c>
      <c r="V660" s="74">
        <f t="shared" si="357"/>
        <v>0</v>
      </c>
    </row>
    <row r="661" spans="1:22" s="6" customFormat="1" ht="15" hidden="1" customHeight="1">
      <c r="A661" s="51">
        <v>613</v>
      </c>
      <c r="B661" s="11" t="s">
        <v>184</v>
      </c>
      <c r="C661" s="59" t="s">
        <v>229</v>
      </c>
      <c r="D661" s="59"/>
      <c r="E661" s="61">
        <f t="shared" si="358"/>
        <v>0</v>
      </c>
      <c r="F661" s="61"/>
      <c r="G661" s="55"/>
      <c r="H661" s="55"/>
      <c r="I661" s="55"/>
      <c r="J661" s="61">
        <f t="shared" si="354"/>
        <v>0</v>
      </c>
      <c r="K661" s="55"/>
      <c r="L661" s="55"/>
      <c r="M661" s="55"/>
      <c r="N661" s="61">
        <f t="shared" si="355"/>
        <v>0</v>
      </c>
      <c r="O661" s="55"/>
      <c r="P661" s="55"/>
      <c r="Q661" s="55"/>
      <c r="R661" s="61">
        <f t="shared" si="356"/>
        <v>0</v>
      </c>
      <c r="S661" s="55"/>
      <c r="T661" s="55"/>
      <c r="U661" s="55"/>
      <c r="V661" s="61">
        <f t="shared" si="357"/>
        <v>0</v>
      </c>
    </row>
    <row r="662" spans="1:22" s="6" customFormat="1" ht="15" hidden="1" customHeight="1">
      <c r="A662" s="51">
        <v>614</v>
      </c>
      <c r="B662" s="11" t="s">
        <v>184</v>
      </c>
      <c r="C662" s="59" t="s">
        <v>228</v>
      </c>
      <c r="D662" s="59"/>
      <c r="E662" s="61">
        <f t="shared" si="358"/>
        <v>0</v>
      </c>
      <c r="F662" s="61"/>
      <c r="G662" s="55"/>
      <c r="H662" s="55"/>
      <c r="I662" s="55"/>
      <c r="J662" s="61">
        <f t="shared" si="354"/>
        <v>0</v>
      </c>
      <c r="K662" s="55"/>
      <c r="L662" s="55"/>
      <c r="M662" s="55"/>
      <c r="N662" s="61">
        <f t="shared" si="355"/>
        <v>0</v>
      </c>
      <c r="O662" s="55"/>
      <c r="P662" s="55"/>
      <c r="Q662" s="55"/>
      <c r="R662" s="61">
        <f t="shared" si="356"/>
        <v>0</v>
      </c>
      <c r="S662" s="55"/>
      <c r="T662" s="55"/>
      <c r="U662" s="55"/>
      <c r="V662" s="61">
        <f t="shared" si="357"/>
        <v>0</v>
      </c>
    </row>
    <row r="663" spans="1:22" s="6" customFormat="1" ht="15" hidden="1" customHeight="1">
      <c r="A663" s="51">
        <v>615</v>
      </c>
      <c r="B663" s="11" t="s">
        <v>184</v>
      </c>
      <c r="C663" s="59" t="s">
        <v>227</v>
      </c>
      <c r="D663" s="59"/>
      <c r="E663" s="55">
        <f t="shared" si="358"/>
        <v>0</v>
      </c>
      <c r="F663" s="55"/>
      <c r="G663" s="55"/>
      <c r="H663" s="55"/>
      <c r="I663" s="55"/>
      <c r="J663" s="61">
        <f t="shared" si="354"/>
        <v>0</v>
      </c>
      <c r="K663" s="55"/>
      <c r="L663" s="55"/>
      <c r="M663" s="55"/>
      <c r="N663" s="61">
        <f t="shared" si="355"/>
        <v>0</v>
      </c>
      <c r="O663" s="55"/>
      <c r="P663" s="55"/>
      <c r="Q663" s="55"/>
      <c r="R663" s="61">
        <f t="shared" si="356"/>
        <v>0</v>
      </c>
      <c r="S663" s="55"/>
      <c r="T663" s="55"/>
      <c r="U663" s="55"/>
      <c r="V663" s="61">
        <f t="shared" si="357"/>
        <v>0</v>
      </c>
    </row>
    <row r="664" spans="1:22" s="6" customFormat="1" ht="15" hidden="1" customHeight="1">
      <c r="A664" s="51">
        <v>616</v>
      </c>
      <c r="B664" s="11" t="s">
        <v>184</v>
      </c>
      <c r="C664" s="59" t="s">
        <v>226</v>
      </c>
      <c r="D664" s="59"/>
      <c r="E664" s="55">
        <f t="shared" si="358"/>
        <v>0</v>
      </c>
      <c r="F664" s="55"/>
      <c r="G664" s="55"/>
      <c r="H664" s="55"/>
      <c r="I664" s="55"/>
      <c r="J664" s="61">
        <f t="shared" si="354"/>
        <v>0</v>
      </c>
      <c r="K664" s="55"/>
      <c r="L664" s="55"/>
      <c r="M664" s="55"/>
      <c r="N664" s="61">
        <f t="shared" si="355"/>
        <v>0</v>
      </c>
      <c r="O664" s="55"/>
      <c r="P664" s="55"/>
      <c r="Q664" s="55"/>
      <c r="R664" s="61">
        <f t="shared" si="356"/>
        <v>0</v>
      </c>
      <c r="S664" s="55"/>
      <c r="T664" s="55"/>
      <c r="U664" s="55"/>
      <c r="V664" s="61">
        <f t="shared" si="357"/>
        <v>0</v>
      </c>
    </row>
    <row r="665" spans="1:22" s="6" customFormat="1" ht="15" hidden="1" customHeight="1">
      <c r="A665" s="51">
        <v>617</v>
      </c>
      <c r="B665" s="11" t="s">
        <v>184</v>
      </c>
      <c r="C665" s="59" t="s">
        <v>225</v>
      </c>
      <c r="D665" s="59"/>
      <c r="E665" s="55">
        <f t="shared" si="358"/>
        <v>0</v>
      </c>
      <c r="F665" s="55"/>
      <c r="G665" s="55"/>
      <c r="H665" s="55"/>
      <c r="I665" s="55"/>
      <c r="J665" s="61">
        <f t="shared" si="354"/>
        <v>0</v>
      </c>
      <c r="K665" s="55"/>
      <c r="L665" s="55"/>
      <c r="M665" s="55"/>
      <c r="N665" s="61">
        <f t="shared" si="355"/>
        <v>0</v>
      </c>
      <c r="O665" s="55"/>
      <c r="P665" s="55"/>
      <c r="Q665" s="55"/>
      <c r="R665" s="61">
        <f t="shared" si="356"/>
        <v>0</v>
      </c>
      <c r="S665" s="55"/>
      <c r="T665" s="55"/>
      <c r="U665" s="55"/>
      <c r="V665" s="61">
        <f t="shared" si="357"/>
        <v>0</v>
      </c>
    </row>
    <row r="666" spans="1:22" s="6" customFormat="1" ht="15" hidden="1" customHeight="1">
      <c r="A666" s="51">
        <v>618</v>
      </c>
      <c r="B666" s="11" t="s">
        <v>184</v>
      </c>
      <c r="C666" s="59" t="s">
        <v>224</v>
      </c>
      <c r="D666" s="59"/>
      <c r="E666" s="55">
        <f t="shared" si="358"/>
        <v>0</v>
      </c>
      <c r="F666" s="55"/>
      <c r="G666" s="55"/>
      <c r="H666" s="55"/>
      <c r="I666" s="55"/>
      <c r="J666" s="61">
        <f t="shared" si="354"/>
        <v>0</v>
      </c>
      <c r="K666" s="55"/>
      <c r="L666" s="55"/>
      <c r="M666" s="55"/>
      <c r="N666" s="61">
        <f t="shared" si="355"/>
        <v>0</v>
      </c>
      <c r="O666" s="55"/>
      <c r="P666" s="55"/>
      <c r="Q666" s="55"/>
      <c r="R666" s="61">
        <f t="shared" si="356"/>
        <v>0</v>
      </c>
      <c r="S666" s="55"/>
      <c r="T666" s="55"/>
      <c r="U666" s="55"/>
      <c r="V666" s="61">
        <f t="shared" si="357"/>
        <v>0</v>
      </c>
    </row>
    <row r="667" spans="1:22" s="6" customFormat="1" ht="15" hidden="1" customHeight="1">
      <c r="A667" s="112">
        <v>619</v>
      </c>
      <c r="B667" s="113" t="s">
        <v>188</v>
      </c>
      <c r="C667" s="114" t="s">
        <v>230</v>
      </c>
      <c r="D667" s="114"/>
      <c r="E667" s="68">
        <f>SUM(E668:E673)</f>
        <v>0</v>
      </c>
      <c r="F667" s="68"/>
      <c r="G667" s="74">
        <f t="shared" ref="G667:I667" si="383">SUM(G668:G673)</f>
        <v>0</v>
      </c>
      <c r="H667" s="74">
        <f t="shared" si="383"/>
        <v>0</v>
      </c>
      <c r="I667" s="74">
        <f t="shared" si="383"/>
        <v>0</v>
      </c>
      <c r="J667" s="74">
        <f t="shared" si="354"/>
        <v>0</v>
      </c>
      <c r="K667" s="74">
        <f t="shared" ref="K667:M667" si="384">SUM(K668:K673)</f>
        <v>0</v>
      </c>
      <c r="L667" s="74">
        <f t="shared" si="384"/>
        <v>0</v>
      </c>
      <c r="M667" s="74">
        <f t="shared" si="384"/>
        <v>0</v>
      </c>
      <c r="N667" s="74">
        <f t="shared" si="355"/>
        <v>0</v>
      </c>
      <c r="O667" s="74">
        <f t="shared" ref="O667:Q667" si="385">SUM(O668:O673)</f>
        <v>0</v>
      </c>
      <c r="P667" s="74">
        <f t="shared" si="385"/>
        <v>0</v>
      </c>
      <c r="Q667" s="74">
        <f t="shared" si="385"/>
        <v>0</v>
      </c>
      <c r="R667" s="74">
        <f t="shared" si="356"/>
        <v>0</v>
      </c>
      <c r="S667" s="74">
        <f t="shared" ref="S667:U667" si="386">SUM(S668:S673)</f>
        <v>0</v>
      </c>
      <c r="T667" s="74">
        <f t="shared" si="386"/>
        <v>0</v>
      </c>
      <c r="U667" s="74">
        <f t="shared" si="386"/>
        <v>0</v>
      </c>
      <c r="V667" s="74">
        <f t="shared" si="357"/>
        <v>0</v>
      </c>
    </row>
    <row r="668" spans="1:22" s="6" customFormat="1" ht="15" hidden="1" customHeight="1">
      <c r="A668" s="51">
        <v>620</v>
      </c>
      <c r="B668" s="11" t="s">
        <v>188</v>
      </c>
      <c r="C668" s="59" t="s">
        <v>229</v>
      </c>
      <c r="D668" s="59"/>
      <c r="E668" s="55">
        <f t="shared" si="358"/>
        <v>0</v>
      </c>
      <c r="F668" s="55"/>
      <c r="G668" s="55"/>
      <c r="H668" s="55"/>
      <c r="I668" s="55"/>
      <c r="J668" s="61">
        <f t="shared" si="354"/>
        <v>0</v>
      </c>
      <c r="K668" s="55"/>
      <c r="L668" s="55"/>
      <c r="M668" s="55"/>
      <c r="N668" s="61">
        <f t="shared" si="355"/>
        <v>0</v>
      </c>
      <c r="O668" s="55"/>
      <c r="P668" s="55"/>
      <c r="Q668" s="55"/>
      <c r="R668" s="61">
        <f t="shared" si="356"/>
        <v>0</v>
      </c>
      <c r="S668" s="55"/>
      <c r="T668" s="55"/>
      <c r="U668" s="55"/>
      <c r="V668" s="61">
        <f t="shared" si="357"/>
        <v>0</v>
      </c>
    </row>
    <row r="669" spans="1:22" s="6" customFormat="1" ht="15" hidden="1" customHeight="1">
      <c r="A669" s="51">
        <v>621</v>
      </c>
      <c r="B669" s="11" t="s">
        <v>188</v>
      </c>
      <c r="C669" s="59" t="s">
        <v>228</v>
      </c>
      <c r="D669" s="59"/>
      <c r="E669" s="55">
        <f t="shared" si="358"/>
        <v>0</v>
      </c>
      <c r="F669" s="55"/>
      <c r="G669" s="55"/>
      <c r="H669" s="55"/>
      <c r="I669" s="55"/>
      <c r="J669" s="61">
        <f t="shared" si="354"/>
        <v>0</v>
      </c>
      <c r="K669" s="55"/>
      <c r="L669" s="55"/>
      <c r="M669" s="55"/>
      <c r="N669" s="61">
        <f t="shared" si="355"/>
        <v>0</v>
      </c>
      <c r="O669" s="55"/>
      <c r="P669" s="55"/>
      <c r="Q669" s="55"/>
      <c r="R669" s="61">
        <f t="shared" si="356"/>
        <v>0</v>
      </c>
      <c r="S669" s="55"/>
      <c r="T669" s="55"/>
      <c r="U669" s="55"/>
      <c r="V669" s="61">
        <f t="shared" si="357"/>
        <v>0</v>
      </c>
    </row>
    <row r="670" spans="1:22" s="6" customFormat="1" ht="15" hidden="1" customHeight="1">
      <c r="A670" s="51">
        <v>622</v>
      </c>
      <c r="B670" s="11" t="s">
        <v>188</v>
      </c>
      <c r="C670" s="59" t="s">
        <v>227</v>
      </c>
      <c r="D670" s="59"/>
      <c r="E670" s="55">
        <f t="shared" si="358"/>
        <v>0</v>
      </c>
      <c r="F670" s="55"/>
      <c r="G670" s="55"/>
      <c r="H670" s="55"/>
      <c r="I670" s="55"/>
      <c r="J670" s="61">
        <f t="shared" si="354"/>
        <v>0</v>
      </c>
      <c r="K670" s="55"/>
      <c r="L670" s="55"/>
      <c r="M670" s="55"/>
      <c r="N670" s="61">
        <f t="shared" si="355"/>
        <v>0</v>
      </c>
      <c r="O670" s="55"/>
      <c r="P670" s="55"/>
      <c r="Q670" s="55"/>
      <c r="R670" s="61">
        <f t="shared" si="356"/>
        <v>0</v>
      </c>
      <c r="S670" s="55"/>
      <c r="T670" s="55"/>
      <c r="U670" s="55"/>
      <c r="V670" s="61">
        <f t="shared" si="357"/>
        <v>0</v>
      </c>
    </row>
    <row r="671" spans="1:22" s="6" customFormat="1" ht="15" hidden="1" customHeight="1">
      <c r="A671" s="51">
        <v>623</v>
      </c>
      <c r="B671" s="11" t="s">
        <v>188</v>
      </c>
      <c r="C671" s="59" t="s">
        <v>226</v>
      </c>
      <c r="D671" s="59"/>
      <c r="E671" s="55">
        <f t="shared" si="358"/>
        <v>0</v>
      </c>
      <c r="F671" s="55"/>
      <c r="G671" s="55"/>
      <c r="H671" s="55"/>
      <c r="I671" s="55"/>
      <c r="J671" s="61">
        <f t="shared" si="354"/>
        <v>0</v>
      </c>
      <c r="K671" s="55"/>
      <c r="L671" s="55"/>
      <c r="M671" s="55"/>
      <c r="N671" s="61">
        <f t="shared" si="355"/>
        <v>0</v>
      </c>
      <c r="O671" s="55"/>
      <c r="P671" s="55"/>
      <c r="Q671" s="55"/>
      <c r="R671" s="61">
        <f t="shared" si="356"/>
        <v>0</v>
      </c>
      <c r="S671" s="55"/>
      <c r="T671" s="55"/>
      <c r="U671" s="55"/>
      <c r="V671" s="61">
        <f t="shared" si="357"/>
        <v>0</v>
      </c>
    </row>
    <row r="672" spans="1:22" s="6" customFormat="1" ht="15" hidden="1" customHeight="1">
      <c r="A672" s="51">
        <v>624</v>
      </c>
      <c r="B672" s="11" t="s">
        <v>188</v>
      </c>
      <c r="C672" s="59" t="s">
        <v>225</v>
      </c>
      <c r="D672" s="59"/>
      <c r="E672" s="55">
        <f t="shared" si="358"/>
        <v>0</v>
      </c>
      <c r="F672" s="55"/>
      <c r="G672" s="55"/>
      <c r="H672" s="55"/>
      <c r="I672" s="55"/>
      <c r="J672" s="61">
        <f t="shared" si="354"/>
        <v>0</v>
      </c>
      <c r="K672" s="55"/>
      <c r="L672" s="55"/>
      <c r="M672" s="55"/>
      <c r="N672" s="61">
        <f t="shared" si="355"/>
        <v>0</v>
      </c>
      <c r="O672" s="55"/>
      <c r="P672" s="55"/>
      <c r="Q672" s="55"/>
      <c r="R672" s="61">
        <f t="shared" si="356"/>
        <v>0</v>
      </c>
      <c r="S672" s="55"/>
      <c r="T672" s="55"/>
      <c r="U672" s="55"/>
      <c r="V672" s="61">
        <f t="shared" si="357"/>
        <v>0</v>
      </c>
    </row>
    <row r="673" spans="1:22" s="6" customFormat="1" ht="15" hidden="1" customHeight="1">
      <c r="A673" s="51">
        <v>625</v>
      </c>
      <c r="B673" s="11" t="s">
        <v>188</v>
      </c>
      <c r="C673" s="59" t="s">
        <v>224</v>
      </c>
      <c r="D673" s="59"/>
      <c r="E673" s="55">
        <f t="shared" si="358"/>
        <v>0</v>
      </c>
      <c r="F673" s="55"/>
      <c r="G673" s="55"/>
      <c r="H673" s="55"/>
      <c r="I673" s="55"/>
      <c r="J673" s="61">
        <f t="shared" si="354"/>
        <v>0</v>
      </c>
      <c r="K673" s="55"/>
      <c r="L673" s="55"/>
      <c r="M673" s="55"/>
      <c r="N673" s="61">
        <f t="shared" si="355"/>
        <v>0</v>
      </c>
      <c r="O673" s="55"/>
      <c r="P673" s="55"/>
      <c r="Q673" s="55"/>
      <c r="R673" s="61">
        <f t="shared" si="356"/>
        <v>0</v>
      </c>
      <c r="S673" s="55"/>
      <c r="T673" s="55"/>
      <c r="U673" s="55"/>
      <c r="V673" s="61">
        <f t="shared" si="357"/>
        <v>0</v>
      </c>
    </row>
    <row r="674" spans="1:22" s="6" customFormat="1" ht="15" hidden="1" customHeight="1">
      <c r="A674" s="112">
        <v>626</v>
      </c>
      <c r="B674" s="113" t="s">
        <v>168</v>
      </c>
      <c r="C674" s="115" t="s">
        <v>223</v>
      </c>
      <c r="D674" s="115"/>
      <c r="E674" s="74">
        <f>SUM(E675:E680)</f>
        <v>0</v>
      </c>
      <c r="F674" s="74"/>
      <c r="G674" s="74">
        <f t="shared" ref="G674:I674" si="387">SUM(G675:G680)</f>
        <v>0</v>
      </c>
      <c r="H674" s="74">
        <f t="shared" si="387"/>
        <v>0</v>
      </c>
      <c r="I674" s="74">
        <f t="shared" si="387"/>
        <v>0</v>
      </c>
      <c r="J674" s="74">
        <f t="shared" si="354"/>
        <v>0</v>
      </c>
      <c r="K674" s="74">
        <f t="shared" ref="K674:M674" si="388">SUM(K675:K680)</f>
        <v>0</v>
      </c>
      <c r="L674" s="74">
        <f t="shared" si="388"/>
        <v>0</v>
      </c>
      <c r="M674" s="74">
        <f t="shared" si="388"/>
        <v>0</v>
      </c>
      <c r="N674" s="74">
        <f t="shared" si="355"/>
        <v>0</v>
      </c>
      <c r="O674" s="74">
        <f t="shared" ref="O674:Q674" si="389">SUM(O675:O680)</f>
        <v>0</v>
      </c>
      <c r="P674" s="74">
        <f t="shared" si="389"/>
        <v>0</v>
      </c>
      <c r="Q674" s="74">
        <f t="shared" si="389"/>
        <v>0</v>
      </c>
      <c r="R674" s="74">
        <f t="shared" si="356"/>
        <v>0</v>
      </c>
      <c r="S674" s="74">
        <f t="shared" ref="S674:U674" si="390">SUM(S675:S680)</f>
        <v>0</v>
      </c>
      <c r="T674" s="74">
        <f t="shared" si="390"/>
        <v>0</v>
      </c>
      <c r="U674" s="74">
        <f t="shared" si="390"/>
        <v>0</v>
      </c>
      <c r="V674" s="74">
        <f t="shared" si="357"/>
        <v>0</v>
      </c>
    </row>
    <row r="675" spans="1:22" s="6" customFormat="1" ht="15" hidden="1" customHeight="1">
      <c r="A675" s="51">
        <v>627</v>
      </c>
      <c r="B675" s="11" t="s">
        <v>168</v>
      </c>
      <c r="C675" s="59" t="s">
        <v>229</v>
      </c>
      <c r="D675" s="59"/>
      <c r="E675" s="55">
        <f t="shared" si="358"/>
        <v>0</v>
      </c>
      <c r="F675" s="55"/>
      <c r="G675" s="55"/>
      <c r="H675" s="55"/>
      <c r="I675" s="55"/>
      <c r="J675" s="61">
        <f t="shared" si="354"/>
        <v>0</v>
      </c>
      <c r="K675" s="55"/>
      <c r="L675" s="55"/>
      <c r="M675" s="55"/>
      <c r="N675" s="61">
        <f t="shared" si="355"/>
        <v>0</v>
      </c>
      <c r="O675" s="55"/>
      <c r="P675" s="55"/>
      <c r="Q675" s="55"/>
      <c r="R675" s="61">
        <f t="shared" si="356"/>
        <v>0</v>
      </c>
      <c r="S675" s="55"/>
      <c r="T675" s="55"/>
      <c r="U675" s="55"/>
      <c r="V675" s="61">
        <f t="shared" si="357"/>
        <v>0</v>
      </c>
    </row>
    <row r="676" spans="1:22" s="6" customFormat="1" ht="15" hidden="1" customHeight="1">
      <c r="A676" s="51">
        <v>628</v>
      </c>
      <c r="B676" s="11" t="s">
        <v>168</v>
      </c>
      <c r="C676" s="59" t="s">
        <v>228</v>
      </c>
      <c r="D676" s="59"/>
      <c r="E676" s="55">
        <f>SUM(G676:V676)/2</f>
        <v>0</v>
      </c>
      <c r="F676" s="55"/>
      <c r="G676" s="55"/>
      <c r="H676" s="55"/>
      <c r="I676" s="55"/>
      <c r="J676" s="61">
        <f t="shared" si="354"/>
        <v>0</v>
      </c>
      <c r="K676" s="55"/>
      <c r="L676" s="55"/>
      <c r="M676" s="55"/>
      <c r="N676" s="61">
        <f t="shared" si="355"/>
        <v>0</v>
      </c>
      <c r="O676" s="55"/>
      <c r="P676" s="55"/>
      <c r="Q676" s="55"/>
      <c r="R676" s="61">
        <f t="shared" si="356"/>
        <v>0</v>
      </c>
      <c r="S676" s="55"/>
      <c r="T676" s="55"/>
      <c r="U676" s="55"/>
      <c r="V676" s="61">
        <f t="shared" si="357"/>
        <v>0</v>
      </c>
    </row>
    <row r="677" spans="1:22" s="6" customFormat="1" ht="15" hidden="1" customHeight="1">
      <c r="A677" s="51">
        <v>629</v>
      </c>
      <c r="B677" s="11" t="s">
        <v>168</v>
      </c>
      <c r="C677" s="59" t="s">
        <v>227</v>
      </c>
      <c r="D677" s="59"/>
      <c r="E677" s="61">
        <f t="shared" si="358"/>
        <v>0</v>
      </c>
      <c r="F677" s="61"/>
      <c r="G677" s="55"/>
      <c r="H677" s="55"/>
      <c r="I677" s="55"/>
      <c r="J677" s="61">
        <f t="shared" si="354"/>
        <v>0</v>
      </c>
      <c r="K677" s="55"/>
      <c r="L677" s="55"/>
      <c r="M677" s="55"/>
      <c r="N677" s="61">
        <f t="shared" si="355"/>
        <v>0</v>
      </c>
      <c r="O677" s="55"/>
      <c r="P677" s="55"/>
      <c r="Q677" s="55"/>
      <c r="R677" s="61">
        <f t="shared" si="356"/>
        <v>0</v>
      </c>
      <c r="S677" s="55"/>
      <c r="T677" s="55"/>
      <c r="U677" s="55"/>
      <c r="V677" s="61">
        <f t="shared" si="357"/>
        <v>0</v>
      </c>
    </row>
    <row r="678" spans="1:22" s="6" customFormat="1" ht="15" hidden="1" customHeight="1">
      <c r="A678" s="51">
        <v>630</v>
      </c>
      <c r="B678" s="11" t="s">
        <v>168</v>
      </c>
      <c r="C678" s="59" t="s">
        <v>226</v>
      </c>
      <c r="D678" s="59"/>
      <c r="E678" s="61">
        <f t="shared" si="358"/>
        <v>0</v>
      </c>
      <c r="F678" s="61"/>
      <c r="G678" s="55"/>
      <c r="H678" s="55"/>
      <c r="I678" s="55"/>
      <c r="J678" s="61">
        <f t="shared" si="354"/>
        <v>0</v>
      </c>
      <c r="K678" s="55"/>
      <c r="L678" s="55"/>
      <c r="M678" s="55"/>
      <c r="N678" s="61">
        <f t="shared" si="355"/>
        <v>0</v>
      </c>
      <c r="O678" s="55"/>
      <c r="P678" s="55"/>
      <c r="Q678" s="55"/>
      <c r="R678" s="61">
        <f t="shared" si="356"/>
        <v>0</v>
      </c>
      <c r="S678" s="55"/>
      <c r="T678" s="55"/>
      <c r="U678" s="55"/>
      <c r="V678" s="61">
        <f t="shared" si="357"/>
        <v>0</v>
      </c>
    </row>
    <row r="679" spans="1:22" s="6" customFormat="1" ht="15" hidden="1" customHeight="1">
      <c r="A679" s="51">
        <v>631</v>
      </c>
      <c r="B679" s="11" t="s">
        <v>168</v>
      </c>
      <c r="C679" s="59" t="s">
        <v>225</v>
      </c>
      <c r="D679" s="59"/>
      <c r="E679" s="61">
        <f t="shared" si="358"/>
        <v>0</v>
      </c>
      <c r="F679" s="61"/>
      <c r="G679" s="55"/>
      <c r="H679" s="55"/>
      <c r="I679" s="55"/>
      <c r="J679" s="61">
        <f t="shared" si="354"/>
        <v>0</v>
      </c>
      <c r="K679" s="55"/>
      <c r="L679" s="55"/>
      <c r="M679" s="55"/>
      <c r="N679" s="61">
        <f t="shared" si="355"/>
        <v>0</v>
      </c>
      <c r="O679" s="55"/>
      <c r="P679" s="55"/>
      <c r="Q679" s="55"/>
      <c r="R679" s="61">
        <f t="shared" si="356"/>
        <v>0</v>
      </c>
      <c r="S679" s="55"/>
      <c r="T679" s="55"/>
      <c r="U679" s="55"/>
      <c r="V679" s="61">
        <f t="shared" si="357"/>
        <v>0</v>
      </c>
    </row>
    <row r="680" spans="1:22" ht="15" hidden="1" customHeight="1">
      <c r="A680" s="51">
        <v>632</v>
      </c>
      <c r="B680" s="11" t="s">
        <v>168</v>
      </c>
      <c r="C680" s="59" t="s">
        <v>224</v>
      </c>
      <c r="D680" s="59"/>
      <c r="E680" s="61">
        <f t="shared" si="358"/>
        <v>0</v>
      </c>
      <c r="F680" s="61"/>
      <c r="G680" s="55"/>
      <c r="H680" s="55"/>
      <c r="I680" s="55"/>
      <c r="J680" s="61">
        <f t="shared" si="354"/>
        <v>0</v>
      </c>
      <c r="K680" s="55"/>
      <c r="L680" s="55"/>
      <c r="M680" s="55"/>
      <c r="N680" s="61">
        <f t="shared" si="355"/>
        <v>0</v>
      </c>
      <c r="O680" s="55"/>
      <c r="P680" s="55"/>
      <c r="Q680" s="55"/>
      <c r="R680" s="61">
        <f t="shared" si="356"/>
        <v>0</v>
      </c>
      <c r="S680" s="55"/>
      <c r="T680" s="55"/>
      <c r="U680" s="55"/>
      <c r="V680" s="61">
        <f t="shared" si="357"/>
        <v>0</v>
      </c>
    </row>
    <row r="681" spans="1:22" s="6" customFormat="1" ht="15" hidden="1" customHeight="1">
      <c r="A681" s="112">
        <v>633</v>
      </c>
      <c r="B681" s="113" t="s">
        <v>170</v>
      </c>
      <c r="C681" s="114" t="s">
        <v>230</v>
      </c>
      <c r="D681" s="114"/>
      <c r="E681" s="74">
        <f>SUM(E682:E687)</f>
        <v>0</v>
      </c>
      <c r="F681" s="74"/>
      <c r="G681" s="74">
        <f t="shared" ref="G681:I681" si="391">SUM(G682:G687)</f>
        <v>0</v>
      </c>
      <c r="H681" s="74">
        <f t="shared" si="391"/>
        <v>0</v>
      </c>
      <c r="I681" s="74">
        <f t="shared" si="391"/>
        <v>0</v>
      </c>
      <c r="J681" s="74">
        <f t="shared" si="354"/>
        <v>0</v>
      </c>
      <c r="K681" s="74">
        <f t="shared" ref="K681:M681" si="392">SUM(K682:K687)</f>
        <v>0</v>
      </c>
      <c r="L681" s="74">
        <f t="shared" si="392"/>
        <v>0</v>
      </c>
      <c r="M681" s="74">
        <f t="shared" si="392"/>
        <v>0</v>
      </c>
      <c r="N681" s="74">
        <f t="shared" si="355"/>
        <v>0</v>
      </c>
      <c r="O681" s="74">
        <f t="shared" ref="O681:Q681" si="393">SUM(O682:O687)</f>
        <v>0</v>
      </c>
      <c r="P681" s="74">
        <f t="shared" si="393"/>
        <v>0</v>
      </c>
      <c r="Q681" s="74">
        <f t="shared" si="393"/>
        <v>0</v>
      </c>
      <c r="R681" s="74">
        <f t="shared" si="356"/>
        <v>0</v>
      </c>
      <c r="S681" s="74">
        <f t="shared" ref="S681:U681" si="394">SUM(S682:S687)</f>
        <v>0</v>
      </c>
      <c r="T681" s="74">
        <f t="shared" si="394"/>
        <v>0</v>
      </c>
      <c r="U681" s="74">
        <f t="shared" si="394"/>
        <v>0</v>
      </c>
      <c r="V681" s="74">
        <f t="shared" si="357"/>
        <v>0</v>
      </c>
    </row>
    <row r="682" spans="1:22" s="6" customFormat="1" ht="15" hidden="1" customHeight="1">
      <c r="A682" s="51">
        <v>634</v>
      </c>
      <c r="B682" s="11" t="s">
        <v>170</v>
      </c>
      <c r="C682" s="59" t="s">
        <v>229</v>
      </c>
      <c r="D682" s="59"/>
      <c r="E682" s="61">
        <f t="shared" si="358"/>
        <v>0</v>
      </c>
      <c r="F682" s="61"/>
      <c r="G682" s="55"/>
      <c r="H682" s="55"/>
      <c r="I682" s="55"/>
      <c r="J682" s="61">
        <f t="shared" si="354"/>
        <v>0</v>
      </c>
      <c r="K682" s="55"/>
      <c r="L682" s="55"/>
      <c r="M682" s="55"/>
      <c r="N682" s="61">
        <f t="shared" si="355"/>
        <v>0</v>
      </c>
      <c r="O682" s="55"/>
      <c r="P682" s="55"/>
      <c r="Q682" s="55"/>
      <c r="R682" s="61">
        <f t="shared" si="356"/>
        <v>0</v>
      </c>
      <c r="S682" s="55"/>
      <c r="T682" s="55"/>
      <c r="U682" s="55"/>
      <c r="V682" s="61">
        <f t="shared" si="357"/>
        <v>0</v>
      </c>
    </row>
    <row r="683" spans="1:22" s="6" customFormat="1" ht="15" hidden="1" customHeight="1">
      <c r="A683" s="51">
        <v>635</v>
      </c>
      <c r="B683" s="11" t="s">
        <v>170</v>
      </c>
      <c r="C683" s="59" t="s">
        <v>228</v>
      </c>
      <c r="D683" s="59"/>
      <c r="E683" s="61">
        <f t="shared" si="358"/>
        <v>0</v>
      </c>
      <c r="F683" s="61"/>
      <c r="G683" s="55"/>
      <c r="H683" s="55"/>
      <c r="I683" s="55"/>
      <c r="J683" s="61">
        <f t="shared" ref="J683:J711" si="395">SUM(G683:I683)</f>
        <v>0</v>
      </c>
      <c r="K683" s="55"/>
      <c r="L683" s="55"/>
      <c r="M683" s="55"/>
      <c r="N683" s="61">
        <f t="shared" ref="N683:N711" si="396">SUM(K683:M683)</f>
        <v>0</v>
      </c>
      <c r="O683" s="55"/>
      <c r="P683" s="55"/>
      <c r="Q683" s="55"/>
      <c r="R683" s="61">
        <f t="shared" ref="R683:R711" si="397">SUM(O683:Q683)</f>
        <v>0</v>
      </c>
      <c r="S683" s="55"/>
      <c r="T683" s="55"/>
      <c r="U683" s="55"/>
      <c r="V683" s="61">
        <f t="shared" ref="V683:V711" si="398">SUM(S683:U683)</f>
        <v>0</v>
      </c>
    </row>
    <row r="684" spans="1:22" s="6" customFormat="1" ht="15" hidden="1" customHeight="1">
      <c r="A684" s="51">
        <v>636</v>
      </c>
      <c r="B684" s="11" t="s">
        <v>170</v>
      </c>
      <c r="C684" s="59" t="s">
        <v>227</v>
      </c>
      <c r="D684" s="59"/>
      <c r="E684" s="61">
        <f t="shared" si="358"/>
        <v>0</v>
      </c>
      <c r="F684" s="61"/>
      <c r="G684" s="55"/>
      <c r="H684" s="55"/>
      <c r="I684" s="55"/>
      <c r="J684" s="61">
        <f t="shared" si="395"/>
        <v>0</v>
      </c>
      <c r="K684" s="55"/>
      <c r="L684" s="55"/>
      <c r="M684" s="55"/>
      <c r="N684" s="61">
        <f t="shared" si="396"/>
        <v>0</v>
      </c>
      <c r="O684" s="55"/>
      <c r="P684" s="55"/>
      <c r="Q684" s="55"/>
      <c r="R684" s="61">
        <f t="shared" si="397"/>
        <v>0</v>
      </c>
      <c r="S684" s="55"/>
      <c r="T684" s="55"/>
      <c r="U684" s="55"/>
      <c r="V684" s="61">
        <f t="shared" si="398"/>
        <v>0</v>
      </c>
    </row>
    <row r="685" spans="1:22" s="6" customFormat="1" ht="15" hidden="1" customHeight="1">
      <c r="A685" s="51">
        <v>637</v>
      </c>
      <c r="B685" s="11" t="s">
        <v>170</v>
      </c>
      <c r="C685" s="59" t="s">
        <v>226</v>
      </c>
      <c r="D685" s="59"/>
      <c r="E685" s="61">
        <f t="shared" si="358"/>
        <v>0</v>
      </c>
      <c r="F685" s="61"/>
      <c r="G685" s="55"/>
      <c r="H685" s="55"/>
      <c r="I685" s="55"/>
      <c r="J685" s="61">
        <f t="shared" si="395"/>
        <v>0</v>
      </c>
      <c r="K685" s="55"/>
      <c r="L685" s="55"/>
      <c r="M685" s="55"/>
      <c r="N685" s="61">
        <f t="shared" si="396"/>
        <v>0</v>
      </c>
      <c r="O685" s="55"/>
      <c r="P685" s="55"/>
      <c r="Q685" s="55"/>
      <c r="R685" s="61">
        <f t="shared" si="397"/>
        <v>0</v>
      </c>
      <c r="S685" s="55"/>
      <c r="T685" s="55"/>
      <c r="U685" s="55"/>
      <c r="V685" s="61">
        <f t="shared" si="398"/>
        <v>0</v>
      </c>
    </row>
    <row r="686" spans="1:22" s="6" customFormat="1" ht="15" hidden="1" customHeight="1">
      <c r="A686" s="51">
        <v>638</v>
      </c>
      <c r="B686" s="11" t="s">
        <v>170</v>
      </c>
      <c r="C686" s="59" t="s">
        <v>225</v>
      </c>
      <c r="D686" s="59"/>
      <c r="E686" s="61">
        <f t="shared" si="358"/>
        <v>0</v>
      </c>
      <c r="F686" s="61"/>
      <c r="G686" s="55"/>
      <c r="H686" s="55"/>
      <c r="I686" s="55"/>
      <c r="J686" s="61">
        <f t="shared" si="395"/>
        <v>0</v>
      </c>
      <c r="K686" s="55"/>
      <c r="L686" s="55"/>
      <c r="M686" s="55"/>
      <c r="N686" s="61">
        <f t="shared" si="396"/>
        <v>0</v>
      </c>
      <c r="O686" s="55"/>
      <c r="P686" s="55"/>
      <c r="Q686" s="55"/>
      <c r="R686" s="61">
        <f t="shared" si="397"/>
        <v>0</v>
      </c>
      <c r="S686" s="55"/>
      <c r="T686" s="55"/>
      <c r="U686" s="55"/>
      <c r="V686" s="61">
        <f t="shared" si="398"/>
        <v>0</v>
      </c>
    </row>
    <row r="687" spans="1:22" s="6" customFormat="1" ht="15" hidden="1" customHeight="1">
      <c r="A687" s="51">
        <v>639</v>
      </c>
      <c r="B687" s="11" t="s">
        <v>170</v>
      </c>
      <c r="C687" s="59" t="s">
        <v>224</v>
      </c>
      <c r="D687" s="59"/>
      <c r="E687" s="61">
        <f t="shared" ref="E687:E743" si="399">SUM(G687:V687)/2</f>
        <v>0</v>
      </c>
      <c r="F687" s="61"/>
      <c r="G687" s="55"/>
      <c r="H687" s="55"/>
      <c r="I687" s="55"/>
      <c r="J687" s="61">
        <f t="shared" si="395"/>
        <v>0</v>
      </c>
      <c r="K687" s="55"/>
      <c r="L687" s="55"/>
      <c r="M687" s="55"/>
      <c r="N687" s="61">
        <f t="shared" si="396"/>
        <v>0</v>
      </c>
      <c r="O687" s="55"/>
      <c r="P687" s="55"/>
      <c r="Q687" s="55"/>
      <c r="R687" s="61">
        <f t="shared" si="397"/>
        <v>0</v>
      </c>
      <c r="S687" s="55"/>
      <c r="T687" s="55"/>
      <c r="U687" s="55"/>
      <c r="V687" s="61">
        <f t="shared" si="398"/>
        <v>0</v>
      </c>
    </row>
    <row r="688" spans="1:22" s="6" customFormat="1" ht="15" hidden="1" customHeight="1">
      <c r="A688" s="112">
        <v>640</v>
      </c>
      <c r="B688" s="113" t="s">
        <v>156</v>
      </c>
      <c r="C688" s="114" t="s">
        <v>223</v>
      </c>
      <c r="D688" s="114"/>
      <c r="E688" s="74">
        <f>SUM(E689:E694)</f>
        <v>0</v>
      </c>
      <c r="F688" s="74"/>
      <c r="G688" s="74">
        <f t="shared" ref="G688:I688" si="400">SUM(G689:G694)</f>
        <v>0</v>
      </c>
      <c r="H688" s="74">
        <f t="shared" si="400"/>
        <v>0</v>
      </c>
      <c r="I688" s="74">
        <f t="shared" si="400"/>
        <v>0</v>
      </c>
      <c r="J688" s="74">
        <f t="shared" si="395"/>
        <v>0</v>
      </c>
      <c r="K688" s="74">
        <f t="shared" ref="K688:M688" si="401">SUM(K689:K694)</f>
        <v>0</v>
      </c>
      <c r="L688" s="74">
        <f t="shared" si="401"/>
        <v>0</v>
      </c>
      <c r="M688" s="74">
        <f t="shared" si="401"/>
        <v>0</v>
      </c>
      <c r="N688" s="74">
        <f t="shared" si="396"/>
        <v>0</v>
      </c>
      <c r="O688" s="74">
        <f t="shared" ref="O688:Q688" si="402">SUM(O689:O694)</f>
        <v>0</v>
      </c>
      <c r="P688" s="74">
        <f t="shared" si="402"/>
        <v>0</v>
      </c>
      <c r="Q688" s="74">
        <f t="shared" si="402"/>
        <v>0</v>
      </c>
      <c r="R688" s="74">
        <f t="shared" si="397"/>
        <v>0</v>
      </c>
      <c r="S688" s="74">
        <f t="shared" ref="S688:U688" si="403">SUM(S689:S694)</f>
        <v>0</v>
      </c>
      <c r="T688" s="74">
        <f t="shared" si="403"/>
        <v>0</v>
      </c>
      <c r="U688" s="74">
        <f t="shared" si="403"/>
        <v>0</v>
      </c>
      <c r="V688" s="74">
        <f t="shared" si="398"/>
        <v>0</v>
      </c>
    </row>
    <row r="689" spans="1:22" s="6" customFormat="1" ht="15" hidden="1" customHeight="1">
      <c r="A689" s="51">
        <v>641</v>
      </c>
      <c r="B689" s="11" t="s">
        <v>156</v>
      </c>
      <c r="C689" s="59" t="s">
        <v>229</v>
      </c>
      <c r="D689" s="59"/>
      <c r="E689" s="61">
        <f t="shared" si="399"/>
        <v>0</v>
      </c>
      <c r="F689" s="61"/>
      <c r="G689" s="55"/>
      <c r="H689" s="55"/>
      <c r="I689" s="55"/>
      <c r="J689" s="61">
        <f t="shared" si="395"/>
        <v>0</v>
      </c>
      <c r="K689" s="55"/>
      <c r="L689" s="55"/>
      <c r="M689" s="55"/>
      <c r="N689" s="61">
        <f t="shared" si="396"/>
        <v>0</v>
      </c>
      <c r="O689" s="55"/>
      <c r="P689" s="55"/>
      <c r="Q689" s="55"/>
      <c r="R689" s="61">
        <f t="shared" si="397"/>
        <v>0</v>
      </c>
      <c r="S689" s="55"/>
      <c r="T689" s="55"/>
      <c r="U689" s="55"/>
      <c r="V689" s="61">
        <f t="shared" si="398"/>
        <v>0</v>
      </c>
    </row>
    <row r="690" spans="1:22" s="6" customFormat="1" ht="15" hidden="1" customHeight="1">
      <c r="A690" s="51">
        <v>642</v>
      </c>
      <c r="B690" s="11" t="s">
        <v>156</v>
      </c>
      <c r="C690" s="59" t="s">
        <v>228</v>
      </c>
      <c r="D690" s="59"/>
      <c r="E690" s="61">
        <f t="shared" si="399"/>
        <v>0</v>
      </c>
      <c r="F690" s="61"/>
      <c r="G690" s="55"/>
      <c r="H690" s="55"/>
      <c r="I690" s="55"/>
      <c r="J690" s="61">
        <f t="shared" si="395"/>
        <v>0</v>
      </c>
      <c r="K690" s="55"/>
      <c r="L690" s="55"/>
      <c r="M690" s="55"/>
      <c r="N690" s="61">
        <f t="shared" si="396"/>
        <v>0</v>
      </c>
      <c r="O690" s="55"/>
      <c r="P690" s="55"/>
      <c r="Q690" s="55"/>
      <c r="R690" s="61">
        <f t="shared" si="397"/>
        <v>0</v>
      </c>
      <c r="S690" s="55"/>
      <c r="T690" s="55"/>
      <c r="U690" s="55"/>
      <c r="V690" s="61">
        <f t="shared" si="398"/>
        <v>0</v>
      </c>
    </row>
    <row r="691" spans="1:22" ht="15" hidden="1" customHeight="1">
      <c r="A691" s="51">
        <v>643</v>
      </c>
      <c r="B691" s="11" t="s">
        <v>156</v>
      </c>
      <c r="C691" s="59" t="s">
        <v>227</v>
      </c>
      <c r="D691" s="59"/>
      <c r="E691" s="61">
        <f t="shared" si="399"/>
        <v>0</v>
      </c>
      <c r="F691" s="61"/>
      <c r="G691" s="55"/>
      <c r="H691" s="55"/>
      <c r="I691" s="55"/>
      <c r="J691" s="61">
        <f t="shared" si="395"/>
        <v>0</v>
      </c>
      <c r="K691" s="55"/>
      <c r="L691" s="55"/>
      <c r="M691" s="55"/>
      <c r="N691" s="61">
        <f t="shared" si="396"/>
        <v>0</v>
      </c>
      <c r="O691" s="55"/>
      <c r="P691" s="55"/>
      <c r="Q691" s="55"/>
      <c r="R691" s="61">
        <f t="shared" si="397"/>
        <v>0</v>
      </c>
      <c r="S691" s="55"/>
      <c r="T691" s="55"/>
      <c r="U691" s="55"/>
      <c r="V691" s="61">
        <f t="shared" si="398"/>
        <v>0</v>
      </c>
    </row>
    <row r="692" spans="1:22" s="6" customFormat="1" ht="15" hidden="1" customHeight="1">
      <c r="A692" s="51">
        <v>644</v>
      </c>
      <c r="B692" s="11" t="s">
        <v>156</v>
      </c>
      <c r="C692" s="59" t="s">
        <v>226</v>
      </c>
      <c r="D692" s="59"/>
      <c r="E692" s="61">
        <f t="shared" si="399"/>
        <v>0</v>
      </c>
      <c r="F692" s="61"/>
      <c r="G692" s="55"/>
      <c r="H692" s="55"/>
      <c r="I692" s="55"/>
      <c r="J692" s="61">
        <f t="shared" si="395"/>
        <v>0</v>
      </c>
      <c r="K692" s="55"/>
      <c r="L692" s="55"/>
      <c r="M692" s="55"/>
      <c r="N692" s="61">
        <f t="shared" si="396"/>
        <v>0</v>
      </c>
      <c r="O692" s="55"/>
      <c r="P692" s="55"/>
      <c r="Q692" s="55"/>
      <c r="R692" s="61">
        <f t="shared" si="397"/>
        <v>0</v>
      </c>
      <c r="S692" s="55"/>
      <c r="T692" s="55"/>
      <c r="U692" s="55"/>
      <c r="V692" s="61">
        <f t="shared" si="398"/>
        <v>0</v>
      </c>
    </row>
    <row r="693" spans="1:22" s="6" customFormat="1" ht="15" hidden="1" customHeight="1">
      <c r="A693" s="51">
        <v>645</v>
      </c>
      <c r="B693" s="11" t="s">
        <v>156</v>
      </c>
      <c r="C693" s="59" t="s">
        <v>225</v>
      </c>
      <c r="D693" s="59"/>
      <c r="E693" s="61">
        <f t="shared" si="399"/>
        <v>0</v>
      </c>
      <c r="F693" s="61"/>
      <c r="G693" s="55"/>
      <c r="H693" s="55"/>
      <c r="I693" s="55"/>
      <c r="J693" s="61">
        <f t="shared" si="395"/>
        <v>0</v>
      </c>
      <c r="K693" s="55"/>
      <c r="L693" s="55"/>
      <c r="M693" s="55"/>
      <c r="N693" s="61">
        <f t="shared" si="396"/>
        <v>0</v>
      </c>
      <c r="O693" s="55"/>
      <c r="P693" s="55"/>
      <c r="Q693" s="55"/>
      <c r="R693" s="61">
        <f t="shared" si="397"/>
        <v>0</v>
      </c>
      <c r="S693" s="55"/>
      <c r="T693" s="55"/>
      <c r="U693" s="55"/>
      <c r="V693" s="61">
        <f t="shared" si="398"/>
        <v>0</v>
      </c>
    </row>
    <row r="694" spans="1:22" s="6" customFormat="1" ht="15" hidden="1" customHeight="1">
      <c r="A694" s="51">
        <v>646</v>
      </c>
      <c r="B694" s="11" t="s">
        <v>156</v>
      </c>
      <c r="C694" s="59" t="s">
        <v>224</v>
      </c>
      <c r="D694" s="59"/>
      <c r="E694" s="61">
        <f t="shared" si="399"/>
        <v>0</v>
      </c>
      <c r="F694" s="61"/>
      <c r="G694" s="55"/>
      <c r="H694" s="55"/>
      <c r="I694" s="55"/>
      <c r="J694" s="61">
        <f t="shared" si="395"/>
        <v>0</v>
      </c>
      <c r="K694" s="55"/>
      <c r="L694" s="55"/>
      <c r="M694" s="55"/>
      <c r="N694" s="61">
        <f t="shared" si="396"/>
        <v>0</v>
      </c>
      <c r="O694" s="55"/>
      <c r="P694" s="55"/>
      <c r="Q694" s="55"/>
      <c r="R694" s="61">
        <f t="shared" si="397"/>
        <v>0</v>
      </c>
      <c r="S694" s="55"/>
      <c r="T694" s="55"/>
      <c r="U694" s="55"/>
      <c r="V694" s="61">
        <f t="shared" si="398"/>
        <v>0</v>
      </c>
    </row>
    <row r="695" spans="1:22" ht="15" hidden="1" customHeight="1">
      <c r="A695" s="112">
        <v>647</v>
      </c>
      <c r="B695" s="113" t="s">
        <v>160</v>
      </c>
      <c r="C695" s="114" t="s">
        <v>230</v>
      </c>
      <c r="D695" s="114"/>
      <c r="E695" s="74">
        <f>SUM(E696:E701)</f>
        <v>0</v>
      </c>
      <c r="F695" s="74"/>
      <c r="G695" s="74">
        <f t="shared" ref="G695:I695" si="404">SUM(G696:G701)</f>
        <v>0</v>
      </c>
      <c r="H695" s="74">
        <f t="shared" si="404"/>
        <v>0</v>
      </c>
      <c r="I695" s="74">
        <f t="shared" si="404"/>
        <v>0</v>
      </c>
      <c r="J695" s="74">
        <f t="shared" si="395"/>
        <v>0</v>
      </c>
      <c r="K695" s="74">
        <f t="shared" ref="K695:M695" si="405">SUM(K696:K701)</f>
        <v>0</v>
      </c>
      <c r="L695" s="74">
        <f t="shared" si="405"/>
        <v>0</v>
      </c>
      <c r="M695" s="74">
        <f t="shared" si="405"/>
        <v>0</v>
      </c>
      <c r="N695" s="74">
        <f t="shared" si="396"/>
        <v>0</v>
      </c>
      <c r="O695" s="74">
        <f t="shared" ref="O695:Q695" si="406">SUM(O696:O701)</f>
        <v>0</v>
      </c>
      <c r="P695" s="74">
        <f t="shared" si="406"/>
        <v>0</v>
      </c>
      <c r="Q695" s="74">
        <f t="shared" si="406"/>
        <v>0</v>
      </c>
      <c r="R695" s="74">
        <f t="shared" si="397"/>
        <v>0</v>
      </c>
      <c r="S695" s="74">
        <f t="shared" ref="S695:U695" si="407">SUM(S696:S701)</f>
        <v>0</v>
      </c>
      <c r="T695" s="74">
        <f t="shared" si="407"/>
        <v>0</v>
      </c>
      <c r="U695" s="74">
        <f t="shared" si="407"/>
        <v>0</v>
      </c>
      <c r="V695" s="74">
        <f t="shared" si="398"/>
        <v>0</v>
      </c>
    </row>
    <row r="696" spans="1:22" s="6" customFormat="1" ht="15" hidden="1" customHeight="1">
      <c r="A696" s="51">
        <v>648</v>
      </c>
      <c r="B696" s="11" t="s">
        <v>160</v>
      </c>
      <c r="C696" s="59" t="s">
        <v>229</v>
      </c>
      <c r="D696" s="59"/>
      <c r="E696" s="61">
        <f t="shared" si="399"/>
        <v>0</v>
      </c>
      <c r="F696" s="61"/>
      <c r="G696" s="55"/>
      <c r="H696" s="55"/>
      <c r="I696" s="55"/>
      <c r="J696" s="61">
        <f t="shared" si="395"/>
        <v>0</v>
      </c>
      <c r="K696" s="55"/>
      <c r="L696" s="55"/>
      <c r="M696" s="55"/>
      <c r="N696" s="61">
        <f t="shared" si="396"/>
        <v>0</v>
      </c>
      <c r="O696" s="55"/>
      <c r="P696" s="55"/>
      <c r="Q696" s="55"/>
      <c r="R696" s="61">
        <f t="shared" si="397"/>
        <v>0</v>
      </c>
      <c r="S696" s="55"/>
      <c r="T696" s="55"/>
      <c r="U696" s="55"/>
      <c r="V696" s="61">
        <f t="shared" si="398"/>
        <v>0</v>
      </c>
    </row>
    <row r="697" spans="1:22" s="6" customFormat="1" ht="15" hidden="1" customHeight="1">
      <c r="A697" s="51">
        <v>649</v>
      </c>
      <c r="B697" s="11" t="s">
        <v>160</v>
      </c>
      <c r="C697" s="59" t="s">
        <v>228</v>
      </c>
      <c r="D697" s="59"/>
      <c r="E697" s="61">
        <f t="shared" si="399"/>
        <v>0</v>
      </c>
      <c r="F697" s="61"/>
      <c r="G697" s="55"/>
      <c r="H697" s="55"/>
      <c r="I697" s="55"/>
      <c r="J697" s="61">
        <f t="shared" si="395"/>
        <v>0</v>
      </c>
      <c r="K697" s="55"/>
      <c r="L697" s="55"/>
      <c r="M697" s="55"/>
      <c r="N697" s="61">
        <f t="shared" si="396"/>
        <v>0</v>
      </c>
      <c r="O697" s="55"/>
      <c r="P697" s="55"/>
      <c r="Q697" s="55"/>
      <c r="R697" s="61">
        <f t="shared" si="397"/>
        <v>0</v>
      </c>
      <c r="S697" s="55"/>
      <c r="T697" s="55"/>
      <c r="U697" s="55"/>
      <c r="V697" s="61">
        <f t="shared" si="398"/>
        <v>0</v>
      </c>
    </row>
    <row r="698" spans="1:22" s="6" customFormat="1" ht="15" hidden="1" customHeight="1">
      <c r="A698" s="51">
        <v>650</v>
      </c>
      <c r="B698" s="11" t="s">
        <v>160</v>
      </c>
      <c r="C698" s="59" t="s">
        <v>227</v>
      </c>
      <c r="D698" s="59"/>
      <c r="E698" s="61">
        <f t="shared" si="399"/>
        <v>0</v>
      </c>
      <c r="F698" s="61"/>
      <c r="G698" s="55"/>
      <c r="H698" s="55"/>
      <c r="I698" s="55"/>
      <c r="J698" s="61">
        <f t="shared" si="395"/>
        <v>0</v>
      </c>
      <c r="K698" s="55"/>
      <c r="L698" s="55"/>
      <c r="M698" s="55"/>
      <c r="N698" s="61">
        <f t="shared" si="396"/>
        <v>0</v>
      </c>
      <c r="O698" s="55"/>
      <c r="P698" s="55"/>
      <c r="Q698" s="55"/>
      <c r="R698" s="61">
        <f t="shared" si="397"/>
        <v>0</v>
      </c>
      <c r="S698" s="55"/>
      <c r="T698" s="55"/>
      <c r="U698" s="55"/>
      <c r="V698" s="61">
        <f t="shared" si="398"/>
        <v>0</v>
      </c>
    </row>
    <row r="699" spans="1:22" s="6" customFormat="1" ht="15" hidden="1" customHeight="1">
      <c r="A699" s="51">
        <v>651</v>
      </c>
      <c r="B699" s="11" t="s">
        <v>160</v>
      </c>
      <c r="C699" s="59" t="s">
        <v>226</v>
      </c>
      <c r="D699" s="59"/>
      <c r="E699" s="61">
        <f t="shared" si="399"/>
        <v>0</v>
      </c>
      <c r="F699" s="61"/>
      <c r="G699" s="55"/>
      <c r="H699" s="55"/>
      <c r="I699" s="55"/>
      <c r="J699" s="61">
        <f t="shared" si="395"/>
        <v>0</v>
      </c>
      <c r="K699" s="55"/>
      <c r="L699" s="55"/>
      <c r="M699" s="55"/>
      <c r="N699" s="61">
        <f t="shared" si="396"/>
        <v>0</v>
      </c>
      <c r="O699" s="55"/>
      <c r="P699" s="55"/>
      <c r="Q699" s="55"/>
      <c r="R699" s="61">
        <f t="shared" si="397"/>
        <v>0</v>
      </c>
      <c r="S699" s="55"/>
      <c r="T699" s="55"/>
      <c r="U699" s="55"/>
      <c r="V699" s="61">
        <f t="shared" si="398"/>
        <v>0</v>
      </c>
    </row>
    <row r="700" spans="1:22" s="6" customFormat="1" ht="15" hidden="1" customHeight="1">
      <c r="A700" s="51">
        <v>652</v>
      </c>
      <c r="B700" s="11" t="s">
        <v>160</v>
      </c>
      <c r="C700" s="59" t="s">
        <v>225</v>
      </c>
      <c r="D700" s="59"/>
      <c r="E700" s="61">
        <f t="shared" si="399"/>
        <v>0</v>
      </c>
      <c r="F700" s="61"/>
      <c r="G700" s="55"/>
      <c r="H700" s="55"/>
      <c r="I700" s="55"/>
      <c r="J700" s="61">
        <f t="shared" si="395"/>
        <v>0</v>
      </c>
      <c r="K700" s="55"/>
      <c r="L700" s="55"/>
      <c r="M700" s="55"/>
      <c r="N700" s="61">
        <f t="shared" si="396"/>
        <v>0</v>
      </c>
      <c r="O700" s="55"/>
      <c r="P700" s="55"/>
      <c r="Q700" s="55"/>
      <c r="R700" s="61">
        <f t="shared" si="397"/>
        <v>0</v>
      </c>
      <c r="S700" s="55"/>
      <c r="T700" s="55"/>
      <c r="U700" s="55"/>
      <c r="V700" s="61">
        <f t="shared" si="398"/>
        <v>0</v>
      </c>
    </row>
    <row r="701" spans="1:22" s="6" customFormat="1" ht="15" hidden="1" customHeight="1">
      <c r="A701" s="51">
        <v>653</v>
      </c>
      <c r="B701" s="11" t="s">
        <v>160</v>
      </c>
      <c r="C701" s="59" t="s">
        <v>224</v>
      </c>
      <c r="D701" s="59"/>
      <c r="E701" s="61">
        <f t="shared" si="399"/>
        <v>0</v>
      </c>
      <c r="F701" s="61"/>
      <c r="G701" s="55"/>
      <c r="H701" s="55"/>
      <c r="I701" s="55"/>
      <c r="J701" s="61">
        <f t="shared" si="395"/>
        <v>0</v>
      </c>
      <c r="K701" s="55"/>
      <c r="L701" s="55"/>
      <c r="M701" s="55"/>
      <c r="N701" s="61">
        <f t="shared" si="396"/>
        <v>0</v>
      </c>
      <c r="O701" s="55"/>
      <c r="P701" s="55"/>
      <c r="Q701" s="55"/>
      <c r="R701" s="61">
        <f t="shared" si="397"/>
        <v>0</v>
      </c>
      <c r="S701" s="55"/>
      <c r="T701" s="55"/>
      <c r="U701" s="55"/>
      <c r="V701" s="61">
        <f t="shared" si="398"/>
        <v>0</v>
      </c>
    </row>
    <row r="702" spans="1:22" s="6" customFormat="1" ht="15" hidden="1" customHeight="1">
      <c r="A702" s="112">
        <v>654</v>
      </c>
      <c r="B702" s="113" t="s">
        <v>173</v>
      </c>
      <c r="C702" s="114" t="s">
        <v>223</v>
      </c>
      <c r="D702" s="114"/>
      <c r="E702" s="74">
        <f>SUM(E703:E708)</f>
        <v>0</v>
      </c>
      <c r="F702" s="74"/>
      <c r="G702" s="74">
        <f t="shared" ref="G702:I702" si="408">SUM(G703:G708)</f>
        <v>0</v>
      </c>
      <c r="H702" s="74">
        <f t="shared" si="408"/>
        <v>0</v>
      </c>
      <c r="I702" s="74">
        <f t="shared" si="408"/>
        <v>0</v>
      </c>
      <c r="J702" s="74">
        <f t="shared" si="395"/>
        <v>0</v>
      </c>
      <c r="K702" s="74">
        <f t="shared" ref="K702:M702" si="409">SUM(K703:K708)</f>
        <v>0</v>
      </c>
      <c r="L702" s="74">
        <f t="shared" si="409"/>
        <v>0</v>
      </c>
      <c r="M702" s="74">
        <f t="shared" si="409"/>
        <v>0</v>
      </c>
      <c r="N702" s="74">
        <f t="shared" si="396"/>
        <v>0</v>
      </c>
      <c r="O702" s="74">
        <f t="shared" ref="O702:Q702" si="410">SUM(O703:O708)</f>
        <v>0</v>
      </c>
      <c r="P702" s="74">
        <f t="shared" si="410"/>
        <v>0</v>
      </c>
      <c r="Q702" s="74">
        <f t="shared" si="410"/>
        <v>0</v>
      </c>
      <c r="R702" s="74">
        <f t="shared" si="397"/>
        <v>0</v>
      </c>
      <c r="S702" s="74">
        <f t="shared" ref="S702:U702" si="411">SUM(S703:S708)</f>
        <v>0</v>
      </c>
      <c r="T702" s="74">
        <f t="shared" si="411"/>
        <v>0</v>
      </c>
      <c r="U702" s="74">
        <f t="shared" si="411"/>
        <v>0</v>
      </c>
      <c r="V702" s="74">
        <f t="shared" si="398"/>
        <v>0</v>
      </c>
    </row>
    <row r="703" spans="1:22" s="6" customFormat="1" ht="15" hidden="1" customHeight="1">
      <c r="A703" s="51">
        <v>655</v>
      </c>
      <c r="B703" s="11" t="s">
        <v>173</v>
      </c>
      <c r="C703" s="59" t="s">
        <v>229</v>
      </c>
      <c r="D703" s="59"/>
      <c r="E703" s="61">
        <f t="shared" si="399"/>
        <v>0</v>
      </c>
      <c r="F703" s="61"/>
      <c r="G703" s="55"/>
      <c r="H703" s="55"/>
      <c r="I703" s="55"/>
      <c r="J703" s="61">
        <f t="shared" si="395"/>
        <v>0</v>
      </c>
      <c r="K703" s="55"/>
      <c r="L703" s="55"/>
      <c r="M703" s="55"/>
      <c r="N703" s="61">
        <f t="shared" si="396"/>
        <v>0</v>
      </c>
      <c r="O703" s="55"/>
      <c r="P703" s="55"/>
      <c r="Q703" s="55"/>
      <c r="R703" s="61">
        <f t="shared" si="397"/>
        <v>0</v>
      </c>
      <c r="S703" s="55"/>
      <c r="T703" s="55"/>
      <c r="U703" s="55"/>
      <c r="V703" s="61">
        <f t="shared" si="398"/>
        <v>0</v>
      </c>
    </row>
    <row r="704" spans="1:22" s="6" customFormat="1" ht="15" hidden="1" customHeight="1">
      <c r="A704" s="51">
        <v>656</v>
      </c>
      <c r="B704" s="11" t="s">
        <v>173</v>
      </c>
      <c r="C704" s="59" t="s">
        <v>228</v>
      </c>
      <c r="D704" s="59"/>
      <c r="E704" s="61">
        <f t="shared" si="399"/>
        <v>0</v>
      </c>
      <c r="F704" s="61"/>
      <c r="G704" s="55"/>
      <c r="H704" s="55"/>
      <c r="I704" s="55"/>
      <c r="J704" s="61">
        <f t="shared" si="395"/>
        <v>0</v>
      </c>
      <c r="K704" s="55"/>
      <c r="L704" s="55"/>
      <c r="M704" s="55"/>
      <c r="N704" s="61">
        <f t="shared" si="396"/>
        <v>0</v>
      </c>
      <c r="O704" s="55"/>
      <c r="P704" s="55"/>
      <c r="Q704" s="55"/>
      <c r="R704" s="61">
        <f t="shared" si="397"/>
        <v>0</v>
      </c>
      <c r="S704" s="55"/>
      <c r="T704" s="55"/>
      <c r="U704" s="55"/>
      <c r="V704" s="61">
        <f t="shared" si="398"/>
        <v>0</v>
      </c>
    </row>
    <row r="705" spans="1:22" s="6" customFormat="1" ht="15" hidden="1" customHeight="1">
      <c r="A705" s="51">
        <v>657</v>
      </c>
      <c r="B705" s="11" t="s">
        <v>173</v>
      </c>
      <c r="C705" s="59" t="s">
        <v>227</v>
      </c>
      <c r="D705" s="59"/>
      <c r="E705" s="61">
        <f t="shared" si="399"/>
        <v>0</v>
      </c>
      <c r="F705" s="61"/>
      <c r="G705" s="55"/>
      <c r="H705" s="55"/>
      <c r="I705" s="55"/>
      <c r="J705" s="61">
        <f t="shared" si="395"/>
        <v>0</v>
      </c>
      <c r="K705" s="55"/>
      <c r="L705" s="55"/>
      <c r="M705" s="55"/>
      <c r="N705" s="61">
        <f t="shared" si="396"/>
        <v>0</v>
      </c>
      <c r="O705" s="55"/>
      <c r="P705" s="55"/>
      <c r="Q705" s="55"/>
      <c r="R705" s="61">
        <f t="shared" si="397"/>
        <v>0</v>
      </c>
      <c r="S705" s="55"/>
      <c r="T705" s="55"/>
      <c r="U705" s="55"/>
      <c r="V705" s="61">
        <f t="shared" si="398"/>
        <v>0</v>
      </c>
    </row>
    <row r="706" spans="1:22" s="6" customFormat="1" ht="15" hidden="1" customHeight="1">
      <c r="A706" s="51">
        <v>658</v>
      </c>
      <c r="B706" s="11" t="s">
        <v>173</v>
      </c>
      <c r="C706" s="59" t="s">
        <v>226</v>
      </c>
      <c r="D706" s="59"/>
      <c r="E706" s="61">
        <f t="shared" si="399"/>
        <v>0</v>
      </c>
      <c r="F706" s="61"/>
      <c r="G706" s="55"/>
      <c r="H706" s="55"/>
      <c r="I706" s="55"/>
      <c r="J706" s="61">
        <f t="shared" si="395"/>
        <v>0</v>
      </c>
      <c r="K706" s="55"/>
      <c r="L706" s="55"/>
      <c r="M706" s="55"/>
      <c r="N706" s="61">
        <f t="shared" si="396"/>
        <v>0</v>
      </c>
      <c r="O706" s="55"/>
      <c r="P706" s="55"/>
      <c r="Q706" s="55"/>
      <c r="R706" s="61">
        <f t="shared" si="397"/>
        <v>0</v>
      </c>
      <c r="S706" s="55"/>
      <c r="T706" s="55"/>
      <c r="U706" s="55"/>
      <c r="V706" s="61">
        <f t="shared" si="398"/>
        <v>0</v>
      </c>
    </row>
    <row r="707" spans="1:22" s="6" customFormat="1" ht="15" hidden="1" customHeight="1">
      <c r="A707" s="51">
        <v>659</v>
      </c>
      <c r="B707" s="11" t="s">
        <v>173</v>
      </c>
      <c r="C707" s="59" t="s">
        <v>225</v>
      </c>
      <c r="D707" s="59"/>
      <c r="E707" s="61">
        <f t="shared" si="399"/>
        <v>0</v>
      </c>
      <c r="F707" s="61"/>
      <c r="G707" s="55"/>
      <c r="H707" s="55"/>
      <c r="I707" s="55"/>
      <c r="J707" s="61">
        <f t="shared" si="395"/>
        <v>0</v>
      </c>
      <c r="K707" s="55"/>
      <c r="L707" s="55"/>
      <c r="M707" s="55"/>
      <c r="N707" s="61">
        <f t="shared" si="396"/>
        <v>0</v>
      </c>
      <c r="O707" s="55"/>
      <c r="P707" s="55"/>
      <c r="Q707" s="55"/>
      <c r="R707" s="61">
        <f t="shared" si="397"/>
        <v>0</v>
      </c>
      <c r="S707" s="55"/>
      <c r="T707" s="55"/>
      <c r="U707" s="55"/>
      <c r="V707" s="61">
        <f t="shared" si="398"/>
        <v>0</v>
      </c>
    </row>
    <row r="708" spans="1:22" s="6" customFormat="1" ht="15" hidden="1" customHeight="1">
      <c r="A708" s="51">
        <v>660</v>
      </c>
      <c r="B708" s="11" t="s">
        <v>173</v>
      </c>
      <c r="C708" s="59" t="s">
        <v>224</v>
      </c>
      <c r="D708" s="59"/>
      <c r="E708" s="61">
        <f t="shared" si="399"/>
        <v>0</v>
      </c>
      <c r="F708" s="61"/>
      <c r="G708" s="55"/>
      <c r="H708" s="55"/>
      <c r="I708" s="55"/>
      <c r="J708" s="61">
        <f t="shared" si="395"/>
        <v>0</v>
      </c>
      <c r="K708" s="55"/>
      <c r="L708" s="55"/>
      <c r="M708" s="55"/>
      <c r="N708" s="61">
        <f t="shared" si="396"/>
        <v>0</v>
      </c>
      <c r="O708" s="55"/>
      <c r="P708" s="55"/>
      <c r="Q708" s="55"/>
      <c r="R708" s="61">
        <f t="shared" si="397"/>
        <v>0</v>
      </c>
      <c r="S708" s="55"/>
      <c r="T708" s="55"/>
      <c r="U708" s="55"/>
      <c r="V708" s="61">
        <f t="shared" si="398"/>
        <v>0</v>
      </c>
    </row>
    <row r="709" spans="1:22" s="6" customFormat="1" ht="15" hidden="1" customHeight="1">
      <c r="A709" s="112">
        <v>661</v>
      </c>
      <c r="B709" s="113" t="s">
        <v>175</v>
      </c>
      <c r="C709" s="114" t="s">
        <v>230</v>
      </c>
      <c r="D709" s="114"/>
      <c r="E709" s="74">
        <f>SUM(E710:E715)</f>
        <v>0</v>
      </c>
      <c r="F709" s="74"/>
      <c r="G709" s="74">
        <f t="shared" ref="G709:I709" si="412">SUM(G710:G715)</f>
        <v>0</v>
      </c>
      <c r="H709" s="74">
        <f t="shared" si="412"/>
        <v>0</v>
      </c>
      <c r="I709" s="74">
        <f t="shared" si="412"/>
        <v>0</v>
      </c>
      <c r="J709" s="74">
        <f t="shared" si="395"/>
        <v>0</v>
      </c>
      <c r="K709" s="74">
        <f t="shared" ref="K709:M709" si="413">SUM(K710:K715)</f>
        <v>0</v>
      </c>
      <c r="L709" s="74">
        <f t="shared" si="413"/>
        <v>0</v>
      </c>
      <c r="M709" s="74">
        <f t="shared" si="413"/>
        <v>0</v>
      </c>
      <c r="N709" s="74">
        <f t="shared" si="396"/>
        <v>0</v>
      </c>
      <c r="O709" s="74">
        <f t="shared" ref="O709:Q709" si="414">SUM(O710:O715)</f>
        <v>0</v>
      </c>
      <c r="P709" s="74">
        <f t="shared" si="414"/>
        <v>0</v>
      </c>
      <c r="Q709" s="74">
        <f t="shared" si="414"/>
        <v>0</v>
      </c>
      <c r="R709" s="74">
        <f t="shared" si="397"/>
        <v>0</v>
      </c>
      <c r="S709" s="74">
        <f t="shared" ref="S709:U709" si="415">SUM(S710:S715)</f>
        <v>0</v>
      </c>
      <c r="T709" s="74">
        <f t="shared" si="415"/>
        <v>0</v>
      </c>
      <c r="U709" s="74">
        <f t="shared" si="415"/>
        <v>0</v>
      </c>
      <c r="V709" s="74">
        <f t="shared" si="398"/>
        <v>0</v>
      </c>
    </row>
    <row r="710" spans="1:22" ht="15" hidden="1" customHeight="1">
      <c r="A710" s="51">
        <v>662</v>
      </c>
      <c r="B710" s="11" t="s">
        <v>175</v>
      </c>
      <c r="C710" s="59" t="s">
        <v>229</v>
      </c>
      <c r="D710" s="59"/>
      <c r="E710" s="61">
        <f t="shared" si="399"/>
        <v>0</v>
      </c>
      <c r="F710" s="61"/>
      <c r="G710" s="55"/>
      <c r="H710" s="55"/>
      <c r="I710" s="55"/>
      <c r="J710" s="61">
        <f t="shared" si="395"/>
        <v>0</v>
      </c>
      <c r="K710" s="55"/>
      <c r="L710" s="55"/>
      <c r="M710" s="55"/>
      <c r="N710" s="61">
        <f t="shared" si="396"/>
        <v>0</v>
      </c>
      <c r="O710" s="55"/>
      <c r="P710" s="55"/>
      <c r="Q710" s="55"/>
      <c r="R710" s="61">
        <f t="shared" si="397"/>
        <v>0</v>
      </c>
      <c r="S710" s="55"/>
      <c r="T710" s="55"/>
      <c r="U710" s="55"/>
      <c r="V710" s="61">
        <f t="shared" si="398"/>
        <v>0</v>
      </c>
    </row>
    <row r="711" spans="1:22" s="6" customFormat="1" ht="15" hidden="1" customHeight="1">
      <c r="A711" s="51">
        <v>663</v>
      </c>
      <c r="B711" s="11" t="s">
        <v>175</v>
      </c>
      <c r="C711" s="59" t="s">
        <v>228</v>
      </c>
      <c r="D711" s="59"/>
      <c r="E711" s="61">
        <f t="shared" si="399"/>
        <v>0</v>
      </c>
      <c r="F711" s="61"/>
      <c r="G711" s="55"/>
      <c r="H711" s="55"/>
      <c r="I711" s="55"/>
      <c r="J711" s="61">
        <f t="shared" si="395"/>
        <v>0</v>
      </c>
      <c r="K711" s="55"/>
      <c r="L711" s="55"/>
      <c r="M711" s="55"/>
      <c r="N711" s="61">
        <f t="shared" si="396"/>
        <v>0</v>
      </c>
      <c r="O711" s="55"/>
      <c r="P711" s="55"/>
      <c r="Q711" s="55"/>
      <c r="R711" s="61">
        <f t="shared" si="397"/>
        <v>0</v>
      </c>
      <c r="S711" s="55"/>
      <c r="T711" s="55"/>
      <c r="U711" s="55"/>
      <c r="V711" s="61">
        <f t="shared" si="398"/>
        <v>0</v>
      </c>
    </row>
    <row r="712" spans="1:22" s="6" customFormat="1" ht="15" hidden="1" customHeight="1">
      <c r="A712" s="51">
        <v>664</v>
      </c>
      <c r="B712" s="11" t="s">
        <v>175</v>
      </c>
      <c r="C712" s="59" t="s">
        <v>227</v>
      </c>
      <c r="D712" s="59"/>
      <c r="E712" s="61">
        <f t="shared" si="399"/>
        <v>0</v>
      </c>
      <c r="F712" s="61"/>
      <c r="G712" s="55"/>
      <c r="H712" s="55"/>
      <c r="I712" s="55"/>
      <c r="J712" s="61">
        <f t="shared" ref="J712:J757" si="416">SUM(G712:I712)</f>
        <v>0</v>
      </c>
      <c r="K712" s="55"/>
      <c r="L712" s="55"/>
      <c r="M712" s="55"/>
      <c r="N712" s="61">
        <f t="shared" ref="N712:N757" si="417">SUM(K712:M712)</f>
        <v>0</v>
      </c>
      <c r="O712" s="55"/>
      <c r="P712" s="55"/>
      <c r="Q712" s="55"/>
      <c r="R712" s="61">
        <f t="shared" ref="R712:R757" si="418">SUM(O712:Q712)</f>
        <v>0</v>
      </c>
      <c r="S712" s="55"/>
      <c r="T712" s="55"/>
      <c r="U712" s="55"/>
      <c r="V712" s="61">
        <f t="shared" ref="V712:V757" si="419">SUM(S712:U712)</f>
        <v>0</v>
      </c>
    </row>
    <row r="713" spans="1:22" s="6" customFormat="1" ht="15" hidden="1" customHeight="1">
      <c r="A713" s="51">
        <v>665</v>
      </c>
      <c r="B713" s="11" t="s">
        <v>175</v>
      </c>
      <c r="C713" s="59" t="s">
        <v>226</v>
      </c>
      <c r="D713" s="59"/>
      <c r="E713" s="61">
        <f t="shared" si="399"/>
        <v>0</v>
      </c>
      <c r="F713" s="61"/>
      <c r="G713" s="55"/>
      <c r="H713" s="55"/>
      <c r="I713" s="55"/>
      <c r="J713" s="61">
        <f t="shared" si="416"/>
        <v>0</v>
      </c>
      <c r="K713" s="55"/>
      <c r="L713" s="55"/>
      <c r="M713" s="55"/>
      <c r="N713" s="61">
        <f t="shared" si="417"/>
        <v>0</v>
      </c>
      <c r="O713" s="55"/>
      <c r="P713" s="55"/>
      <c r="Q713" s="55"/>
      <c r="R713" s="61">
        <f t="shared" si="418"/>
        <v>0</v>
      </c>
      <c r="S713" s="55"/>
      <c r="T713" s="55"/>
      <c r="U713" s="55"/>
      <c r="V713" s="61">
        <f t="shared" si="419"/>
        <v>0</v>
      </c>
    </row>
    <row r="714" spans="1:22" s="6" customFormat="1" ht="15" hidden="1" customHeight="1">
      <c r="A714" s="51">
        <v>666</v>
      </c>
      <c r="B714" s="11" t="s">
        <v>175</v>
      </c>
      <c r="C714" s="59" t="s">
        <v>225</v>
      </c>
      <c r="D714" s="59"/>
      <c r="E714" s="61">
        <f t="shared" si="399"/>
        <v>0</v>
      </c>
      <c r="F714" s="61"/>
      <c r="G714" s="55"/>
      <c r="H714" s="55"/>
      <c r="I714" s="55"/>
      <c r="J714" s="61">
        <f t="shared" si="416"/>
        <v>0</v>
      </c>
      <c r="K714" s="55"/>
      <c r="L714" s="55"/>
      <c r="M714" s="55"/>
      <c r="N714" s="61">
        <f t="shared" si="417"/>
        <v>0</v>
      </c>
      <c r="O714" s="55"/>
      <c r="P714" s="55"/>
      <c r="Q714" s="55"/>
      <c r="R714" s="61">
        <f t="shared" si="418"/>
        <v>0</v>
      </c>
      <c r="S714" s="55"/>
      <c r="T714" s="55"/>
      <c r="U714" s="55"/>
      <c r="V714" s="61">
        <f t="shared" si="419"/>
        <v>0</v>
      </c>
    </row>
    <row r="715" spans="1:22" s="6" customFormat="1" ht="15" hidden="1" customHeight="1">
      <c r="A715" s="51">
        <v>667</v>
      </c>
      <c r="B715" s="11" t="s">
        <v>175</v>
      </c>
      <c r="C715" s="59" t="s">
        <v>224</v>
      </c>
      <c r="D715" s="59"/>
      <c r="E715" s="61">
        <f t="shared" si="399"/>
        <v>0</v>
      </c>
      <c r="F715" s="61"/>
      <c r="G715" s="55"/>
      <c r="H715" s="55"/>
      <c r="I715" s="55"/>
      <c r="J715" s="61">
        <f t="shared" si="416"/>
        <v>0</v>
      </c>
      <c r="K715" s="55"/>
      <c r="L715" s="55"/>
      <c r="M715" s="55"/>
      <c r="N715" s="61">
        <f t="shared" si="417"/>
        <v>0</v>
      </c>
      <c r="O715" s="55"/>
      <c r="P715" s="55"/>
      <c r="Q715" s="55"/>
      <c r="R715" s="61">
        <f t="shared" si="418"/>
        <v>0</v>
      </c>
      <c r="S715" s="55"/>
      <c r="T715" s="55"/>
      <c r="U715" s="55"/>
      <c r="V715" s="61">
        <f t="shared" si="419"/>
        <v>0</v>
      </c>
    </row>
    <row r="716" spans="1:22" s="6" customFormat="1" ht="15" hidden="1" customHeight="1">
      <c r="A716" s="112">
        <v>668</v>
      </c>
      <c r="B716" s="113" t="s">
        <v>163</v>
      </c>
      <c r="C716" s="114" t="s">
        <v>223</v>
      </c>
      <c r="D716" s="114"/>
      <c r="E716" s="74">
        <f>SUM(E717:E722)</f>
        <v>0</v>
      </c>
      <c r="F716" s="74"/>
      <c r="G716" s="74">
        <f t="shared" ref="G716:I716" si="420">SUM(G717:G722)</f>
        <v>0</v>
      </c>
      <c r="H716" s="74">
        <f t="shared" si="420"/>
        <v>0</v>
      </c>
      <c r="I716" s="74">
        <f t="shared" si="420"/>
        <v>0</v>
      </c>
      <c r="J716" s="74">
        <f t="shared" si="416"/>
        <v>0</v>
      </c>
      <c r="K716" s="74">
        <f t="shared" ref="K716:M716" si="421">SUM(K717:K722)</f>
        <v>0</v>
      </c>
      <c r="L716" s="74">
        <f t="shared" si="421"/>
        <v>0</v>
      </c>
      <c r="M716" s="74">
        <f t="shared" si="421"/>
        <v>0</v>
      </c>
      <c r="N716" s="74">
        <f t="shared" si="417"/>
        <v>0</v>
      </c>
      <c r="O716" s="74">
        <f t="shared" ref="O716:Q716" si="422">SUM(O717:O722)</f>
        <v>0</v>
      </c>
      <c r="P716" s="74">
        <f t="shared" si="422"/>
        <v>0</v>
      </c>
      <c r="Q716" s="74">
        <f t="shared" si="422"/>
        <v>0</v>
      </c>
      <c r="R716" s="74">
        <f t="shared" si="418"/>
        <v>0</v>
      </c>
      <c r="S716" s="74">
        <f t="shared" ref="S716:U716" si="423">SUM(S717:S722)</f>
        <v>0</v>
      </c>
      <c r="T716" s="74">
        <f t="shared" si="423"/>
        <v>0</v>
      </c>
      <c r="U716" s="74">
        <f t="shared" si="423"/>
        <v>0</v>
      </c>
      <c r="V716" s="74">
        <f t="shared" si="419"/>
        <v>0</v>
      </c>
    </row>
    <row r="717" spans="1:22" s="6" customFormat="1" ht="15" hidden="1" customHeight="1">
      <c r="A717" s="51">
        <v>669</v>
      </c>
      <c r="B717" s="11" t="s">
        <v>163</v>
      </c>
      <c r="C717" s="59" t="s">
        <v>229</v>
      </c>
      <c r="D717" s="59"/>
      <c r="E717" s="61">
        <f t="shared" si="399"/>
        <v>0</v>
      </c>
      <c r="F717" s="61"/>
      <c r="G717" s="55"/>
      <c r="H717" s="55"/>
      <c r="I717" s="55"/>
      <c r="J717" s="61">
        <f t="shared" si="416"/>
        <v>0</v>
      </c>
      <c r="K717" s="55"/>
      <c r="L717" s="55"/>
      <c r="M717" s="55"/>
      <c r="N717" s="61">
        <f t="shared" si="417"/>
        <v>0</v>
      </c>
      <c r="O717" s="55"/>
      <c r="P717" s="55"/>
      <c r="Q717" s="55"/>
      <c r="R717" s="61">
        <f t="shared" si="418"/>
        <v>0</v>
      </c>
      <c r="S717" s="55"/>
      <c r="T717" s="55"/>
      <c r="U717" s="55"/>
      <c r="V717" s="61">
        <f t="shared" si="419"/>
        <v>0</v>
      </c>
    </row>
    <row r="718" spans="1:22" s="6" customFormat="1" ht="15" hidden="1" customHeight="1">
      <c r="A718" s="51">
        <v>670</v>
      </c>
      <c r="B718" s="11" t="s">
        <v>163</v>
      </c>
      <c r="C718" s="59" t="s">
        <v>228</v>
      </c>
      <c r="D718" s="59"/>
      <c r="E718" s="61">
        <f t="shared" si="399"/>
        <v>0</v>
      </c>
      <c r="F718" s="61"/>
      <c r="G718" s="55"/>
      <c r="H718" s="55"/>
      <c r="I718" s="55"/>
      <c r="J718" s="61">
        <f t="shared" si="416"/>
        <v>0</v>
      </c>
      <c r="K718" s="55"/>
      <c r="L718" s="55"/>
      <c r="M718" s="55"/>
      <c r="N718" s="61">
        <f t="shared" si="417"/>
        <v>0</v>
      </c>
      <c r="O718" s="55"/>
      <c r="P718" s="55"/>
      <c r="Q718" s="55"/>
      <c r="R718" s="61">
        <f t="shared" si="418"/>
        <v>0</v>
      </c>
      <c r="S718" s="55"/>
      <c r="T718" s="55"/>
      <c r="U718" s="55"/>
      <c r="V718" s="61">
        <f t="shared" si="419"/>
        <v>0</v>
      </c>
    </row>
    <row r="719" spans="1:22" ht="15" hidden="1" customHeight="1">
      <c r="A719" s="51">
        <v>671</v>
      </c>
      <c r="B719" s="11" t="s">
        <v>163</v>
      </c>
      <c r="C719" s="59" t="s">
        <v>227</v>
      </c>
      <c r="D719" s="59"/>
      <c r="E719" s="61">
        <f t="shared" si="399"/>
        <v>0</v>
      </c>
      <c r="F719" s="61"/>
      <c r="G719" s="55"/>
      <c r="H719" s="55"/>
      <c r="I719" s="55"/>
      <c r="J719" s="61">
        <f t="shared" si="416"/>
        <v>0</v>
      </c>
      <c r="K719" s="55"/>
      <c r="L719" s="55"/>
      <c r="M719" s="55"/>
      <c r="N719" s="61">
        <f t="shared" si="417"/>
        <v>0</v>
      </c>
      <c r="O719" s="55"/>
      <c r="P719" s="55"/>
      <c r="Q719" s="55"/>
      <c r="R719" s="61">
        <f t="shared" si="418"/>
        <v>0</v>
      </c>
      <c r="S719" s="55"/>
      <c r="T719" s="55"/>
      <c r="U719" s="55"/>
      <c r="V719" s="61">
        <f t="shared" si="419"/>
        <v>0</v>
      </c>
    </row>
    <row r="720" spans="1:22" s="6" customFormat="1" ht="15" hidden="1" customHeight="1">
      <c r="A720" s="51">
        <v>672</v>
      </c>
      <c r="B720" s="11" t="s">
        <v>163</v>
      </c>
      <c r="C720" s="59" t="s">
        <v>226</v>
      </c>
      <c r="D720" s="59"/>
      <c r="E720" s="61">
        <f t="shared" si="399"/>
        <v>0</v>
      </c>
      <c r="F720" s="61"/>
      <c r="G720" s="55"/>
      <c r="H720" s="55"/>
      <c r="I720" s="55"/>
      <c r="J720" s="61">
        <f t="shared" si="416"/>
        <v>0</v>
      </c>
      <c r="K720" s="55"/>
      <c r="L720" s="55"/>
      <c r="M720" s="55"/>
      <c r="N720" s="61">
        <f t="shared" si="417"/>
        <v>0</v>
      </c>
      <c r="O720" s="55"/>
      <c r="P720" s="55"/>
      <c r="Q720" s="55"/>
      <c r="R720" s="61">
        <f t="shared" si="418"/>
        <v>0</v>
      </c>
      <c r="S720" s="55"/>
      <c r="T720" s="55"/>
      <c r="U720" s="55"/>
      <c r="V720" s="61">
        <f t="shared" si="419"/>
        <v>0</v>
      </c>
    </row>
    <row r="721" spans="1:22" s="6" customFormat="1" ht="15" hidden="1" customHeight="1">
      <c r="A721" s="51">
        <v>673</v>
      </c>
      <c r="B721" s="11" t="s">
        <v>163</v>
      </c>
      <c r="C721" s="59" t="s">
        <v>225</v>
      </c>
      <c r="D721" s="59"/>
      <c r="E721" s="61">
        <f t="shared" si="399"/>
        <v>0</v>
      </c>
      <c r="F721" s="61"/>
      <c r="G721" s="55"/>
      <c r="H721" s="55"/>
      <c r="I721" s="55"/>
      <c r="J721" s="61">
        <f t="shared" si="416"/>
        <v>0</v>
      </c>
      <c r="K721" s="55"/>
      <c r="L721" s="55"/>
      <c r="M721" s="55"/>
      <c r="N721" s="61">
        <f t="shared" si="417"/>
        <v>0</v>
      </c>
      <c r="O721" s="55"/>
      <c r="P721" s="55"/>
      <c r="Q721" s="55"/>
      <c r="R721" s="61">
        <f t="shared" si="418"/>
        <v>0</v>
      </c>
      <c r="S721" s="55"/>
      <c r="T721" s="55"/>
      <c r="U721" s="55"/>
      <c r="V721" s="61">
        <f t="shared" si="419"/>
        <v>0</v>
      </c>
    </row>
    <row r="722" spans="1:22" s="6" customFormat="1" ht="15" hidden="1" customHeight="1">
      <c r="A722" s="51">
        <v>674</v>
      </c>
      <c r="B722" s="11" t="s">
        <v>163</v>
      </c>
      <c r="C722" s="59" t="s">
        <v>224</v>
      </c>
      <c r="D722" s="59"/>
      <c r="E722" s="61">
        <f t="shared" si="399"/>
        <v>0</v>
      </c>
      <c r="F722" s="61"/>
      <c r="G722" s="55"/>
      <c r="H722" s="55"/>
      <c r="I722" s="55"/>
      <c r="J722" s="61">
        <f t="shared" si="416"/>
        <v>0</v>
      </c>
      <c r="K722" s="55"/>
      <c r="L722" s="55"/>
      <c r="M722" s="55"/>
      <c r="N722" s="61">
        <f t="shared" si="417"/>
        <v>0</v>
      </c>
      <c r="O722" s="55"/>
      <c r="P722" s="55"/>
      <c r="Q722" s="55"/>
      <c r="R722" s="61">
        <f t="shared" si="418"/>
        <v>0</v>
      </c>
      <c r="S722" s="55"/>
      <c r="T722" s="55"/>
      <c r="U722" s="55"/>
      <c r="V722" s="61">
        <f t="shared" si="419"/>
        <v>0</v>
      </c>
    </row>
    <row r="723" spans="1:22" s="6" customFormat="1" ht="15" hidden="1" customHeight="1">
      <c r="A723" s="112">
        <v>675</v>
      </c>
      <c r="B723" s="113" t="s">
        <v>237</v>
      </c>
      <c r="C723" s="114" t="s">
        <v>230</v>
      </c>
      <c r="D723" s="114"/>
      <c r="E723" s="74">
        <f>SUM(E724:E729)</f>
        <v>0</v>
      </c>
      <c r="F723" s="74"/>
      <c r="G723" s="74">
        <f t="shared" ref="G723:I723" si="424">SUM(G724:G729)</f>
        <v>0</v>
      </c>
      <c r="H723" s="74">
        <f t="shared" si="424"/>
        <v>0</v>
      </c>
      <c r="I723" s="74">
        <f t="shared" si="424"/>
        <v>0</v>
      </c>
      <c r="J723" s="74">
        <f t="shared" si="416"/>
        <v>0</v>
      </c>
      <c r="K723" s="74">
        <f t="shared" ref="K723:M723" si="425">SUM(K724:K729)</f>
        <v>0</v>
      </c>
      <c r="L723" s="74">
        <f t="shared" si="425"/>
        <v>0</v>
      </c>
      <c r="M723" s="74">
        <f t="shared" si="425"/>
        <v>0</v>
      </c>
      <c r="N723" s="74">
        <f t="shared" si="417"/>
        <v>0</v>
      </c>
      <c r="O723" s="74">
        <f t="shared" ref="O723:Q723" si="426">SUM(O724:O729)</f>
        <v>0</v>
      </c>
      <c r="P723" s="74">
        <f t="shared" si="426"/>
        <v>0</v>
      </c>
      <c r="Q723" s="74">
        <f t="shared" si="426"/>
        <v>0</v>
      </c>
      <c r="R723" s="74">
        <f t="shared" si="418"/>
        <v>0</v>
      </c>
      <c r="S723" s="74">
        <f t="shared" ref="S723:U723" si="427">SUM(S724:S729)</f>
        <v>0</v>
      </c>
      <c r="T723" s="74">
        <f t="shared" si="427"/>
        <v>0</v>
      </c>
      <c r="U723" s="74">
        <f t="shared" si="427"/>
        <v>0</v>
      </c>
      <c r="V723" s="74">
        <f t="shared" si="419"/>
        <v>0</v>
      </c>
    </row>
    <row r="724" spans="1:22" s="6" customFormat="1" ht="15" hidden="1" customHeight="1">
      <c r="A724" s="51">
        <v>676</v>
      </c>
      <c r="B724" s="11" t="s">
        <v>237</v>
      </c>
      <c r="C724" s="59" t="s">
        <v>229</v>
      </c>
      <c r="D724" s="59"/>
      <c r="E724" s="61">
        <f t="shared" si="399"/>
        <v>0</v>
      </c>
      <c r="F724" s="61"/>
      <c r="G724" s="55"/>
      <c r="H724" s="55"/>
      <c r="I724" s="55"/>
      <c r="J724" s="61">
        <f t="shared" si="416"/>
        <v>0</v>
      </c>
      <c r="K724" s="55"/>
      <c r="L724" s="55"/>
      <c r="M724" s="55"/>
      <c r="N724" s="61">
        <f t="shared" si="417"/>
        <v>0</v>
      </c>
      <c r="O724" s="55"/>
      <c r="P724" s="55"/>
      <c r="Q724" s="55"/>
      <c r="R724" s="61">
        <f t="shared" si="418"/>
        <v>0</v>
      </c>
      <c r="S724" s="55"/>
      <c r="T724" s="55"/>
      <c r="U724" s="55"/>
      <c r="V724" s="61">
        <f t="shared" si="419"/>
        <v>0</v>
      </c>
    </row>
    <row r="725" spans="1:22" s="6" customFormat="1" ht="15" hidden="1" customHeight="1">
      <c r="A725" s="51">
        <v>677</v>
      </c>
      <c r="B725" s="11" t="s">
        <v>237</v>
      </c>
      <c r="C725" s="59" t="s">
        <v>228</v>
      </c>
      <c r="D725" s="59"/>
      <c r="E725" s="61">
        <f t="shared" si="399"/>
        <v>0</v>
      </c>
      <c r="F725" s="61"/>
      <c r="G725" s="55"/>
      <c r="H725" s="55"/>
      <c r="I725" s="55"/>
      <c r="J725" s="61">
        <f t="shared" si="416"/>
        <v>0</v>
      </c>
      <c r="K725" s="55"/>
      <c r="L725" s="55"/>
      <c r="M725" s="55"/>
      <c r="N725" s="61">
        <f t="shared" si="417"/>
        <v>0</v>
      </c>
      <c r="O725" s="55"/>
      <c r="P725" s="55"/>
      <c r="Q725" s="55"/>
      <c r="R725" s="61">
        <f t="shared" si="418"/>
        <v>0</v>
      </c>
      <c r="S725" s="55"/>
      <c r="T725" s="55"/>
      <c r="U725" s="55"/>
      <c r="V725" s="61">
        <f t="shared" si="419"/>
        <v>0</v>
      </c>
    </row>
    <row r="726" spans="1:22" s="6" customFormat="1" ht="15" hidden="1" customHeight="1">
      <c r="A726" s="51">
        <v>678</v>
      </c>
      <c r="B726" s="11" t="s">
        <v>237</v>
      </c>
      <c r="C726" s="59" t="s">
        <v>227</v>
      </c>
      <c r="D726" s="59"/>
      <c r="E726" s="61">
        <f t="shared" si="399"/>
        <v>0</v>
      </c>
      <c r="F726" s="61"/>
      <c r="G726" s="55"/>
      <c r="H726" s="55"/>
      <c r="I726" s="55"/>
      <c r="J726" s="61">
        <f t="shared" si="416"/>
        <v>0</v>
      </c>
      <c r="K726" s="55"/>
      <c r="L726" s="55"/>
      <c r="M726" s="55"/>
      <c r="N726" s="61">
        <f t="shared" si="417"/>
        <v>0</v>
      </c>
      <c r="O726" s="55"/>
      <c r="P726" s="55"/>
      <c r="Q726" s="55"/>
      <c r="R726" s="61">
        <f t="shared" si="418"/>
        <v>0</v>
      </c>
      <c r="S726" s="55"/>
      <c r="T726" s="55"/>
      <c r="U726" s="55"/>
      <c r="V726" s="61">
        <f t="shared" si="419"/>
        <v>0</v>
      </c>
    </row>
    <row r="727" spans="1:22" s="6" customFormat="1" ht="15" hidden="1" customHeight="1">
      <c r="A727" s="51">
        <v>679</v>
      </c>
      <c r="B727" s="11" t="s">
        <v>237</v>
      </c>
      <c r="C727" s="59" t="s">
        <v>226</v>
      </c>
      <c r="D727" s="59"/>
      <c r="E727" s="61">
        <f t="shared" si="399"/>
        <v>0</v>
      </c>
      <c r="F727" s="61"/>
      <c r="G727" s="55"/>
      <c r="H727" s="55"/>
      <c r="I727" s="55"/>
      <c r="J727" s="61">
        <f t="shared" si="416"/>
        <v>0</v>
      </c>
      <c r="K727" s="55"/>
      <c r="L727" s="55"/>
      <c r="M727" s="55"/>
      <c r="N727" s="61">
        <f t="shared" si="417"/>
        <v>0</v>
      </c>
      <c r="O727" s="55"/>
      <c r="P727" s="55"/>
      <c r="Q727" s="55"/>
      <c r="R727" s="61">
        <f t="shared" si="418"/>
        <v>0</v>
      </c>
      <c r="S727" s="55"/>
      <c r="T727" s="55"/>
      <c r="U727" s="55"/>
      <c r="V727" s="61">
        <f t="shared" si="419"/>
        <v>0</v>
      </c>
    </row>
    <row r="728" spans="1:22" s="6" customFormat="1" ht="15" hidden="1" customHeight="1">
      <c r="A728" s="51">
        <v>680</v>
      </c>
      <c r="B728" s="11" t="s">
        <v>237</v>
      </c>
      <c r="C728" s="59" t="s">
        <v>225</v>
      </c>
      <c r="D728" s="59"/>
      <c r="E728" s="61">
        <f t="shared" si="399"/>
        <v>0</v>
      </c>
      <c r="F728" s="61"/>
      <c r="G728" s="55"/>
      <c r="H728" s="55"/>
      <c r="I728" s="55"/>
      <c r="J728" s="61">
        <f t="shared" si="416"/>
        <v>0</v>
      </c>
      <c r="K728" s="55"/>
      <c r="L728" s="55"/>
      <c r="M728" s="55"/>
      <c r="N728" s="61">
        <f t="shared" si="417"/>
        <v>0</v>
      </c>
      <c r="O728" s="55"/>
      <c r="P728" s="55"/>
      <c r="Q728" s="55"/>
      <c r="R728" s="61">
        <f t="shared" si="418"/>
        <v>0</v>
      </c>
      <c r="S728" s="55"/>
      <c r="T728" s="55"/>
      <c r="U728" s="55"/>
      <c r="V728" s="61">
        <f t="shared" si="419"/>
        <v>0</v>
      </c>
    </row>
    <row r="729" spans="1:22" s="6" customFormat="1" ht="15" hidden="1" customHeight="1">
      <c r="A729" s="51">
        <v>681</v>
      </c>
      <c r="B729" s="11" t="s">
        <v>237</v>
      </c>
      <c r="C729" s="59" t="s">
        <v>224</v>
      </c>
      <c r="D729" s="59"/>
      <c r="E729" s="61">
        <f t="shared" si="399"/>
        <v>0</v>
      </c>
      <c r="F729" s="61"/>
      <c r="G729" s="55"/>
      <c r="H729" s="55"/>
      <c r="I729" s="55"/>
      <c r="J729" s="61">
        <f t="shared" si="416"/>
        <v>0</v>
      </c>
      <c r="K729" s="55"/>
      <c r="L729" s="55"/>
      <c r="M729" s="55"/>
      <c r="N729" s="61">
        <f t="shared" si="417"/>
        <v>0</v>
      </c>
      <c r="O729" s="55"/>
      <c r="P729" s="55"/>
      <c r="Q729" s="55"/>
      <c r="R729" s="61">
        <f t="shared" si="418"/>
        <v>0</v>
      </c>
      <c r="S729" s="55"/>
      <c r="T729" s="55"/>
      <c r="U729" s="55"/>
      <c r="V729" s="61">
        <f t="shared" si="419"/>
        <v>0</v>
      </c>
    </row>
    <row r="730" spans="1:22" ht="15" hidden="1" customHeight="1">
      <c r="A730" s="116">
        <v>707</v>
      </c>
      <c r="B730" s="117" t="s">
        <v>248</v>
      </c>
      <c r="C730" s="110" t="s">
        <v>223</v>
      </c>
      <c r="D730" s="114"/>
      <c r="E730" s="69">
        <f t="shared" si="399"/>
        <v>0</v>
      </c>
      <c r="F730" s="74"/>
      <c r="G730" s="74">
        <f t="shared" ref="G730:I730" si="428">SUM(G731:G736)</f>
        <v>0</v>
      </c>
      <c r="H730" s="74">
        <f t="shared" si="428"/>
        <v>0</v>
      </c>
      <c r="I730" s="74">
        <f t="shared" si="428"/>
        <v>0</v>
      </c>
      <c r="J730" s="74">
        <f t="shared" si="416"/>
        <v>0</v>
      </c>
      <c r="K730" s="74">
        <f t="shared" ref="K730:M730" si="429">SUM(K731:K736)</f>
        <v>0</v>
      </c>
      <c r="L730" s="74">
        <f t="shared" si="429"/>
        <v>0</v>
      </c>
      <c r="M730" s="74">
        <f t="shared" si="429"/>
        <v>0</v>
      </c>
      <c r="N730" s="74">
        <f t="shared" si="417"/>
        <v>0</v>
      </c>
      <c r="O730" s="74">
        <f t="shared" ref="O730:Q730" si="430">SUM(O731:O736)</f>
        <v>0</v>
      </c>
      <c r="P730" s="74">
        <f t="shared" si="430"/>
        <v>0</v>
      </c>
      <c r="Q730" s="74">
        <f t="shared" si="430"/>
        <v>0</v>
      </c>
      <c r="R730" s="74">
        <f t="shared" si="418"/>
        <v>0</v>
      </c>
      <c r="S730" s="74">
        <f t="shared" ref="S730:U730" si="431">SUM(S731:S736)</f>
        <v>0</v>
      </c>
      <c r="T730" s="74">
        <f t="shared" si="431"/>
        <v>0</v>
      </c>
      <c r="U730" s="74">
        <f t="shared" si="431"/>
        <v>0</v>
      </c>
      <c r="V730" s="74">
        <f t="shared" si="419"/>
        <v>0</v>
      </c>
    </row>
    <row r="731" spans="1:22" ht="15" hidden="1" customHeight="1">
      <c r="A731" s="89">
        <v>708</v>
      </c>
      <c r="B731" s="12" t="s">
        <v>248</v>
      </c>
      <c r="C731" s="62" t="s">
        <v>229</v>
      </c>
      <c r="D731" s="59"/>
      <c r="E731" s="61">
        <f t="shared" si="399"/>
        <v>0</v>
      </c>
      <c r="F731" s="61"/>
      <c r="G731" s="55"/>
      <c r="H731" s="55"/>
      <c r="I731" s="55"/>
      <c r="J731" s="61">
        <f t="shared" si="416"/>
        <v>0</v>
      </c>
      <c r="K731" s="55"/>
      <c r="L731" s="55"/>
      <c r="M731" s="55"/>
      <c r="N731" s="61">
        <f t="shared" si="417"/>
        <v>0</v>
      </c>
      <c r="O731" s="55"/>
      <c r="P731" s="55"/>
      <c r="Q731" s="55"/>
      <c r="R731" s="61">
        <f t="shared" si="418"/>
        <v>0</v>
      </c>
      <c r="S731" s="55"/>
      <c r="T731" s="55"/>
      <c r="U731" s="55"/>
      <c r="V731" s="61">
        <f t="shared" si="419"/>
        <v>0</v>
      </c>
    </row>
    <row r="732" spans="1:22" ht="15" hidden="1" customHeight="1">
      <c r="A732" s="89">
        <v>709</v>
      </c>
      <c r="B732" s="12" t="s">
        <v>248</v>
      </c>
      <c r="C732" s="62" t="s">
        <v>228</v>
      </c>
      <c r="D732" s="59"/>
      <c r="E732" s="61">
        <f t="shared" si="399"/>
        <v>0</v>
      </c>
      <c r="F732" s="61"/>
      <c r="G732" s="55"/>
      <c r="H732" s="55"/>
      <c r="I732" s="55"/>
      <c r="J732" s="61">
        <f t="shared" si="416"/>
        <v>0</v>
      </c>
      <c r="K732" s="55"/>
      <c r="L732" s="55"/>
      <c r="M732" s="55"/>
      <c r="N732" s="61">
        <f t="shared" si="417"/>
        <v>0</v>
      </c>
      <c r="O732" s="55"/>
      <c r="P732" s="55"/>
      <c r="Q732" s="55"/>
      <c r="R732" s="61">
        <f t="shared" si="418"/>
        <v>0</v>
      </c>
      <c r="S732" s="55"/>
      <c r="T732" s="55"/>
      <c r="U732" s="55"/>
      <c r="V732" s="61">
        <f t="shared" si="419"/>
        <v>0</v>
      </c>
    </row>
    <row r="733" spans="1:22" ht="15" hidden="1" customHeight="1">
      <c r="A733" s="89">
        <v>710</v>
      </c>
      <c r="B733" s="12" t="s">
        <v>248</v>
      </c>
      <c r="C733" s="62" t="s">
        <v>227</v>
      </c>
      <c r="D733" s="59"/>
      <c r="E733" s="61">
        <f t="shared" si="399"/>
        <v>0</v>
      </c>
      <c r="F733" s="61"/>
      <c r="G733" s="55"/>
      <c r="H733" s="55"/>
      <c r="I733" s="55"/>
      <c r="J733" s="61">
        <f t="shared" si="416"/>
        <v>0</v>
      </c>
      <c r="K733" s="55"/>
      <c r="L733" s="55"/>
      <c r="M733" s="55"/>
      <c r="N733" s="61">
        <f t="shared" si="417"/>
        <v>0</v>
      </c>
      <c r="O733" s="55"/>
      <c r="P733" s="55"/>
      <c r="Q733" s="55"/>
      <c r="R733" s="61">
        <f t="shared" si="418"/>
        <v>0</v>
      </c>
      <c r="S733" s="55"/>
      <c r="T733" s="55"/>
      <c r="U733" s="55"/>
      <c r="V733" s="61">
        <f t="shared" si="419"/>
        <v>0</v>
      </c>
    </row>
    <row r="734" spans="1:22" ht="15" hidden="1" customHeight="1">
      <c r="A734" s="89">
        <v>711</v>
      </c>
      <c r="B734" s="12" t="s">
        <v>248</v>
      </c>
      <c r="C734" s="62" t="s">
        <v>226</v>
      </c>
      <c r="D734" s="59"/>
      <c r="E734" s="61">
        <f t="shared" si="399"/>
        <v>0</v>
      </c>
      <c r="F734" s="61"/>
      <c r="G734" s="55"/>
      <c r="H734" s="55"/>
      <c r="I734" s="55"/>
      <c r="J734" s="61">
        <f t="shared" si="416"/>
        <v>0</v>
      </c>
      <c r="K734" s="55"/>
      <c r="L734" s="55"/>
      <c r="M734" s="55"/>
      <c r="N734" s="61">
        <f t="shared" si="417"/>
        <v>0</v>
      </c>
      <c r="O734" s="55"/>
      <c r="P734" s="55"/>
      <c r="Q734" s="55"/>
      <c r="R734" s="61">
        <f t="shared" si="418"/>
        <v>0</v>
      </c>
      <c r="S734" s="55"/>
      <c r="T734" s="55"/>
      <c r="U734" s="55"/>
      <c r="V734" s="61">
        <f t="shared" si="419"/>
        <v>0</v>
      </c>
    </row>
    <row r="735" spans="1:22" ht="15" hidden="1" customHeight="1">
      <c r="A735" s="89">
        <v>712</v>
      </c>
      <c r="B735" s="12" t="s">
        <v>248</v>
      </c>
      <c r="C735" s="62" t="s">
        <v>225</v>
      </c>
      <c r="D735" s="59"/>
      <c r="E735" s="61">
        <f t="shared" si="399"/>
        <v>0</v>
      </c>
      <c r="F735" s="61"/>
      <c r="G735" s="55"/>
      <c r="H735" s="55"/>
      <c r="I735" s="55"/>
      <c r="J735" s="61">
        <f t="shared" si="416"/>
        <v>0</v>
      </c>
      <c r="K735" s="55"/>
      <c r="L735" s="55"/>
      <c r="M735" s="55"/>
      <c r="N735" s="61">
        <f t="shared" si="417"/>
        <v>0</v>
      </c>
      <c r="O735" s="55"/>
      <c r="P735" s="55"/>
      <c r="Q735" s="55"/>
      <c r="R735" s="61">
        <f t="shared" si="418"/>
        <v>0</v>
      </c>
      <c r="S735" s="55"/>
      <c r="T735" s="55"/>
      <c r="U735" s="55"/>
      <c r="V735" s="61">
        <f t="shared" si="419"/>
        <v>0</v>
      </c>
    </row>
    <row r="736" spans="1:22" ht="15" hidden="1" customHeight="1">
      <c r="A736" s="89">
        <v>713</v>
      </c>
      <c r="B736" s="12" t="s">
        <v>248</v>
      </c>
      <c r="C736" s="62" t="s">
        <v>224</v>
      </c>
      <c r="D736" s="59"/>
      <c r="E736" s="61">
        <f t="shared" si="399"/>
        <v>0</v>
      </c>
      <c r="F736" s="61"/>
      <c r="G736" s="55"/>
      <c r="H736" s="55"/>
      <c r="I736" s="55"/>
      <c r="J736" s="61">
        <f t="shared" si="416"/>
        <v>0</v>
      </c>
      <c r="K736" s="55"/>
      <c r="L736" s="55"/>
      <c r="M736" s="55"/>
      <c r="N736" s="61">
        <f t="shared" si="417"/>
        <v>0</v>
      </c>
      <c r="O736" s="55"/>
      <c r="P736" s="55"/>
      <c r="Q736" s="55"/>
      <c r="R736" s="61">
        <f t="shared" si="418"/>
        <v>0</v>
      </c>
      <c r="S736" s="55"/>
      <c r="T736" s="55"/>
      <c r="U736" s="55"/>
      <c r="V736" s="61">
        <f t="shared" si="419"/>
        <v>0</v>
      </c>
    </row>
    <row r="737" spans="1:22" ht="15" hidden="1" customHeight="1">
      <c r="A737" s="116">
        <v>714</v>
      </c>
      <c r="B737" s="117" t="s">
        <v>250</v>
      </c>
      <c r="C737" s="110" t="s">
        <v>230</v>
      </c>
      <c r="D737" s="114"/>
      <c r="E737" s="69">
        <f t="shared" si="399"/>
        <v>0</v>
      </c>
      <c r="F737" s="74"/>
      <c r="G737" s="74">
        <f t="shared" ref="G737:I737" si="432">SUM(G738:G743)</f>
        <v>0</v>
      </c>
      <c r="H737" s="74">
        <f t="shared" si="432"/>
        <v>0</v>
      </c>
      <c r="I737" s="74">
        <f t="shared" si="432"/>
        <v>0</v>
      </c>
      <c r="J737" s="74">
        <f t="shared" si="416"/>
        <v>0</v>
      </c>
      <c r="K737" s="74">
        <f t="shared" ref="K737:M737" si="433">SUM(K738:K743)</f>
        <v>0</v>
      </c>
      <c r="L737" s="74">
        <f t="shared" si="433"/>
        <v>0</v>
      </c>
      <c r="M737" s="74">
        <f t="shared" si="433"/>
        <v>0</v>
      </c>
      <c r="N737" s="74">
        <f t="shared" si="417"/>
        <v>0</v>
      </c>
      <c r="O737" s="74">
        <f t="shared" ref="O737:Q737" si="434">SUM(O738:O743)</f>
        <v>0</v>
      </c>
      <c r="P737" s="74">
        <f t="shared" si="434"/>
        <v>0</v>
      </c>
      <c r="Q737" s="74">
        <f t="shared" si="434"/>
        <v>0</v>
      </c>
      <c r="R737" s="74">
        <f t="shared" si="418"/>
        <v>0</v>
      </c>
      <c r="S737" s="74">
        <f t="shared" ref="S737:U737" si="435">SUM(S738:S743)</f>
        <v>0</v>
      </c>
      <c r="T737" s="74">
        <f t="shared" si="435"/>
        <v>0</v>
      </c>
      <c r="U737" s="74">
        <f t="shared" si="435"/>
        <v>0</v>
      </c>
      <c r="V737" s="74">
        <f t="shared" si="419"/>
        <v>0</v>
      </c>
    </row>
    <row r="738" spans="1:22" ht="15" hidden="1" customHeight="1">
      <c r="A738" s="89">
        <v>715</v>
      </c>
      <c r="B738" s="12" t="s">
        <v>250</v>
      </c>
      <c r="C738" s="62" t="s">
        <v>229</v>
      </c>
      <c r="D738" s="59"/>
      <c r="E738" s="61">
        <f t="shared" si="399"/>
        <v>0</v>
      </c>
      <c r="F738" s="61"/>
      <c r="G738" s="55"/>
      <c r="H738" s="55"/>
      <c r="I738" s="55"/>
      <c r="J738" s="61">
        <f t="shared" si="416"/>
        <v>0</v>
      </c>
      <c r="K738" s="55"/>
      <c r="L738" s="55"/>
      <c r="M738" s="55"/>
      <c r="N738" s="61">
        <f t="shared" si="417"/>
        <v>0</v>
      </c>
      <c r="O738" s="55"/>
      <c r="P738" s="55"/>
      <c r="Q738" s="55"/>
      <c r="R738" s="61">
        <f t="shared" si="418"/>
        <v>0</v>
      </c>
      <c r="S738" s="55"/>
      <c r="T738" s="55"/>
      <c r="U738" s="55"/>
      <c r="V738" s="61">
        <f t="shared" si="419"/>
        <v>0</v>
      </c>
    </row>
    <row r="739" spans="1:22" ht="15" hidden="1" customHeight="1">
      <c r="A739" s="89">
        <v>716</v>
      </c>
      <c r="B739" s="12" t="s">
        <v>250</v>
      </c>
      <c r="C739" s="62" t="s">
        <v>228</v>
      </c>
      <c r="D739" s="59"/>
      <c r="E739" s="61">
        <f t="shared" si="399"/>
        <v>0</v>
      </c>
      <c r="F739" s="61"/>
      <c r="G739" s="55"/>
      <c r="H739" s="55"/>
      <c r="I739" s="55"/>
      <c r="J739" s="61">
        <f t="shared" si="416"/>
        <v>0</v>
      </c>
      <c r="K739" s="55"/>
      <c r="L739" s="55"/>
      <c r="M739" s="55"/>
      <c r="N739" s="61">
        <f t="shared" si="417"/>
        <v>0</v>
      </c>
      <c r="O739" s="55"/>
      <c r="P739" s="55"/>
      <c r="Q739" s="55"/>
      <c r="R739" s="61">
        <f t="shared" si="418"/>
        <v>0</v>
      </c>
      <c r="S739" s="55"/>
      <c r="T739" s="55"/>
      <c r="U739" s="55"/>
      <c r="V739" s="61">
        <f t="shared" si="419"/>
        <v>0</v>
      </c>
    </row>
    <row r="740" spans="1:22" ht="15" hidden="1" customHeight="1">
      <c r="A740" s="89">
        <v>717</v>
      </c>
      <c r="B740" s="12" t="s">
        <v>250</v>
      </c>
      <c r="C740" s="62" t="s">
        <v>227</v>
      </c>
      <c r="D740" s="59"/>
      <c r="E740" s="61">
        <f t="shared" si="399"/>
        <v>0</v>
      </c>
      <c r="F740" s="61"/>
      <c r="G740" s="55"/>
      <c r="H740" s="55"/>
      <c r="I740" s="55"/>
      <c r="J740" s="61">
        <f t="shared" si="416"/>
        <v>0</v>
      </c>
      <c r="K740" s="55"/>
      <c r="L740" s="55"/>
      <c r="M740" s="55"/>
      <c r="N740" s="61">
        <f t="shared" si="417"/>
        <v>0</v>
      </c>
      <c r="O740" s="55"/>
      <c r="P740" s="55"/>
      <c r="Q740" s="55"/>
      <c r="R740" s="61">
        <f t="shared" si="418"/>
        <v>0</v>
      </c>
      <c r="S740" s="55"/>
      <c r="T740" s="55"/>
      <c r="U740" s="55"/>
      <c r="V740" s="61">
        <f t="shared" si="419"/>
        <v>0</v>
      </c>
    </row>
    <row r="741" spans="1:22" ht="15" hidden="1" customHeight="1">
      <c r="A741" s="89">
        <v>718</v>
      </c>
      <c r="B741" s="12" t="s">
        <v>250</v>
      </c>
      <c r="C741" s="62" t="s">
        <v>226</v>
      </c>
      <c r="D741" s="59"/>
      <c r="E741" s="61">
        <f t="shared" si="399"/>
        <v>0</v>
      </c>
      <c r="F741" s="61"/>
      <c r="G741" s="55"/>
      <c r="H741" s="55"/>
      <c r="I741" s="55"/>
      <c r="J741" s="61">
        <f t="shared" si="416"/>
        <v>0</v>
      </c>
      <c r="K741" s="55"/>
      <c r="L741" s="55"/>
      <c r="M741" s="55"/>
      <c r="N741" s="61">
        <f t="shared" si="417"/>
        <v>0</v>
      </c>
      <c r="O741" s="55"/>
      <c r="P741" s="55"/>
      <c r="Q741" s="55"/>
      <c r="R741" s="61">
        <f t="shared" si="418"/>
        <v>0</v>
      </c>
      <c r="S741" s="55"/>
      <c r="T741" s="55"/>
      <c r="U741" s="55"/>
      <c r="V741" s="61">
        <f t="shared" si="419"/>
        <v>0</v>
      </c>
    </row>
    <row r="742" spans="1:22" ht="15" hidden="1" customHeight="1">
      <c r="A742" s="89">
        <v>719</v>
      </c>
      <c r="B742" s="12" t="s">
        <v>250</v>
      </c>
      <c r="C742" s="62" t="s">
        <v>225</v>
      </c>
      <c r="D742" s="59"/>
      <c r="E742" s="61">
        <f t="shared" si="399"/>
        <v>0</v>
      </c>
      <c r="F742" s="61"/>
      <c r="G742" s="55"/>
      <c r="H742" s="55"/>
      <c r="I742" s="55"/>
      <c r="J742" s="61">
        <f t="shared" si="416"/>
        <v>0</v>
      </c>
      <c r="K742" s="55"/>
      <c r="L742" s="55"/>
      <c r="M742" s="55"/>
      <c r="N742" s="61">
        <f t="shared" si="417"/>
        <v>0</v>
      </c>
      <c r="O742" s="55"/>
      <c r="P742" s="55"/>
      <c r="Q742" s="55"/>
      <c r="R742" s="61">
        <f t="shared" si="418"/>
        <v>0</v>
      </c>
      <c r="S742" s="55"/>
      <c r="T742" s="55"/>
      <c r="U742" s="55"/>
      <c r="V742" s="61">
        <f t="shared" si="419"/>
        <v>0</v>
      </c>
    </row>
    <row r="743" spans="1:22" ht="15" hidden="1" customHeight="1">
      <c r="A743" s="89">
        <v>720</v>
      </c>
      <c r="B743" s="12" t="s">
        <v>250</v>
      </c>
      <c r="C743" s="62" t="s">
        <v>224</v>
      </c>
      <c r="D743" s="59"/>
      <c r="E743" s="61">
        <f t="shared" si="399"/>
        <v>0</v>
      </c>
      <c r="F743" s="61"/>
      <c r="G743" s="55"/>
      <c r="H743" s="55"/>
      <c r="I743" s="55"/>
      <c r="J743" s="61">
        <f t="shared" si="416"/>
        <v>0</v>
      </c>
      <c r="K743" s="55"/>
      <c r="L743" s="55"/>
      <c r="M743" s="55"/>
      <c r="N743" s="61">
        <f t="shared" si="417"/>
        <v>0</v>
      </c>
      <c r="O743" s="55"/>
      <c r="P743" s="55"/>
      <c r="Q743" s="55"/>
      <c r="R743" s="61">
        <f t="shared" si="418"/>
        <v>0</v>
      </c>
      <c r="S743" s="55"/>
      <c r="T743" s="55"/>
      <c r="U743" s="55"/>
      <c r="V743" s="61">
        <f t="shared" si="419"/>
        <v>0</v>
      </c>
    </row>
    <row r="744" spans="1:22" ht="15" hidden="1" customHeight="1">
      <c r="A744" s="112">
        <v>742</v>
      </c>
      <c r="B744" s="50" t="s">
        <v>254</v>
      </c>
      <c r="C744" s="110" t="s">
        <v>268</v>
      </c>
      <c r="D744" s="114"/>
      <c r="E744" s="118">
        <f t="shared" ref="E744:E757" si="436">SUM(H744:V744)/2</f>
        <v>0</v>
      </c>
      <c r="F744" s="74"/>
      <c r="G744" s="74">
        <f t="shared" ref="G744:I744" si="437">SUM(G745:G750)</f>
        <v>0</v>
      </c>
      <c r="H744" s="74">
        <f t="shared" si="437"/>
        <v>0</v>
      </c>
      <c r="I744" s="74">
        <f t="shared" si="437"/>
        <v>0</v>
      </c>
      <c r="J744" s="74">
        <f t="shared" si="416"/>
        <v>0</v>
      </c>
      <c r="K744" s="74">
        <f t="shared" ref="K744:M744" si="438">SUM(K745:K750)</f>
        <v>0</v>
      </c>
      <c r="L744" s="74">
        <f t="shared" si="438"/>
        <v>0</v>
      </c>
      <c r="M744" s="74">
        <f t="shared" si="438"/>
        <v>0</v>
      </c>
      <c r="N744" s="74">
        <f t="shared" si="417"/>
        <v>0</v>
      </c>
      <c r="O744" s="74">
        <f t="shared" ref="O744:Q744" si="439">SUM(O745:O750)</f>
        <v>0</v>
      </c>
      <c r="P744" s="74">
        <f t="shared" si="439"/>
        <v>0</v>
      </c>
      <c r="Q744" s="74">
        <f t="shared" si="439"/>
        <v>0</v>
      </c>
      <c r="R744" s="74">
        <f t="shared" si="418"/>
        <v>0</v>
      </c>
      <c r="S744" s="74">
        <f t="shared" ref="S744:U744" si="440">SUM(S745:S750)</f>
        <v>0</v>
      </c>
      <c r="T744" s="74">
        <f t="shared" si="440"/>
        <v>0</v>
      </c>
      <c r="U744" s="74">
        <f t="shared" si="440"/>
        <v>0</v>
      </c>
      <c r="V744" s="74">
        <f t="shared" si="419"/>
        <v>0</v>
      </c>
    </row>
    <row r="745" spans="1:22" ht="15" hidden="1" customHeight="1">
      <c r="A745" s="51">
        <v>743</v>
      </c>
      <c r="B745" s="45" t="s">
        <v>254</v>
      </c>
      <c r="C745" s="61" t="s">
        <v>229</v>
      </c>
      <c r="D745" s="59"/>
      <c r="E745" s="57">
        <f t="shared" si="436"/>
        <v>0</v>
      </c>
      <c r="F745" s="61"/>
      <c r="G745" s="55"/>
      <c r="H745" s="55"/>
      <c r="I745" s="55"/>
      <c r="J745" s="61">
        <f t="shared" si="416"/>
        <v>0</v>
      </c>
      <c r="K745" s="55"/>
      <c r="L745" s="55"/>
      <c r="M745" s="55"/>
      <c r="N745" s="61">
        <f t="shared" si="417"/>
        <v>0</v>
      </c>
      <c r="O745" s="55"/>
      <c r="P745" s="55"/>
      <c r="Q745" s="55"/>
      <c r="R745" s="61">
        <f t="shared" si="418"/>
        <v>0</v>
      </c>
      <c r="S745" s="55"/>
      <c r="T745" s="55"/>
      <c r="U745" s="55"/>
      <c r="V745" s="61">
        <f t="shared" si="419"/>
        <v>0</v>
      </c>
    </row>
    <row r="746" spans="1:22" ht="15" hidden="1" customHeight="1">
      <c r="A746" s="51">
        <v>744</v>
      </c>
      <c r="B746" s="45" t="s">
        <v>254</v>
      </c>
      <c r="C746" s="61" t="s">
        <v>228</v>
      </c>
      <c r="D746" s="59"/>
      <c r="E746" s="57">
        <f t="shared" si="436"/>
        <v>0</v>
      </c>
      <c r="F746" s="61"/>
      <c r="G746" s="55"/>
      <c r="H746" s="55"/>
      <c r="I746" s="55"/>
      <c r="J746" s="61">
        <f t="shared" si="416"/>
        <v>0</v>
      </c>
      <c r="K746" s="55"/>
      <c r="L746" s="55"/>
      <c r="M746" s="55"/>
      <c r="N746" s="61">
        <f t="shared" si="417"/>
        <v>0</v>
      </c>
      <c r="O746" s="55"/>
      <c r="P746" s="55"/>
      <c r="Q746" s="55"/>
      <c r="R746" s="61">
        <f t="shared" si="418"/>
        <v>0</v>
      </c>
      <c r="S746" s="55"/>
      <c r="T746" s="55"/>
      <c r="U746" s="55"/>
      <c r="V746" s="61">
        <f t="shared" si="419"/>
        <v>0</v>
      </c>
    </row>
    <row r="747" spans="1:22" ht="15" hidden="1" customHeight="1">
      <c r="A747" s="51">
        <v>745</v>
      </c>
      <c r="B747" s="45" t="s">
        <v>254</v>
      </c>
      <c r="C747" s="61" t="s">
        <v>227</v>
      </c>
      <c r="D747" s="59"/>
      <c r="E747" s="57">
        <f t="shared" si="436"/>
        <v>0</v>
      </c>
      <c r="F747" s="61"/>
      <c r="G747" s="55"/>
      <c r="H747" s="55"/>
      <c r="I747" s="55"/>
      <c r="J747" s="61">
        <f t="shared" si="416"/>
        <v>0</v>
      </c>
      <c r="K747" s="55"/>
      <c r="L747" s="55"/>
      <c r="M747" s="55"/>
      <c r="N747" s="61">
        <f t="shared" si="417"/>
        <v>0</v>
      </c>
      <c r="O747" s="55"/>
      <c r="P747" s="55"/>
      <c r="Q747" s="55"/>
      <c r="R747" s="61">
        <f t="shared" si="418"/>
        <v>0</v>
      </c>
      <c r="S747" s="55"/>
      <c r="T747" s="55"/>
      <c r="U747" s="55"/>
      <c r="V747" s="61">
        <f t="shared" si="419"/>
        <v>0</v>
      </c>
    </row>
    <row r="748" spans="1:22" ht="15" hidden="1" customHeight="1">
      <c r="A748" s="51">
        <v>746</v>
      </c>
      <c r="B748" s="45" t="s">
        <v>254</v>
      </c>
      <c r="C748" s="61" t="s">
        <v>226</v>
      </c>
      <c r="D748" s="59"/>
      <c r="E748" s="57">
        <f t="shared" si="436"/>
        <v>0</v>
      </c>
      <c r="F748" s="61"/>
      <c r="G748" s="55"/>
      <c r="H748" s="55"/>
      <c r="I748" s="55"/>
      <c r="J748" s="61">
        <f t="shared" si="416"/>
        <v>0</v>
      </c>
      <c r="K748" s="55"/>
      <c r="L748" s="55"/>
      <c r="M748" s="55"/>
      <c r="N748" s="61">
        <f t="shared" si="417"/>
        <v>0</v>
      </c>
      <c r="O748" s="55"/>
      <c r="P748" s="55"/>
      <c r="Q748" s="55"/>
      <c r="R748" s="61">
        <f t="shared" si="418"/>
        <v>0</v>
      </c>
      <c r="S748" s="55"/>
      <c r="T748" s="55"/>
      <c r="U748" s="55"/>
      <c r="V748" s="61">
        <f t="shared" si="419"/>
        <v>0</v>
      </c>
    </row>
    <row r="749" spans="1:22" ht="15" hidden="1" customHeight="1">
      <c r="A749" s="51">
        <v>747</v>
      </c>
      <c r="B749" s="45" t="s">
        <v>254</v>
      </c>
      <c r="C749" s="61" t="s">
        <v>225</v>
      </c>
      <c r="D749" s="59"/>
      <c r="E749" s="57">
        <f t="shared" si="436"/>
        <v>0</v>
      </c>
      <c r="F749" s="61"/>
      <c r="G749" s="55"/>
      <c r="H749" s="55"/>
      <c r="I749" s="55"/>
      <c r="J749" s="61">
        <f t="shared" si="416"/>
        <v>0</v>
      </c>
      <c r="K749" s="55"/>
      <c r="L749" s="55"/>
      <c r="M749" s="55"/>
      <c r="N749" s="61">
        <f t="shared" si="417"/>
        <v>0</v>
      </c>
      <c r="O749" s="55"/>
      <c r="P749" s="55"/>
      <c r="Q749" s="55"/>
      <c r="R749" s="61">
        <f t="shared" si="418"/>
        <v>0</v>
      </c>
      <c r="S749" s="55"/>
      <c r="T749" s="55"/>
      <c r="U749" s="55"/>
      <c r="V749" s="61">
        <f t="shared" si="419"/>
        <v>0</v>
      </c>
    </row>
    <row r="750" spans="1:22" ht="15" hidden="1" customHeight="1">
      <c r="A750" s="51">
        <v>748</v>
      </c>
      <c r="B750" s="45" t="s">
        <v>254</v>
      </c>
      <c r="C750" s="61" t="s">
        <v>224</v>
      </c>
      <c r="D750" s="59"/>
      <c r="E750" s="57">
        <f t="shared" si="436"/>
        <v>0</v>
      </c>
      <c r="F750" s="61"/>
      <c r="G750" s="55"/>
      <c r="H750" s="55"/>
      <c r="I750" s="55"/>
      <c r="J750" s="61">
        <f t="shared" si="416"/>
        <v>0</v>
      </c>
      <c r="K750" s="55"/>
      <c r="L750" s="55"/>
      <c r="M750" s="55"/>
      <c r="N750" s="61">
        <f t="shared" si="417"/>
        <v>0</v>
      </c>
      <c r="O750" s="55"/>
      <c r="P750" s="55"/>
      <c r="Q750" s="55"/>
      <c r="R750" s="61">
        <f t="shared" si="418"/>
        <v>0</v>
      </c>
      <c r="S750" s="55"/>
      <c r="T750" s="55"/>
      <c r="U750" s="55"/>
      <c r="V750" s="61">
        <f t="shared" si="419"/>
        <v>0</v>
      </c>
    </row>
    <row r="751" spans="1:22" ht="15" hidden="1" customHeight="1">
      <c r="A751" s="112">
        <v>749</v>
      </c>
      <c r="B751" s="50" t="s">
        <v>256</v>
      </c>
      <c r="C751" s="114" t="s">
        <v>269</v>
      </c>
      <c r="D751" s="114"/>
      <c r="E751" s="118">
        <f t="shared" si="436"/>
        <v>0</v>
      </c>
      <c r="F751" s="74"/>
      <c r="G751" s="74">
        <f t="shared" ref="G751:I751" si="441">SUM(G752:G757)</f>
        <v>0</v>
      </c>
      <c r="H751" s="74">
        <f t="shared" si="441"/>
        <v>0</v>
      </c>
      <c r="I751" s="74">
        <f t="shared" si="441"/>
        <v>0</v>
      </c>
      <c r="J751" s="74">
        <f t="shared" si="416"/>
        <v>0</v>
      </c>
      <c r="K751" s="74">
        <f t="shared" ref="K751:M751" si="442">SUM(K752:K757)</f>
        <v>0</v>
      </c>
      <c r="L751" s="74">
        <f t="shared" si="442"/>
        <v>0</v>
      </c>
      <c r="M751" s="74">
        <f t="shared" si="442"/>
        <v>0</v>
      </c>
      <c r="N751" s="74">
        <f t="shared" si="417"/>
        <v>0</v>
      </c>
      <c r="O751" s="74">
        <f t="shared" ref="O751:Q751" si="443">SUM(O752:O757)</f>
        <v>0</v>
      </c>
      <c r="P751" s="74">
        <f t="shared" si="443"/>
        <v>0</v>
      </c>
      <c r="Q751" s="74">
        <f t="shared" si="443"/>
        <v>0</v>
      </c>
      <c r="R751" s="74">
        <f t="shared" si="418"/>
        <v>0</v>
      </c>
      <c r="S751" s="74">
        <f t="shared" ref="S751:U751" si="444">SUM(S752:S757)</f>
        <v>0</v>
      </c>
      <c r="T751" s="74">
        <f t="shared" si="444"/>
        <v>0</v>
      </c>
      <c r="U751" s="74">
        <f t="shared" si="444"/>
        <v>0</v>
      </c>
      <c r="V751" s="74">
        <f t="shared" si="419"/>
        <v>0</v>
      </c>
    </row>
    <row r="752" spans="1:22" ht="15" hidden="1" customHeight="1">
      <c r="A752" s="51">
        <v>750</v>
      </c>
      <c r="B752" s="45" t="s">
        <v>256</v>
      </c>
      <c r="C752" s="61" t="s">
        <v>258</v>
      </c>
      <c r="D752" s="59"/>
      <c r="E752" s="57">
        <f t="shared" si="436"/>
        <v>0</v>
      </c>
      <c r="F752" s="61"/>
      <c r="G752" s="55"/>
      <c r="H752" s="55"/>
      <c r="I752" s="55"/>
      <c r="J752" s="61">
        <f t="shared" si="416"/>
        <v>0</v>
      </c>
      <c r="K752" s="55"/>
      <c r="L752" s="55"/>
      <c r="M752" s="55"/>
      <c r="N752" s="61">
        <f t="shared" si="417"/>
        <v>0</v>
      </c>
      <c r="O752" s="55"/>
      <c r="P752" s="55"/>
      <c r="Q752" s="55"/>
      <c r="R752" s="61">
        <f t="shared" si="418"/>
        <v>0</v>
      </c>
      <c r="S752" s="55"/>
      <c r="T752" s="55"/>
      <c r="U752" s="55"/>
      <c r="V752" s="61">
        <f t="shared" si="419"/>
        <v>0</v>
      </c>
    </row>
    <row r="753" spans="1:22" ht="15" hidden="1" customHeight="1">
      <c r="A753" s="51">
        <v>751</v>
      </c>
      <c r="B753" s="45" t="s">
        <v>256</v>
      </c>
      <c r="C753" s="61" t="s">
        <v>228</v>
      </c>
      <c r="D753" s="59"/>
      <c r="E753" s="57">
        <f t="shared" si="436"/>
        <v>0</v>
      </c>
      <c r="F753" s="61"/>
      <c r="G753" s="55"/>
      <c r="H753" s="55"/>
      <c r="I753" s="55"/>
      <c r="J753" s="61">
        <f t="shared" si="416"/>
        <v>0</v>
      </c>
      <c r="K753" s="55"/>
      <c r="L753" s="55"/>
      <c r="M753" s="55"/>
      <c r="N753" s="61">
        <f t="shared" si="417"/>
        <v>0</v>
      </c>
      <c r="O753" s="55"/>
      <c r="P753" s="55"/>
      <c r="Q753" s="55"/>
      <c r="R753" s="61">
        <f t="shared" si="418"/>
        <v>0</v>
      </c>
      <c r="S753" s="55"/>
      <c r="T753" s="55"/>
      <c r="U753" s="55"/>
      <c r="V753" s="61">
        <f t="shared" si="419"/>
        <v>0</v>
      </c>
    </row>
    <row r="754" spans="1:22" ht="15" hidden="1" customHeight="1">
      <c r="A754" s="51">
        <v>752</v>
      </c>
      <c r="B754" s="45" t="s">
        <v>256</v>
      </c>
      <c r="C754" s="61" t="s">
        <v>227</v>
      </c>
      <c r="D754" s="59"/>
      <c r="E754" s="57">
        <f t="shared" si="436"/>
        <v>0</v>
      </c>
      <c r="F754" s="61"/>
      <c r="G754" s="55"/>
      <c r="H754" s="55"/>
      <c r="I754" s="55"/>
      <c r="J754" s="61">
        <f t="shared" si="416"/>
        <v>0</v>
      </c>
      <c r="K754" s="55"/>
      <c r="L754" s="55"/>
      <c r="M754" s="55"/>
      <c r="N754" s="61">
        <f t="shared" si="417"/>
        <v>0</v>
      </c>
      <c r="O754" s="55"/>
      <c r="P754" s="55"/>
      <c r="Q754" s="55"/>
      <c r="R754" s="61">
        <f t="shared" si="418"/>
        <v>0</v>
      </c>
      <c r="S754" s="55"/>
      <c r="T754" s="55"/>
      <c r="U754" s="55"/>
      <c r="V754" s="61">
        <f t="shared" si="419"/>
        <v>0</v>
      </c>
    </row>
    <row r="755" spans="1:22" ht="15" hidden="1" customHeight="1">
      <c r="A755" s="51">
        <v>753</v>
      </c>
      <c r="B755" s="45" t="s">
        <v>256</v>
      </c>
      <c r="C755" s="61" t="s">
        <v>226</v>
      </c>
      <c r="D755" s="59"/>
      <c r="E755" s="57">
        <f t="shared" si="436"/>
        <v>0</v>
      </c>
      <c r="F755" s="61"/>
      <c r="G755" s="55"/>
      <c r="H755" s="55"/>
      <c r="I755" s="55"/>
      <c r="J755" s="61">
        <f t="shared" si="416"/>
        <v>0</v>
      </c>
      <c r="K755" s="55"/>
      <c r="L755" s="55"/>
      <c r="M755" s="55"/>
      <c r="N755" s="61">
        <f t="shared" si="417"/>
        <v>0</v>
      </c>
      <c r="O755" s="55"/>
      <c r="P755" s="55"/>
      <c r="Q755" s="55"/>
      <c r="R755" s="61">
        <f t="shared" si="418"/>
        <v>0</v>
      </c>
      <c r="S755" s="55"/>
      <c r="T755" s="55"/>
      <c r="U755" s="55"/>
      <c r="V755" s="61">
        <f t="shared" si="419"/>
        <v>0</v>
      </c>
    </row>
    <row r="756" spans="1:22" ht="15" hidden="1" customHeight="1">
      <c r="A756" s="51">
        <v>754</v>
      </c>
      <c r="B756" s="45" t="s">
        <v>256</v>
      </c>
      <c r="C756" s="61" t="s">
        <v>225</v>
      </c>
      <c r="D756" s="59"/>
      <c r="E756" s="57">
        <f t="shared" si="436"/>
        <v>0</v>
      </c>
      <c r="F756" s="61"/>
      <c r="G756" s="55"/>
      <c r="H756" s="55"/>
      <c r="I756" s="55"/>
      <c r="J756" s="61">
        <f t="shared" si="416"/>
        <v>0</v>
      </c>
      <c r="K756" s="55"/>
      <c r="L756" s="55"/>
      <c r="M756" s="55"/>
      <c r="N756" s="61">
        <f t="shared" si="417"/>
        <v>0</v>
      </c>
      <c r="O756" s="55"/>
      <c r="P756" s="55"/>
      <c r="Q756" s="55"/>
      <c r="R756" s="61">
        <f t="shared" si="418"/>
        <v>0</v>
      </c>
      <c r="S756" s="55"/>
      <c r="T756" s="55"/>
      <c r="U756" s="55"/>
      <c r="V756" s="61">
        <f t="shared" si="419"/>
        <v>0</v>
      </c>
    </row>
    <row r="757" spans="1:22" ht="15" hidden="1" customHeight="1">
      <c r="A757" s="51">
        <v>755</v>
      </c>
      <c r="B757" s="45" t="s">
        <v>256</v>
      </c>
      <c r="C757" s="61" t="s">
        <v>224</v>
      </c>
      <c r="D757" s="59"/>
      <c r="E757" s="57">
        <f t="shared" si="436"/>
        <v>0</v>
      </c>
      <c r="F757" s="61"/>
      <c r="G757" s="55"/>
      <c r="H757" s="55"/>
      <c r="I757" s="55"/>
      <c r="J757" s="61">
        <f t="shared" si="416"/>
        <v>0</v>
      </c>
      <c r="K757" s="55"/>
      <c r="L757" s="55"/>
      <c r="M757" s="55"/>
      <c r="N757" s="61">
        <f t="shared" si="417"/>
        <v>0</v>
      </c>
      <c r="O757" s="55"/>
      <c r="P757" s="55"/>
      <c r="Q757" s="55"/>
      <c r="R757" s="61">
        <f t="shared" si="418"/>
        <v>0</v>
      </c>
      <c r="S757" s="55"/>
      <c r="T757" s="55"/>
      <c r="U757" s="55"/>
      <c r="V757" s="61">
        <f t="shared" si="419"/>
        <v>0</v>
      </c>
    </row>
    <row r="760" spans="1:22">
      <c r="E760" s="153"/>
    </row>
  </sheetData>
  <autoFilter ref="B4:V757">
    <filterColumn colId="0">
      <filters>
        <filter val="BRANCH"/>
      </filters>
    </filterColumn>
    <sortState ref="B75:V426">
      <sortCondition ref="B2:B848"/>
    </sortState>
  </autoFilter>
  <pageMargins left="0.69930555555555596" right="0.69930555555555596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filterMode="1"/>
  <dimension ref="A1:Z757"/>
  <sheetViews>
    <sheetView tabSelected="1" zoomScaleNormal="100" workbookViewId="0">
      <pane xSplit="3" ySplit="5" topLeftCell="D43" activePane="bottomRight" state="frozen"/>
      <selection activeCell="V504" sqref="V504"/>
      <selection pane="topRight" activeCell="V504" sqref="V504"/>
      <selection pane="bottomLeft" activeCell="V504" sqref="V504"/>
      <selection pane="bottomRight" activeCell="A43" sqref="A43"/>
    </sheetView>
  </sheetViews>
  <sheetFormatPr defaultColWidth="9.140625" defaultRowHeight="15.75"/>
  <cols>
    <col min="1" max="1" width="8.5703125" style="93" bestFit="1" customWidth="1"/>
    <col min="2" max="2" width="29.28515625" style="7" bestFit="1" customWidth="1"/>
    <col min="3" max="3" width="34.42578125" style="67" customWidth="1"/>
    <col min="4" max="4" width="10.140625" style="67" customWidth="1"/>
    <col min="5" max="5" width="14.7109375" style="67" customWidth="1"/>
    <col min="6" max="6" width="15.7109375" style="67" hidden="1" customWidth="1"/>
    <col min="7" max="11" width="13.7109375" style="67" bestFit="1" customWidth="1"/>
    <col min="12" max="12" width="14.140625" style="67" bestFit="1" customWidth="1"/>
    <col min="13" max="13" width="13.42578125" style="67" customWidth="1"/>
    <col min="14" max="14" width="13.7109375" style="67" bestFit="1" customWidth="1"/>
    <col min="15" max="15" width="15.28515625" style="67" bestFit="1" customWidth="1"/>
    <col min="16" max="16" width="17.42578125" style="67" bestFit="1" customWidth="1"/>
    <col min="17" max="17" width="16.7109375" style="67" bestFit="1" customWidth="1"/>
    <col min="18" max="18" width="13.7109375" style="67" bestFit="1" customWidth="1"/>
    <col min="19" max="19" width="15.140625" style="67" bestFit="1" customWidth="1"/>
    <col min="20" max="20" width="16.140625" style="67" bestFit="1" customWidth="1"/>
    <col min="21" max="21" width="13.42578125" style="67" bestFit="1" customWidth="1"/>
    <col min="22" max="22" width="13.7109375" style="67" bestFit="1" customWidth="1"/>
    <col min="23" max="16384" width="9.140625" style="8"/>
  </cols>
  <sheetData>
    <row r="1" spans="1:22">
      <c r="A1" s="51"/>
      <c r="B1" s="7" t="s">
        <v>239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>
      <c r="A2" s="51"/>
      <c r="C2" s="75" t="s">
        <v>270</v>
      </c>
      <c r="D2" s="75"/>
      <c r="E2" s="75"/>
      <c r="F2" s="75"/>
      <c r="G2" s="75" t="e">
        <f>+G73/CONSOLE!G73%</f>
        <v>#DIV/0!</v>
      </c>
      <c r="H2" s="75" t="e">
        <f>+H73/CONSOLE!H73%</f>
        <v>#DIV/0!</v>
      </c>
      <c r="I2" s="75" t="e">
        <f>+I73/CONSOLE!I73%</f>
        <v>#DIV/0!</v>
      </c>
      <c r="J2" s="75" t="e">
        <f>+J73/CONSOLE!J73%</f>
        <v>#DIV/0!</v>
      </c>
      <c r="K2" s="75" t="e">
        <f>+K73/CONSOLE!K73%</f>
        <v>#DIV/0!</v>
      </c>
      <c r="L2" s="75" t="e">
        <f>+L73/CONSOLE!L73%</f>
        <v>#DIV/0!</v>
      </c>
      <c r="M2" s="75" t="e">
        <f>+M73/CONSOLE!M73%</f>
        <v>#DIV/0!</v>
      </c>
      <c r="N2" s="75" t="e">
        <f>+N73/CONSOLE!N73%</f>
        <v>#DIV/0!</v>
      </c>
      <c r="O2" s="75" t="e">
        <f>+O73/CONSOLE!O73%</f>
        <v>#DIV/0!</v>
      </c>
      <c r="P2" s="75" t="e">
        <f>+P73/CONSOLE!P73%</f>
        <v>#DIV/0!</v>
      </c>
      <c r="Q2" s="75" t="e">
        <f>+Q73/CONSOLE!Q73%</f>
        <v>#DIV/0!</v>
      </c>
      <c r="R2" s="75" t="e">
        <f>+R73/CONSOLE!R73%</f>
        <v>#DIV/0!</v>
      </c>
      <c r="S2" s="75" t="e">
        <f>+S73/CONSOLE!S73%</f>
        <v>#DIV/0!</v>
      </c>
      <c r="T2" s="75" t="e">
        <f>+T73/CONSOLE!T73%</f>
        <v>#DIV/0!</v>
      </c>
      <c r="U2" s="75" t="e">
        <f>+U73/CONSOLE!U73%</f>
        <v>#DIV/0!</v>
      </c>
      <c r="V2" s="75" t="e">
        <f>+V73/CONSOLE!V73%</f>
        <v>#DIV/0!</v>
      </c>
    </row>
    <row r="3" spans="1:22">
      <c r="A3" s="51"/>
      <c r="B3" s="46" t="s">
        <v>0</v>
      </c>
      <c r="C3" s="75" t="s">
        <v>271</v>
      </c>
      <c r="D3" s="75"/>
      <c r="E3" s="75"/>
      <c r="F3" s="75"/>
      <c r="G3" s="78">
        <f>'[1]SALES RATIO'!$D$12</f>
        <v>7.6590643677687513</v>
      </c>
      <c r="H3" s="78">
        <f>'[1]SALES RATIO'!$F$12</f>
        <v>7.6405646249085004</v>
      </c>
      <c r="I3" s="78">
        <f>'[1]SALES RATIO'!$H$12</f>
        <v>8.5614993087546036</v>
      </c>
      <c r="J3" s="78">
        <f>SUM(G3:I3)</f>
        <v>23.861128301431854</v>
      </c>
      <c r="K3" s="78">
        <f>'[1]SALES RATIO'!$J$12</f>
        <v>9.4946669772276966</v>
      </c>
      <c r="L3" s="78">
        <f>'[1]SALES RATIO'!$L$12</f>
        <v>8.7765491611958986</v>
      </c>
      <c r="M3" s="78">
        <f>'[1]SALES RATIO'!$N$12</f>
        <v>7.7503280242148467</v>
      </c>
      <c r="N3" s="78">
        <f>SUM(K3:M3)</f>
        <v>26.021544162638442</v>
      </c>
      <c r="O3" s="78">
        <f>'[1]SALES RATIO'!$P$12</f>
        <v>7.5366405724105769</v>
      </c>
      <c r="P3" s="78">
        <f>'[1]SALES RATIO'!$R$12</f>
        <v>8.1276927059970472</v>
      </c>
      <c r="Q3" s="78">
        <f>'[1]SALES RATIO'!$T$12</f>
        <v>8.0595014156133651</v>
      </c>
      <c r="R3" s="78">
        <f>SUM(O3:Q3)</f>
        <v>23.72383469402099</v>
      </c>
      <c r="S3" s="78">
        <f>'[1]SALES RATIO'!$V$12</f>
        <v>7.762641546088477</v>
      </c>
      <c r="T3" s="78">
        <f>'[1]SALES RATIO'!$X$12</f>
        <v>7.9153226912532819</v>
      </c>
      <c r="U3" s="78">
        <f>'[1]SALES RATIO'!$Z$12</f>
        <v>7.3366809006004026</v>
      </c>
      <c r="V3" s="78">
        <f>SUM(S3:U3)</f>
        <v>23.014645137942161</v>
      </c>
    </row>
    <row r="4" spans="1:22" s="48" customFormat="1">
      <c r="A4" s="137">
        <v>1</v>
      </c>
      <c r="B4" s="145" t="s">
        <v>1</v>
      </c>
      <c r="C4" s="146" t="s">
        <v>110</v>
      </c>
      <c r="D4" s="146"/>
      <c r="E4" s="146" t="s">
        <v>3</v>
      </c>
      <c r="F4" s="81"/>
      <c r="G4" s="147" t="s">
        <v>123</v>
      </c>
      <c r="H4" s="147" t="s">
        <v>124</v>
      </c>
      <c r="I4" s="147" t="s">
        <v>125</v>
      </c>
      <c r="J4" s="146" t="s">
        <v>126</v>
      </c>
      <c r="K4" s="147" t="s">
        <v>127</v>
      </c>
      <c r="L4" s="147" t="s">
        <v>128</v>
      </c>
      <c r="M4" s="147" t="s">
        <v>129</v>
      </c>
      <c r="N4" s="146" t="s">
        <v>130</v>
      </c>
      <c r="O4" s="147" t="s">
        <v>131</v>
      </c>
      <c r="P4" s="147" t="s">
        <v>132</v>
      </c>
      <c r="Q4" s="147" t="s">
        <v>133</v>
      </c>
      <c r="R4" s="146" t="s">
        <v>134</v>
      </c>
      <c r="S4" s="147" t="s">
        <v>135</v>
      </c>
      <c r="T4" s="147" t="s">
        <v>136</v>
      </c>
      <c r="U4" s="147" t="s">
        <v>137</v>
      </c>
      <c r="V4" s="148" t="s">
        <v>138</v>
      </c>
    </row>
    <row r="5" spans="1:22" hidden="1">
      <c r="A5" s="52">
        <v>2</v>
      </c>
      <c r="B5" s="9"/>
      <c r="C5" s="54" t="s">
        <v>2</v>
      </c>
      <c r="D5" s="54"/>
      <c r="E5" s="82" t="s">
        <v>3</v>
      </c>
      <c r="F5" s="83"/>
      <c r="G5" s="83" t="s">
        <v>18</v>
      </c>
      <c r="H5" s="83" t="s">
        <v>18</v>
      </c>
      <c r="I5" s="83" t="s">
        <v>18</v>
      </c>
      <c r="J5" s="82"/>
      <c r="K5" s="83" t="s">
        <v>18</v>
      </c>
      <c r="L5" s="83" t="s">
        <v>18</v>
      </c>
      <c r="M5" s="83" t="s">
        <v>18</v>
      </c>
      <c r="N5" s="82"/>
      <c r="O5" s="83" t="s">
        <v>18</v>
      </c>
      <c r="P5" s="83" t="s">
        <v>18</v>
      </c>
      <c r="Q5" s="83" t="s">
        <v>18</v>
      </c>
      <c r="R5" s="82"/>
      <c r="S5" s="83" t="s">
        <v>18</v>
      </c>
      <c r="T5" s="83" t="s">
        <v>18</v>
      </c>
      <c r="U5" s="83"/>
      <c r="V5" s="82" t="s">
        <v>18</v>
      </c>
    </row>
    <row r="6" spans="1:22" hidden="1">
      <c r="A6" s="120">
        <v>4</v>
      </c>
      <c r="B6" s="121" t="s">
        <v>30</v>
      </c>
      <c r="C6" s="128" t="s">
        <v>19</v>
      </c>
      <c r="D6" s="128"/>
      <c r="E6" s="128">
        <f>SUM(E7:E9)</f>
        <v>1293250000</v>
      </c>
      <c r="F6" s="105"/>
      <c r="G6" s="127">
        <f>SUM(G7:G9)</f>
        <v>125250000</v>
      </c>
      <c r="H6" s="127">
        <f>SUM(H7:H9)</f>
        <v>109720000</v>
      </c>
      <c r="I6" s="127">
        <f t="shared" ref="I6:V6" si="0">SUM(I7:I9)</f>
        <v>108625000</v>
      </c>
      <c r="J6" s="128">
        <f t="shared" si="0"/>
        <v>343595000</v>
      </c>
      <c r="K6" s="127">
        <f t="shared" si="0"/>
        <v>116935000</v>
      </c>
      <c r="L6" s="127">
        <f t="shared" si="0"/>
        <v>116110000</v>
      </c>
      <c r="M6" s="127">
        <f t="shared" si="0"/>
        <v>88625000</v>
      </c>
      <c r="N6" s="128">
        <f t="shared" si="0"/>
        <v>321670000</v>
      </c>
      <c r="O6" s="127">
        <f t="shared" si="0"/>
        <v>144135000</v>
      </c>
      <c r="P6" s="127">
        <f t="shared" si="0"/>
        <v>113495000</v>
      </c>
      <c r="Q6" s="127">
        <f t="shared" si="0"/>
        <v>106840000</v>
      </c>
      <c r="R6" s="128">
        <f t="shared" si="0"/>
        <v>364470000</v>
      </c>
      <c r="S6" s="127">
        <f t="shared" si="0"/>
        <v>96105000</v>
      </c>
      <c r="T6" s="127">
        <f t="shared" si="0"/>
        <v>87140000</v>
      </c>
      <c r="U6" s="127">
        <f t="shared" si="0"/>
        <v>80270000</v>
      </c>
      <c r="V6" s="128">
        <f t="shared" si="0"/>
        <v>263515000</v>
      </c>
    </row>
    <row r="7" spans="1:22" hidden="1">
      <c r="A7" s="52">
        <v>5</v>
      </c>
      <c r="B7" s="9" t="s">
        <v>30</v>
      </c>
      <c r="C7" s="54" t="s">
        <v>20</v>
      </c>
      <c r="D7" s="54"/>
      <c r="E7" s="54">
        <f t="shared" ref="E7:E35" si="1">SUM(G7:V7)/2</f>
        <v>1159275000</v>
      </c>
      <c r="F7" s="55"/>
      <c r="G7" s="55">
        <f>VLOOKUP($C7,[2]SANGLI!$A$4:$AB$13,6,FALSE)</f>
        <v>114075000</v>
      </c>
      <c r="H7" s="55">
        <f>VLOOKUP($C7,[2]SANGLI!$A$4:$AB$13,8,FALSE)</f>
        <v>98150000</v>
      </c>
      <c r="I7" s="55">
        <f>VLOOKUP($C7,[2]SANGLI!$A$4:$AB$13,10,FALSE)</f>
        <v>97500000</v>
      </c>
      <c r="J7" s="54">
        <f t="shared" ref="J7:J76" si="2">SUM(G7:I7)</f>
        <v>309725000</v>
      </c>
      <c r="K7" s="55">
        <f>VLOOKUP($C7,[2]SANGLI!$A$4:$AB$13,12,FALSE)</f>
        <v>106275000</v>
      </c>
      <c r="L7" s="55">
        <f>VLOOKUP($C7,[2]SANGLI!$A$4:$AB$13,14,FALSE)</f>
        <v>104975000</v>
      </c>
      <c r="M7" s="55">
        <f>VLOOKUP($C7,[2]SANGLI!$A$4:$AB$13,16,FALSE)</f>
        <v>78650000</v>
      </c>
      <c r="N7" s="54">
        <f t="shared" ref="N7:N76" si="3">SUM(K7:M7)</f>
        <v>289900000</v>
      </c>
      <c r="O7" s="55">
        <f>VLOOKUP($C7,[2]SANGLI!$A$4:$AB$13,18,FALSE)</f>
        <v>128050000</v>
      </c>
      <c r="P7" s="55">
        <f>VLOOKUP($C7,[2]SANGLI!$A$4:$AB$13,20,FALSE)</f>
        <v>103025000</v>
      </c>
      <c r="Q7" s="55">
        <f>VLOOKUP($C7,[2]SANGLI!$A$4:$AB$13,22,FALSE)</f>
        <v>95550000</v>
      </c>
      <c r="R7" s="54">
        <f t="shared" ref="R7:R76" si="4">SUM(O7:Q7)</f>
        <v>326625000</v>
      </c>
      <c r="S7" s="55">
        <f>VLOOKUP($C7,[2]SANGLI!$A$4:$AB$13,24,FALSE)</f>
        <v>81250000</v>
      </c>
      <c r="T7" s="55">
        <f>VLOOKUP($C7,[2]SANGLI!$A$4:$AB$13,26,FALSE)</f>
        <v>78000000</v>
      </c>
      <c r="U7" s="55">
        <f>VLOOKUP($C7,[2]SANGLI!$A$4:$AB$13,28,FALSE)</f>
        <v>73775000</v>
      </c>
      <c r="V7" s="54">
        <f t="shared" ref="V7:V76" si="5">SUM(S7:U7)</f>
        <v>233025000</v>
      </c>
    </row>
    <row r="8" spans="1:22" hidden="1">
      <c r="A8" s="52">
        <v>6</v>
      </c>
      <c r="B8" s="9" t="s">
        <v>30</v>
      </c>
      <c r="C8" s="54" t="s">
        <v>21</v>
      </c>
      <c r="D8" s="54"/>
      <c r="E8" s="54">
        <f t="shared" si="1"/>
        <v>65925000</v>
      </c>
      <c r="F8" s="55"/>
      <c r="G8" s="55">
        <f>VLOOKUP($C8,[2]SANGLI!$A$4:$AB$13,6,FALSE)</f>
        <v>5850000</v>
      </c>
      <c r="H8" s="55">
        <f>VLOOKUP($C8,[2]SANGLI!$A$4:$AB$13,8,FALSE)</f>
        <v>6570000</v>
      </c>
      <c r="I8" s="55">
        <f>VLOOKUP($C8,[2]SANGLI!$A$4:$AB$13,10,FALSE)</f>
        <v>5535000</v>
      </c>
      <c r="J8" s="54">
        <f t="shared" si="2"/>
        <v>17955000</v>
      </c>
      <c r="K8" s="55">
        <f>VLOOKUP($C8,[2]SANGLI!$A$4:$AB$13,12,FALSE)</f>
        <v>4725000</v>
      </c>
      <c r="L8" s="55">
        <f>VLOOKUP($C8,[2]SANGLI!$A$4:$AB$13,14,FALSE)</f>
        <v>4590000</v>
      </c>
      <c r="M8" s="55">
        <f>VLOOKUP($C8,[2]SANGLI!$A$4:$AB$13,16,FALSE)</f>
        <v>4995000</v>
      </c>
      <c r="N8" s="54">
        <f t="shared" si="3"/>
        <v>14310000</v>
      </c>
      <c r="O8" s="55">
        <f>VLOOKUP($C8,[2]SANGLI!$A$4:$AB$13,18,FALSE)</f>
        <v>8910000</v>
      </c>
      <c r="P8" s="55">
        <f>VLOOKUP($C8,[2]SANGLI!$A$4:$AB$13,20,FALSE)</f>
        <v>4860000</v>
      </c>
      <c r="Q8" s="55">
        <f>VLOOKUP($C8,[2]SANGLI!$A$4:$AB$13,22,FALSE)</f>
        <v>4725000</v>
      </c>
      <c r="R8" s="54">
        <f t="shared" si="4"/>
        <v>18495000</v>
      </c>
      <c r="S8" s="55">
        <f>VLOOKUP($C8,[2]SANGLI!$A$4:$AB$13,24,FALSE)</f>
        <v>9855000</v>
      </c>
      <c r="T8" s="55">
        <f>VLOOKUP($C8,[2]SANGLI!$A$4:$AB$13,26,FALSE)</f>
        <v>2880000</v>
      </c>
      <c r="U8" s="55">
        <f>VLOOKUP($C8,[2]SANGLI!$A$4:$AB$13,28,FALSE)</f>
        <v>2430000</v>
      </c>
      <c r="V8" s="54">
        <f t="shared" si="5"/>
        <v>15165000</v>
      </c>
    </row>
    <row r="9" spans="1:22" hidden="1">
      <c r="A9" s="52">
        <v>7</v>
      </c>
      <c r="B9" s="9" t="s">
        <v>30</v>
      </c>
      <c r="C9" s="54" t="s">
        <v>22</v>
      </c>
      <c r="D9" s="54"/>
      <c r="E9" s="54">
        <f t="shared" si="1"/>
        <v>68050000</v>
      </c>
      <c r="F9" s="55"/>
      <c r="G9" s="55">
        <f>VLOOKUP($C9,[2]SANGLI!$A$4:$AB$13,6,FALSE)+[2]SANGLI!$F$7</f>
        <v>5325000</v>
      </c>
      <c r="H9" s="55">
        <f>VLOOKUP($C9,[2]SANGLI!$A$4:$AB$13,8,FALSE)+[2]SANGLI!$H$7</f>
        <v>5000000</v>
      </c>
      <c r="I9" s="55">
        <f>VLOOKUP($C9,[2]SANGLI!$A$4:$AB$13,10,FALSE)+[2]SANGLI!$J$7</f>
        <v>5590000</v>
      </c>
      <c r="J9" s="54">
        <f t="shared" si="2"/>
        <v>15915000</v>
      </c>
      <c r="K9" s="55">
        <f>VLOOKUP($C9,[2]SANGLI!$A$4:$AB$13,12,FALSE)+[2]SANGLI!$L$7</f>
        <v>5935000</v>
      </c>
      <c r="L9" s="55">
        <f>VLOOKUP($C9,[2]SANGLI!$A$4:$AB$13,14,FALSE)+[2]SANGLI!$N$7</f>
        <v>6545000</v>
      </c>
      <c r="M9" s="55">
        <f>VLOOKUP($C9,[2]SANGLI!$A$4:$AB$13,16,FALSE)+[2]SANGLI!$P$7</f>
        <v>4980000</v>
      </c>
      <c r="N9" s="54">
        <f t="shared" si="3"/>
        <v>17460000</v>
      </c>
      <c r="O9" s="55">
        <f>VLOOKUP($C9,[2]SANGLI!$A$4:$AB$13,18,FALSE)+[2]SANGLI!$R$7</f>
        <v>7175000</v>
      </c>
      <c r="P9" s="55">
        <f>VLOOKUP($C9,[2]SANGLI!$A$4:$AB$13,20,FALSE)+[2]SANGLI!$T$7</f>
        <v>5610000</v>
      </c>
      <c r="Q9" s="55">
        <f>VLOOKUP($C9,[2]SANGLI!$A$4:$AB$13,22,FALSE)+[2]SANGLI!$V$7</f>
        <v>6565000</v>
      </c>
      <c r="R9" s="54">
        <f t="shared" si="4"/>
        <v>19350000</v>
      </c>
      <c r="S9" s="55">
        <f>VLOOKUP($C9,[2]SANGLI!$A$4:$AB$13,24,FALSE)+[2]SANGLI!$X$7</f>
        <v>5000000</v>
      </c>
      <c r="T9" s="55">
        <f>VLOOKUP($C9,[2]SANGLI!$A$4:$AB$13,26,FALSE)+[2]SANGLI!$Z$7</f>
        <v>6260000</v>
      </c>
      <c r="U9" s="55">
        <f>VLOOKUP($C9,[2]SANGLI!$A$4:$AB$13,28,FALSE)+[2]SANGLI!$AB$7</f>
        <v>4065000</v>
      </c>
      <c r="V9" s="54">
        <f t="shared" si="5"/>
        <v>15325000</v>
      </c>
    </row>
    <row r="10" spans="1:22" hidden="1">
      <c r="A10" s="52">
        <v>8</v>
      </c>
      <c r="B10" s="9"/>
      <c r="C10" s="66"/>
      <c r="D10" s="66"/>
      <c r="E10" s="66">
        <f t="shared" si="1"/>
        <v>0</v>
      </c>
      <c r="F10" s="61"/>
      <c r="G10" s="61"/>
      <c r="H10" s="61"/>
      <c r="I10" s="61"/>
      <c r="J10" s="66">
        <f t="shared" si="2"/>
        <v>0</v>
      </c>
      <c r="K10" s="61"/>
      <c r="L10" s="61"/>
      <c r="M10" s="61"/>
      <c r="N10" s="66">
        <f t="shared" si="3"/>
        <v>0</v>
      </c>
      <c r="O10" s="61"/>
      <c r="P10" s="61"/>
      <c r="Q10" s="61"/>
      <c r="R10" s="66">
        <f t="shared" si="4"/>
        <v>0</v>
      </c>
      <c r="S10" s="61"/>
      <c r="T10" s="61"/>
      <c r="U10" s="61"/>
      <c r="V10" s="66">
        <f t="shared" si="5"/>
        <v>0</v>
      </c>
    </row>
    <row r="11" spans="1:22" hidden="1">
      <c r="A11" s="120">
        <v>9</v>
      </c>
      <c r="B11" s="121" t="s">
        <v>30</v>
      </c>
      <c r="C11" s="122" t="s">
        <v>23</v>
      </c>
      <c r="D11" s="122"/>
      <c r="E11" s="122">
        <f>SUM(E12:E13)</f>
        <v>145200000</v>
      </c>
      <c r="F11" s="104"/>
      <c r="G11" s="123">
        <f>SUM(G12:G13)</f>
        <v>11690000</v>
      </c>
      <c r="H11" s="123">
        <f t="shared" ref="H11:V11" si="6">SUM(H12:H13)</f>
        <v>11690000</v>
      </c>
      <c r="I11" s="123">
        <f t="shared" si="6"/>
        <v>11320000</v>
      </c>
      <c r="J11" s="122">
        <f t="shared" si="6"/>
        <v>34700000</v>
      </c>
      <c r="K11" s="123">
        <f t="shared" si="6"/>
        <v>12250000</v>
      </c>
      <c r="L11" s="123">
        <f t="shared" si="6"/>
        <v>13450000</v>
      </c>
      <c r="M11" s="123">
        <f t="shared" si="6"/>
        <v>11735000</v>
      </c>
      <c r="N11" s="122">
        <f t="shared" si="6"/>
        <v>37435000</v>
      </c>
      <c r="O11" s="123">
        <f t="shared" si="6"/>
        <v>16700000</v>
      </c>
      <c r="P11" s="123">
        <f t="shared" si="6"/>
        <v>14055000</v>
      </c>
      <c r="Q11" s="123">
        <f t="shared" si="6"/>
        <v>13965000</v>
      </c>
      <c r="R11" s="122">
        <f t="shared" si="6"/>
        <v>44720000</v>
      </c>
      <c r="S11" s="123">
        <f t="shared" si="6"/>
        <v>10020000</v>
      </c>
      <c r="T11" s="123">
        <f t="shared" si="6"/>
        <v>10020000</v>
      </c>
      <c r="U11" s="123">
        <f t="shared" si="6"/>
        <v>8305000</v>
      </c>
      <c r="V11" s="122">
        <f t="shared" si="6"/>
        <v>28345000</v>
      </c>
    </row>
    <row r="12" spans="1:22" hidden="1">
      <c r="A12" s="52">
        <v>10</v>
      </c>
      <c r="B12" s="9" t="s">
        <v>30</v>
      </c>
      <c r="C12" s="54" t="s">
        <v>24</v>
      </c>
      <c r="D12" s="54"/>
      <c r="E12" s="54">
        <f t="shared" si="1"/>
        <v>141375000</v>
      </c>
      <c r="F12" s="55"/>
      <c r="G12" s="55">
        <f>VLOOKUP($C12,[2]SANGLI!$A$4:$AB$13,6,FALSE)</f>
        <v>11375000</v>
      </c>
      <c r="H12" s="55">
        <f>VLOOKUP($C12,[2]SANGLI!$A$4:$AB$13,8,FALSE)</f>
        <v>11375000</v>
      </c>
      <c r="I12" s="55">
        <f>VLOOKUP($C12,[2]SANGLI!$A$4:$AB$13,10,FALSE)</f>
        <v>11050000</v>
      </c>
      <c r="J12" s="54">
        <f t="shared" si="2"/>
        <v>33800000</v>
      </c>
      <c r="K12" s="55">
        <f>VLOOKUP($C12,[2]SANGLI!$A$4:$AB$13,12,FALSE)</f>
        <v>12025000</v>
      </c>
      <c r="L12" s="55">
        <f>VLOOKUP($C12,[2]SANGLI!$A$4:$AB$13,14,FALSE)</f>
        <v>13000000</v>
      </c>
      <c r="M12" s="55">
        <f>VLOOKUP($C12,[2]SANGLI!$A$4:$AB$13,16,FALSE)</f>
        <v>11375000</v>
      </c>
      <c r="N12" s="54">
        <f t="shared" si="3"/>
        <v>36400000</v>
      </c>
      <c r="O12" s="55">
        <f>VLOOKUP($C12,[2]SANGLI!$A$4:$AB$13,18,FALSE)</f>
        <v>16250000</v>
      </c>
      <c r="P12" s="55">
        <f>VLOOKUP($C12,[2]SANGLI!$A$4:$AB$13,20,FALSE)</f>
        <v>13650000</v>
      </c>
      <c r="Q12" s="55">
        <f>VLOOKUP($C12,[2]SANGLI!$A$4:$AB$13,22,FALSE)</f>
        <v>13650000</v>
      </c>
      <c r="R12" s="54">
        <f t="shared" si="4"/>
        <v>43550000</v>
      </c>
      <c r="S12" s="55">
        <f>VLOOKUP($C12,[2]SANGLI!$A$4:$AB$13,24,FALSE)</f>
        <v>9750000</v>
      </c>
      <c r="T12" s="55">
        <f>VLOOKUP($C12,[2]SANGLI!$A$4:$AB$13,26,FALSE)</f>
        <v>9750000</v>
      </c>
      <c r="U12" s="55">
        <f>VLOOKUP($C12,[2]SANGLI!$A$4:$AB$13,28,FALSE)</f>
        <v>8125000</v>
      </c>
      <c r="V12" s="54">
        <f t="shared" si="5"/>
        <v>27625000</v>
      </c>
    </row>
    <row r="13" spans="1:22" hidden="1">
      <c r="A13" s="52">
        <v>11</v>
      </c>
      <c r="B13" s="9" t="s">
        <v>30</v>
      </c>
      <c r="C13" s="54" t="s">
        <v>25</v>
      </c>
      <c r="D13" s="54"/>
      <c r="E13" s="54">
        <f t="shared" si="1"/>
        <v>3825000</v>
      </c>
      <c r="F13" s="55"/>
      <c r="G13" s="55">
        <f>VLOOKUP($C13,[2]SANGLI!$A$4:$AB$13,6,FALSE)</f>
        <v>315000</v>
      </c>
      <c r="H13" s="55">
        <f>VLOOKUP($C13,[2]SANGLI!$A$4:$AB$13,8,FALSE)</f>
        <v>315000</v>
      </c>
      <c r="I13" s="55">
        <f>VLOOKUP($C13,[2]SANGLI!$A$4:$AB$13,10,FALSE)</f>
        <v>270000</v>
      </c>
      <c r="J13" s="54">
        <f t="shared" si="2"/>
        <v>900000</v>
      </c>
      <c r="K13" s="55">
        <f>VLOOKUP($C13,[2]SANGLI!$A$4:$AB$13,12,FALSE)</f>
        <v>225000</v>
      </c>
      <c r="L13" s="55">
        <f>VLOOKUP($C13,[2]SANGLI!$A$4:$AB$13,14,FALSE)</f>
        <v>450000</v>
      </c>
      <c r="M13" s="55">
        <f>VLOOKUP($C13,[2]SANGLI!$A$4:$AB$13,16,FALSE)</f>
        <v>360000</v>
      </c>
      <c r="N13" s="54">
        <f t="shared" si="3"/>
        <v>1035000</v>
      </c>
      <c r="O13" s="55">
        <f>VLOOKUP($C13,[2]SANGLI!$A$4:$AB$13,18,FALSE)</f>
        <v>450000</v>
      </c>
      <c r="P13" s="55">
        <f>VLOOKUP($C13,[2]SANGLI!$A$4:$AB$13,20,FALSE)</f>
        <v>405000</v>
      </c>
      <c r="Q13" s="55">
        <f>VLOOKUP($C13,[2]SANGLI!$A$4:$AB$13,22,FALSE)</f>
        <v>315000</v>
      </c>
      <c r="R13" s="54">
        <f t="shared" si="4"/>
        <v>1170000</v>
      </c>
      <c r="S13" s="55">
        <f>VLOOKUP($C13,[2]SANGLI!$A$4:$AB$13,24,FALSE)</f>
        <v>270000</v>
      </c>
      <c r="T13" s="55">
        <f>VLOOKUP($C13,[2]SANGLI!$A$4:$AB$13,26,FALSE)</f>
        <v>270000</v>
      </c>
      <c r="U13" s="55">
        <f>VLOOKUP($C13,[2]SANGLI!$A$4:$AB$13,28,FALSE)</f>
        <v>180000</v>
      </c>
      <c r="V13" s="54">
        <f t="shared" si="5"/>
        <v>720000</v>
      </c>
    </row>
    <row r="14" spans="1:22" s="5" customFormat="1" hidden="1">
      <c r="A14" s="52">
        <v>12</v>
      </c>
      <c r="B14" s="9"/>
      <c r="C14" s="72"/>
      <c r="D14" s="72"/>
      <c r="E14" s="72">
        <f t="shared" si="1"/>
        <v>0</v>
      </c>
      <c r="F14" s="73"/>
      <c r="G14" s="73"/>
      <c r="H14" s="73"/>
      <c r="I14" s="73"/>
      <c r="J14" s="72">
        <f t="shared" si="2"/>
        <v>0</v>
      </c>
      <c r="K14" s="73"/>
      <c r="L14" s="73"/>
      <c r="M14" s="73"/>
      <c r="N14" s="72">
        <f t="shared" si="3"/>
        <v>0</v>
      </c>
      <c r="O14" s="73"/>
      <c r="P14" s="73"/>
      <c r="Q14" s="73"/>
      <c r="R14" s="72">
        <f t="shared" si="4"/>
        <v>0</v>
      </c>
      <c r="S14" s="73"/>
      <c r="T14" s="73"/>
      <c r="U14" s="73"/>
      <c r="V14" s="72">
        <f t="shared" si="5"/>
        <v>0</v>
      </c>
    </row>
    <row r="15" spans="1:22" hidden="1">
      <c r="A15" s="120">
        <v>13</v>
      </c>
      <c r="B15" s="121" t="s">
        <v>30</v>
      </c>
      <c r="C15" s="122" t="s">
        <v>26</v>
      </c>
      <c r="D15" s="122"/>
      <c r="E15" s="122">
        <f>SUM(E16:E19)</f>
        <v>11550010</v>
      </c>
      <c r="F15" s="104"/>
      <c r="G15" s="122">
        <f t="shared" ref="G15:V15" si="7">SUM(G16:G19)</f>
        <v>1043000</v>
      </c>
      <c r="H15" s="122">
        <f t="shared" si="7"/>
        <v>983000</v>
      </c>
      <c r="I15" s="122">
        <f t="shared" si="7"/>
        <v>953000</v>
      </c>
      <c r="J15" s="122">
        <f t="shared" si="7"/>
        <v>2979000</v>
      </c>
      <c r="K15" s="122">
        <f t="shared" si="7"/>
        <v>873000</v>
      </c>
      <c r="L15" s="122">
        <f t="shared" si="7"/>
        <v>1013000</v>
      </c>
      <c r="M15" s="122">
        <f t="shared" si="7"/>
        <v>883000</v>
      </c>
      <c r="N15" s="122">
        <f t="shared" si="7"/>
        <v>2769000</v>
      </c>
      <c r="O15" s="122">
        <f t="shared" si="7"/>
        <v>1056000</v>
      </c>
      <c r="P15" s="122">
        <f t="shared" si="7"/>
        <v>1006000</v>
      </c>
      <c r="Q15" s="122">
        <f t="shared" si="7"/>
        <v>1003000</v>
      </c>
      <c r="R15" s="122">
        <f t="shared" si="7"/>
        <v>3065000</v>
      </c>
      <c r="S15" s="122">
        <f t="shared" si="7"/>
        <v>995010</v>
      </c>
      <c r="T15" s="122">
        <f t="shared" si="7"/>
        <v>949000</v>
      </c>
      <c r="U15" s="122">
        <f t="shared" si="7"/>
        <v>793000</v>
      </c>
      <c r="V15" s="122">
        <f t="shared" si="7"/>
        <v>2737010</v>
      </c>
    </row>
    <row r="16" spans="1:22" hidden="1">
      <c r="A16" s="52">
        <v>14</v>
      </c>
      <c r="B16" s="9" t="s">
        <v>30</v>
      </c>
      <c r="C16" s="54" t="s">
        <v>27</v>
      </c>
      <c r="D16" s="54"/>
      <c r="E16" s="54">
        <f t="shared" si="1"/>
        <v>3000000</v>
      </c>
      <c r="F16" s="55"/>
      <c r="G16" s="55">
        <f>VLOOKUP($C16,[2]SANGLI!$A$4:$AB$13,6,FALSE)</f>
        <v>240000</v>
      </c>
      <c r="H16" s="55">
        <f>VLOOKUP($C16,[2]SANGLI!$A$4:$AB$13,8,FALSE)</f>
        <v>220000</v>
      </c>
      <c r="I16" s="55">
        <f>VLOOKUP($C16,[2]SANGLI!$A$4:$AB$13,10,FALSE)</f>
        <v>250000</v>
      </c>
      <c r="J16" s="54">
        <f t="shared" si="2"/>
        <v>710000</v>
      </c>
      <c r="K16" s="55">
        <f>VLOOKUP($C16,[2]SANGLI!$A$4:$AB$13,12,FALSE)</f>
        <v>220000</v>
      </c>
      <c r="L16" s="55">
        <f>VLOOKUP($C16,[2]SANGLI!$A$4:$AB$13,14,FALSE)</f>
        <v>260000</v>
      </c>
      <c r="M16" s="55">
        <f>VLOOKUP($C16,[2]SANGLI!$A$4:$AB$13,16,FALSE)</f>
        <v>280000</v>
      </c>
      <c r="N16" s="54">
        <f t="shared" si="3"/>
        <v>760000</v>
      </c>
      <c r="O16" s="55">
        <f>VLOOKUP($C16,[2]SANGLI!$A$4:$AB$13,18,FALSE)</f>
        <v>270000</v>
      </c>
      <c r="P16" s="55">
        <f>VLOOKUP($C16,[2]SANGLI!$A$4:$AB$13,20,FALSE)</f>
        <v>270000</v>
      </c>
      <c r="Q16" s="55">
        <f>VLOOKUP($C16,[2]SANGLI!$A$4:$AB$13,22,FALSE)</f>
        <v>280000</v>
      </c>
      <c r="R16" s="54">
        <f t="shared" si="4"/>
        <v>820000</v>
      </c>
      <c r="S16" s="55">
        <f>VLOOKUP($C16,[2]SANGLI!$A$4:$AB$13,24,FALSE)</f>
        <v>220000</v>
      </c>
      <c r="T16" s="55">
        <f>VLOOKUP($C16,[2]SANGLI!$A$4:$AB$13,26,FALSE)</f>
        <v>290000</v>
      </c>
      <c r="U16" s="55">
        <f>VLOOKUP($C16,[2]SANGLI!$A$4:$AB$13,28,FALSE)</f>
        <v>200000</v>
      </c>
      <c r="V16" s="54">
        <f t="shared" si="5"/>
        <v>710000</v>
      </c>
    </row>
    <row r="17" spans="1:22" hidden="1">
      <c r="A17" s="52">
        <v>15</v>
      </c>
      <c r="B17" s="9" t="s">
        <v>30</v>
      </c>
      <c r="C17" s="54" t="s">
        <v>28</v>
      </c>
      <c r="D17" s="54"/>
      <c r="E17" s="54">
        <f t="shared" si="1"/>
        <v>8500000</v>
      </c>
      <c r="F17" s="55"/>
      <c r="G17" s="55">
        <f>[2]SANGLI!$F$8+[2]SANGLI!$F$9</f>
        <v>800000</v>
      </c>
      <c r="H17" s="55">
        <f>[2]SANGLI!$H$8+[2]SANGLI!$H$9</f>
        <v>760000</v>
      </c>
      <c r="I17" s="55">
        <f>[2]SANGLI!$J$8+[2]SANGLI!$J$9</f>
        <v>700000</v>
      </c>
      <c r="J17" s="54">
        <f t="shared" si="2"/>
        <v>2260000</v>
      </c>
      <c r="K17" s="55">
        <f>[2]SANGLI!$L$8+[2]SANGLI!$L$9</f>
        <v>650000</v>
      </c>
      <c r="L17" s="55">
        <f>[2]SANGLI!$N$8+[2]SANGLI!$N$9</f>
        <v>750000</v>
      </c>
      <c r="M17" s="55">
        <f>[2]SANGLI!$P$8+[2]SANGLI!$P$9</f>
        <v>600000</v>
      </c>
      <c r="N17" s="54">
        <f t="shared" si="3"/>
        <v>2000000</v>
      </c>
      <c r="O17" s="55">
        <f>[2]SANGLI!$R$8+[2]SANGLI!$R$9</f>
        <v>780000</v>
      </c>
      <c r="P17" s="55">
        <f>[2]SANGLI!$T$8+[2]SANGLI!$T$9</f>
        <v>730000</v>
      </c>
      <c r="Q17" s="55">
        <f>[2]SANGLI!$V$8+[2]SANGLI!$V$9</f>
        <v>720000</v>
      </c>
      <c r="R17" s="54">
        <f t="shared" si="4"/>
        <v>2230000</v>
      </c>
      <c r="S17" s="55">
        <f>[2]SANGLI!$X$8+[2]SANGLI!$X$9</f>
        <v>770000</v>
      </c>
      <c r="T17" s="55">
        <f>[2]SANGLI!$Z$8+[2]SANGLI!$Z$9</f>
        <v>650000</v>
      </c>
      <c r="U17" s="55">
        <f>[2]SANGLI!$AB$8+[2]SANGLI!$AB$9</f>
        <v>590000</v>
      </c>
      <c r="V17" s="54">
        <f t="shared" si="5"/>
        <v>2010000</v>
      </c>
    </row>
    <row r="18" spans="1:22" hidden="1">
      <c r="A18" s="52">
        <v>16</v>
      </c>
      <c r="B18" s="9" t="s">
        <v>30</v>
      </c>
      <c r="C18" s="54" t="s">
        <v>29</v>
      </c>
      <c r="D18" s="54"/>
      <c r="E18" s="54">
        <f t="shared" si="1"/>
        <v>50010</v>
      </c>
      <c r="F18" s="55"/>
      <c r="G18" s="55">
        <f>VLOOKUP($C18,[2]SANGLI!$A$4:$AB$13,6,FALSE)</f>
        <v>3000</v>
      </c>
      <c r="H18" s="55">
        <f>VLOOKUP($C18,[2]SANGLI!$A$4:$AB$13,8,FALSE)</f>
        <v>3000</v>
      </c>
      <c r="I18" s="55">
        <f>VLOOKUP($C18,[2]SANGLI!$A$4:$AB$13,10,FALSE)</f>
        <v>3000</v>
      </c>
      <c r="J18" s="54">
        <f t="shared" si="2"/>
        <v>9000</v>
      </c>
      <c r="K18" s="55">
        <f>VLOOKUP($C18,[2]SANGLI!$A$4:$AB$13,12,FALSE)</f>
        <v>3000</v>
      </c>
      <c r="L18" s="55">
        <f>VLOOKUP($C18,[2]SANGLI!$A$4:$AB$13,14,FALSE)</f>
        <v>3000</v>
      </c>
      <c r="M18" s="55">
        <f>VLOOKUP($C18,[2]SANGLI!$A$4:$AB$13,16,FALSE)</f>
        <v>3000</v>
      </c>
      <c r="N18" s="54">
        <f t="shared" si="3"/>
        <v>9000</v>
      </c>
      <c r="O18" s="55">
        <f>VLOOKUP($C18,[2]SANGLI!$A$4:$AB$13,18,FALSE)</f>
        <v>6000</v>
      </c>
      <c r="P18" s="55">
        <f>VLOOKUP($C18,[2]SANGLI!$A$4:$AB$13,20,FALSE)</f>
        <v>6000</v>
      </c>
      <c r="Q18" s="55">
        <f>VLOOKUP($C18,[2]SANGLI!$A$4:$AB$13,22,FALSE)</f>
        <v>3000</v>
      </c>
      <c r="R18" s="54">
        <f t="shared" si="4"/>
        <v>15000</v>
      </c>
      <c r="S18" s="55">
        <f>VLOOKUP($C18,[2]SANGLI!$A$4:$AB$13,24,FALSE)</f>
        <v>5010</v>
      </c>
      <c r="T18" s="55">
        <f>VLOOKUP($C18,[2]SANGLI!$A$4:$AB$13,26,FALSE)</f>
        <v>9000</v>
      </c>
      <c r="U18" s="55">
        <f>VLOOKUP($C18,[2]SANGLI!$A$4:$AB$13,28,FALSE)</f>
        <v>3000</v>
      </c>
      <c r="V18" s="54">
        <f t="shared" si="5"/>
        <v>17010</v>
      </c>
    </row>
    <row r="19" spans="1:22" hidden="1">
      <c r="A19" s="52">
        <v>17</v>
      </c>
      <c r="B19" s="9" t="s">
        <v>30</v>
      </c>
      <c r="C19" s="54" t="s">
        <v>31</v>
      </c>
      <c r="D19" s="54"/>
      <c r="E19" s="54">
        <f t="shared" si="1"/>
        <v>0</v>
      </c>
      <c r="F19" s="55"/>
      <c r="G19" s="55"/>
      <c r="H19" s="55"/>
      <c r="I19" s="55"/>
      <c r="J19" s="54">
        <f t="shared" si="2"/>
        <v>0</v>
      </c>
      <c r="K19" s="55"/>
      <c r="L19" s="55"/>
      <c r="M19" s="55"/>
      <c r="N19" s="54">
        <f t="shared" si="3"/>
        <v>0</v>
      </c>
      <c r="O19" s="55"/>
      <c r="P19" s="55"/>
      <c r="Q19" s="55"/>
      <c r="R19" s="54">
        <f t="shared" si="4"/>
        <v>0</v>
      </c>
      <c r="S19" s="55"/>
      <c r="T19" s="55"/>
      <c r="U19" s="55"/>
      <c r="V19" s="54">
        <f t="shared" si="5"/>
        <v>0</v>
      </c>
    </row>
    <row r="20" spans="1:22" hidden="1">
      <c r="A20" s="120">
        <v>18</v>
      </c>
      <c r="B20" s="124" t="s">
        <v>184</v>
      </c>
      <c r="C20" s="122" t="s">
        <v>140</v>
      </c>
      <c r="D20" s="122"/>
      <c r="E20" s="125">
        <f t="shared" si="1"/>
        <v>-6998041.3361035753</v>
      </c>
      <c r="F20" s="106"/>
      <c r="G20" s="126">
        <f>-([3]Dept!F6+[3]Dept!F21)*G$3%</f>
        <v>0</v>
      </c>
      <c r="H20" s="126">
        <f>-([3]Dept!G6+[3]Dept!G21)*H$3%</f>
        <v>-382028.23124542506</v>
      </c>
      <c r="I20" s="126">
        <f>-([3]Dept!H6+[3]Dept!H21)*I$3%</f>
        <v>-428074.96543773019</v>
      </c>
      <c r="J20" s="125">
        <f t="shared" si="2"/>
        <v>-810103.19668315526</v>
      </c>
      <c r="K20" s="126">
        <f>-([3]Dept!J6+[3]Dept!J21)*K$3%</f>
        <v>-854520.02795049269</v>
      </c>
      <c r="L20" s="126">
        <f>-([3]Dept!K6+[3]Dept!K21)*L$3%</f>
        <v>-789889.42450763087</v>
      </c>
      <c r="M20" s="126">
        <f>-([3]Dept!L6+[3]Dept!L21)*M$3%</f>
        <v>-542522.96169503918</v>
      </c>
      <c r="N20" s="125">
        <f t="shared" si="3"/>
        <v>-2186932.4141531629</v>
      </c>
      <c r="O20" s="126">
        <f>-([3]Dept!N6+[3]Dept!N21)*O$3%</f>
        <v>-1884160.1431026442</v>
      </c>
      <c r="P20" s="126">
        <f>-([3]Dept!O6+[3]Dept!O21)*P$3%</f>
        <v>-812769.2705997047</v>
      </c>
      <c r="Q20" s="126">
        <f>-([3]Dept!P6+[3]Dept!P21)*Q$3%</f>
        <v>-402975.07078066829</v>
      </c>
      <c r="R20" s="125">
        <f t="shared" si="4"/>
        <v>-3099904.4844830176</v>
      </c>
      <c r="S20" s="126">
        <f>-([3]Dept!R6+[3]Dept!R21)*S$3%</f>
        <v>-465758.49276530859</v>
      </c>
      <c r="T20" s="126">
        <f>-([3]Dept!S6+[3]Dept!S21)*T$3%</f>
        <v>-435342.74801893049</v>
      </c>
      <c r="U20" s="126">
        <f>-([3]Dept!T6+[3]Dept!T21)*U$3%</f>
        <v>0</v>
      </c>
      <c r="V20" s="125">
        <f t="shared" si="5"/>
        <v>-901101.24078423902</v>
      </c>
    </row>
    <row r="21" spans="1:22" hidden="1">
      <c r="A21" s="149">
        <v>19</v>
      </c>
      <c r="B21" s="150" t="s">
        <v>30</v>
      </c>
      <c r="C21" s="142" t="s">
        <v>32</v>
      </c>
      <c r="D21" s="138"/>
      <c r="E21" s="139">
        <f>+E6+E11+E15+E20</f>
        <v>1443001968.6638963</v>
      </c>
      <c r="F21" s="119"/>
      <c r="G21" s="139">
        <f t="shared" ref="G21:V21" si="8">+G6+G11+G15+G20</f>
        <v>137983000</v>
      </c>
      <c r="H21" s="139">
        <f t="shared" si="8"/>
        <v>122010971.76875457</v>
      </c>
      <c r="I21" s="139">
        <f t="shared" si="8"/>
        <v>120469925.03456227</v>
      </c>
      <c r="J21" s="139">
        <f t="shared" si="8"/>
        <v>380463896.80331683</v>
      </c>
      <c r="K21" s="139">
        <f t="shared" si="8"/>
        <v>129203479.9720495</v>
      </c>
      <c r="L21" s="139">
        <f t="shared" si="8"/>
        <v>129783110.57549237</v>
      </c>
      <c r="M21" s="139">
        <f t="shared" si="8"/>
        <v>100700477.03830495</v>
      </c>
      <c r="N21" s="139">
        <f t="shared" si="8"/>
        <v>359687067.58584684</v>
      </c>
      <c r="O21" s="139">
        <f t="shared" si="8"/>
        <v>160006839.85689735</v>
      </c>
      <c r="P21" s="139">
        <f t="shared" si="8"/>
        <v>127743230.72940029</v>
      </c>
      <c r="Q21" s="139">
        <f t="shared" si="8"/>
        <v>121405024.92921934</v>
      </c>
      <c r="R21" s="139">
        <f t="shared" si="8"/>
        <v>409155095.515517</v>
      </c>
      <c r="S21" s="139">
        <f t="shared" si="8"/>
        <v>106654251.50723469</v>
      </c>
      <c r="T21" s="139">
        <f t="shared" si="8"/>
        <v>97673657.251981065</v>
      </c>
      <c r="U21" s="139">
        <f t="shared" si="8"/>
        <v>89368000</v>
      </c>
      <c r="V21" s="139">
        <f t="shared" si="8"/>
        <v>293695908.75921577</v>
      </c>
    </row>
    <row r="22" spans="1:22" hidden="1">
      <c r="A22" s="52">
        <v>20</v>
      </c>
      <c r="B22" s="9"/>
      <c r="C22" s="66"/>
      <c r="D22" s="66"/>
      <c r="E22" s="66">
        <f t="shared" si="1"/>
        <v>0</v>
      </c>
      <c r="F22" s="61"/>
      <c r="G22" s="61"/>
      <c r="H22" s="61"/>
      <c r="I22" s="61"/>
      <c r="J22" s="66">
        <f t="shared" si="2"/>
        <v>0</v>
      </c>
      <c r="K22" s="61"/>
      <c r="L22" s="61"/>
      <c r="M22" s="61"/>
      <c r="N22" s="66">
        <f t="shared" si="3"/>
        <v>0</v>
      </c>
      <c r="O22" s="61"/>
      <c r="P22" s="61"/>
      <c r="Q22" s="61"/>
      <c r="R22" s="66">
        <f t="shared" si="4"/>
        <v>0</v>
      </c>
      <c r="S22" s="61"/>
      <c r="T22" s="61"/>
      <c r="U22" s="61"/>
      <c r="V22" s="66">
        <f t="shared" si="5"/>
        <v>0</v>
      </c>
    </row>
    <row r="23" spans="1:22" hidden="1">
      <c r="A23" s="120">
        <v>21</v>
      </c>
      <c r="B23" s="121" t="s">
        <v>30</v>
      </c>
      <c r="C23" s="122" t="s">
        <v>33</v>
      </c>
      <c r="D23" s="122"/>
      <c r="E23" s="122">
        <f>SUM(E24:E26)</f>
        <v>1136743036.2540488</v>
      </c>
      <c r="F23" s="104"/>
      <c r="G23" s="123">
        <f t="shared" ref="G23:V23" si="9">SUM(G24:G26)</f>
        <v>110275998.22704206</v>
      </c>
      <c r="H23" s="123">
        <f t="shared" si="9"/>
        <v>96560365.068367168</v>
      </c>
      <c r="I23" s="123">
        <f t="shared" si="9"/>
        <v>95474655.387082011</v>
      </c>
      <c r="J23" s="122">
        <f t="shared" si="9"/>
        <v>302311018.68249124</v>
      </c>
      <c r="K23" s="123">
        <f t="shared" si="9"/>
        <v>102956352.4167849</v>
      </c>
      <c r="L23" s="123">
        <f t="shared" si="9"/>
        <v>101848921.11248761</v>
      </c>
      <c r="M23" s="123">
        <f t="shared" si="9"/>
        <v>77894143.61913389</v>
      </c>
      <c r="N23" s="122">
        <f t="shared" si="9"/>
        <v>282699417.14840639</v>
      </c>
      <c r="O23" s="123">
        <f t="shared" si="9"/>
        <v>126854229.36567059</v>
      </c>
      <c r="P23" s="123">
        <f t="shared" si="9"/>
        <v>99690701.595497355</v>
      </c>
      <c r="Q23" s="123">
        <f t="shared" si="9"/>
        <v>93677558.507597417</v>
      </c>
      <c r="R23" s="122">
        <f t="shared" si="9"/>
        <v>320222489.46876532</v>
      </c>
      <c r="S23" s="123">
        <f t="shared" si="9"/>
        <v>84291602.519961387</v>
      </c>
      <c r="T23" s="123">
        <f t="shared" si="9"/>
        <v>76488550.455050796</v>
      </c>
      <c r="U23" s="123">
        <f t="shared" si="9"/>
        <v>70729957.979373723</v>
      </c>
      <c r="V23" s="122">
        <f t="shared" si="9"/>
        <v>231510110.95438588</v>
      </c>
    </row>
    <row r="24" spans="1:22" hidden="1">
      <c r="A24" s="52">
        <v>22</v>
      </c>
      <c r="B24" s="9" t="s">
        <v>30</v>
      </c>
      <c r="C24" s="54" t="s">
        <v>20</v>
      </c>
      <c r="D24" s="54"/>
      <c r="E24" s="54">
        <f t="shared" si="1"/>
        <v>1031350840</v>
      </c>
      <c r="F24" s="55"/>
      <c r="G24" s="55">
        <f>+G7*[4]COGSF1!B12%</f>
        <v>101446897.50000001</v>
      </c>
      <c r="H24" s="55">
        <f>+H7*[4]COGSF1!C12%</f>
        <v>87363315</v>
      </c>
      <c r="I24" s="55">
        <f>+I7*[4]COGSF1!D12%</f>
        <v>86716500</v>
      </c>
      <c r="J24" s="54">
        <f t="shared" si="2"/>
        <v>275526712.5</v>
      </c>
      <c r="K24" s="55">
        <f>+K7*[4]COGSF1!F12%</f>
        <v>94627260.000000015</v>
      </c>
      <c r="L24" s="55">
        <f>+L7*[4]COGSF1!G12%</f>
        <v>93186307.5</v>
      </c>
      <c r="M24" s="55">
        <f>+M7*[4]COGSF1!H12%</f>
        <v>70037825</v>
      </c>
      <c r="N24" s="54">
        <f t="shared" si="3"/>
        <v>257851392.5</v>
      </c>
      <c r="O24" s="55">
        <f>+O7*[4]COGSF1!J12%</f>
        <v>114092549.99999999</v>
      </c>
      <c r="P24" s="55">
        <f>+P7*[4]COGSF1!K12%</f>
        <v>91486200</v>
      </c>
      <c r="Q24" s="55">
        <f>+Q7*[4]COGSF1!L12%</f>
        <v>84886620.000000015</v>
      </c>
      <c r="R24" s="54">
        <f t="shared" si="4"/>
        <v>290465370</v>
      </c>
      <c r="S24" s="55">
        <f>+S7*[4]COGSF1!N12%</f>
        <v>72328750</v>
      </c>
      <c r="T24" s="55">
        <f>+T7*[4]COGSF1!O12%</f>
        <v>69474600</v>
      </c>
      <c r="U24" s="55">
        <f>+U7*[4]COGSF1!P12%</f>
        <v>65704015.000000007</v>
      </c>
      <c r="V24" s="54">
        <f t="shared" si="5"/>
        <v>207507365</v>
      </c>
    </row>
    <row r="25" spans="1:22" hidden="1">
      <c r="A25" s="52">
        <v>23</v>
      </c>
      <c r="B25" s="9" t="s">
        <v>30</v>
      </c>
      <c r="C25" s="54" t="s">
        <v>21</v>
      </c>
      <c r="D25" s="54"/>
      <c r="E25" s="54">
        <f t="shared" si="1"/>
        <v>55505487.55596593</v>
      </c>
      <c r="F25" s="55"/>
      <c r="G25" s="55">
        <f>+G8*[5]cogs!$T$44%</f>
        <v>4925401.6261266693</v>
      </c>
      <c r="H25" s="55">
        <f>+H8*[5]cogs!$T$44%</f>
        <v>5531604.903188413</v>
      </c>
      <c r="I25" s="55">
        <f>+I8*[5]cogs!$T$44%</f>
        <v>4660187.6924121566</v>
      </c>
      <c r="J25" s="54">
        <f t="shared" si="2"/>
        <v>15117194.221727239</v>
      </c>
      <c r="K25" s="55">
        <f>+K8*[5]cogs!$T$44%</f>
        <v>3978209.0057176943</v>
      </c>
      <c r="L25" s="55">
        <f>+L8*[5]cogs!$T$44%</f>
        <v>3864545.8912686175</v>
      </c>
      <c r="M25" s="55">
        <f>+M8*[5]cogs!$T$44%</f>
        <v>4205535.2346158484</v>
      </c>
      <c r="N25" s="54">
        <f t="shared" si="3"/>
        <v>12048290.131602161</v>
      </c>
      <c r="O25" s="55">
        <f>+O8*[5]cogs!$T$44%</f>
        <v>7501765.5536390813</v>
      </c>
      <c r="P25" s="55">
        <f>+P8*[5]cogs!$T$44%</f>
        <v>4091872.1201667716</v>
      </c>
      <c r="Q25" s="55">
        <f>+Q8*[5]cogs!$T$44%</f>
        <v>3978209.0057176943</v>
      </c>
      <c r="R25" s="54">
        <f t="shared" si="4"/>
        <v>15571846.679523548</v>
      </c>
      <c r="S25" s="55">
        <f>+S8*[5]cogs!$T$44%</f>
        <v>8297407.3547826195</v>
      </c>
      <c r="T25" s="55">
        <f>+T8*[5]cogs!$T$44%</f>
        <v>2424813.1082469756</v>
      </c>
      <c r="U25" s="55">
        <f>+U8*[5]cogs!$T$44%</f>
        <v>2045936.0600833858</v>
      </c>
      <c r="V25" s="54">
        <f t="shared" si="5"/>
        <v>12768156.523112981</v>
      </c>
    </row>
    <row r="26" spans="1:22" hidden="1">
      <c r="A26" s="52">
        <v>24</v>
      </c>
      <c r="B26" s="9" t="s">
        <v>30</v>
      </c>
      <c r="C26" s="54" t="s">
        <v>22</v>
      </c>
      <c r="D26" s="54"/>
      <c r="E26" s="54">
        <f t="shared" si="1"/>
        <v>49886708.698082954</v>
      </c>
      <c r="F26" s="55"/>
      <c r="G26" s="55">
        <f>+G9*[5]cogs!$S$45%</f>
        <v>3903699.1009153817</v>
      </c>
      <c r="H26" s="55">
        <f>+H9*[5]cogs!$S$45%</f>
        <v>3665445.1651787623</v>
      </c>
      <c r="I26" s="55">
        <f>+I9*[5]cogs!$S$45%</f>
        <v>4097967.6946698562</v>
      </c>
      <c r="J26" s="54">
        <f t="shared" si="2"/>
        <v>11667111.960764</v>
      </c>
      <c r="K26" s="55">
        <f>+K9*[5]cogs!$S$45%</f>
        <v>4350883.4110671906</v>
      </c>
      <c r="L26" s="55">
        <f>+L9*[5]cogs!$S$45%</f>
        <v>4798067.7212189995</v>
      </c>
      <c r="M26" s="55">
        <f>+M9*[5]cogs!$S$45%</f>
        <v>3650783.3845180473</v>
      </c>
      <c r="N26" s="54">
        <f t="shared" si="3"/>
        <v>12799734.516804239</v>
      </c>
      <c r="O26" s="55">
        <f>+O9*[5]cogs!$S$45%</f>
        <v>5259913.8120315243</v>
      </c>
      <c r="P26" s="55">
        <f>+P9*[5]cogs!$S$45%</f>
        <v>4112629.4753305712</v>
      </c>
      <c r="Q26" s="55">
        <f>+Q9*[5]cogs!$S$45%</f>
        <v>4812729.5018797144</v>
      </c>
      <c r="R26" s="54">
        <f t="shared" si="4"/>
        <v>14185272.789241809</v>
      </c>
      <c r="S26" s="55">
        <f>+S9*[5]cogs!$S$45%</f>
        <v>3665445.1651787623</v>
      </c>
      <c r="T26" s="55">
        <f>+T9*[5]cogs!$S$45%</f>
        <v>4589137.3468038104</v>
      </c>
      <c r="U26" s="55">
        <f>+U9*[5]cogs!$S$45%</f>
        <v>2980006.9192903335</v>
      </c>
      <c r="V26" s="54">
        <f t="shared" si="5"/>
        <v>11234589.431272907</v>
      </c>
    </row>
    <row r="27" spans="1:22" hidden="1">
      <c r="A27" s="52">
        <v>25</v>
      </c>
      <c r="B27" s="9"/>
      <c r="C27" s="66"/>
      <c r="D27" s="66"/>
      <c r="E27" s="66">
        <f t="shared" si="1"/>
        <v>0</v>
      </c>
      <c r="F27" s="61"/>
      <c r="G27" s="61"/>
      <c r="H27" s="61"/>
      <c r="I27" s="61"/>
      <c r="J27" s="66">
        <f t="shared" si="2"/>
        <v>0</v>
      </c>
      <c r="K27" s="61"/>
      <c r="L27" s="61"/>
      <c r="M27" s="61"/>
      <c r="N27" s="66">
        <f t="shared" si="3"/>
        <v>0</v>
      </c>
      <c r="O27" s="61"/>
      <c r="P27" s="61"/>
      <c r="Q27" s="61"/>
      <c r="R27" s="66">
        <f t="shared" si="4"/>
        <v>0</v>
      </c>
      <c r="S27" s="61"/>
      <c r="T27" s="61"/>
      <c r="U27" s="61"/>
      <c r="V27" s="66">
        <f t="shared" si="5"/>
        <v>0</v>
      </c>
    </row>
    <row r="28" spans="1:22" hidden="1">
      <c r="A28" s="120">
        <v>26</v>
      </c>
      <c r="B28" s="121" t="s">
        <v>30</v>
      </c>
      <c r="C28" s="122" t="s">
        <v>34</v>
      </c>
      <c r="D28" s="122"/>
      <c r="E28" s="122">
        <f>SUM(E29:E30)</f>
        <v>142453360.94453934</v>
      </c>
      <c r="F28" s="104"/>
      <c r="G28" s="123">
        <f t="shared" ref="G28:V28" si="10">SUM(G29:G30)</f>
        <v>11468757.666020887</v>
      </c>
      <c r="H28" s="123">
        <f t="shared" si="10"/>
        <v>11468757.666020887</v>
      </c>
      <c r="I28" s="123">
        <f t="shared" si="10"/>
        <v>11106313.713732189</v>
      </c>
      <c r="J28" s="122">
        <f t="shared" si="10"/>
        <v>34043829.045773961</v>
      </c>
      <c r="K28" s="123">
        <f t="shared" si="10"/>
        <v>12019819.76144349</v>
      </c>
      <c r="L28" s="123">
        <f t="shared" si="10"/>
        <v>13194064.52288698</v>
      </c>
      <c r="M28" s="123">
        <f t="shared" si="10"/>
        <v>11512214.118309584</v>
      </c>
      <c r="N28" s="122">
        <f t="shared" si="10"/>
        <v>36726098.402640052</v>
      </c>
      <c r="O28" s="123">
        <f t="shared" si="10"/>
        <v>16383939.52288698</v>
      </c>
      <c r="P28" s="123">
        <f t="shared" si="10"/>
        <v>13788583.070598282</v>
      </c>
      <c r="Q28" s="123">
        <f t="shared" si="10"/>
        <v>13701670.166020887</v>
      </c>
      <c r="R28" s="122">
        <f t="shared" si="10"/>
        <v>43874192.759506151</v>
      </c>
      <c r="S28" s="123">
        <f t="shared" si="10"/>
        <v>9830363.7137321886</v>
      </c>
      <c r="T28" s="123">
        <f t="shared" si="10"/>
        <v>9830363.7137321886</v>
      </c>
      <c r="U28" s="123">
        <f t="shared" si="10"/>
        <v>8148513.3091547918</v>
      </c>
      <c r="V28" s="122">
        <f t="shared" si="10"/>
        <v>27809240.736619167</v>
      </c>
    </row>
    <row r="29" spans="1:22" hidden="1">
      <c r="A29" s="52">
        <v>27</v>
      </c>
      <c r="B29" s="9" t="s">
        <v>30</v>
      </c>
      <c r="C29" s="54" t="s">
        <v>24</v>
      </c>
      <c r="D29" s="54"/>
      <c r="E29" s="54">
        <f t="shared" si="1"/>
        <v>138759562.5</v>
      </c>
      <c r="F29" s="55"/>
      <c r="G29" s="55">
        <f>+G12*0.9815</f>
        <v>11164562.5</v>
      </c>
      <c r="H29" s="55">
        <f t="shared" ref="H29:I29" si="11">+H12*0.9815</f>
        <v>11164562.5</v>
      </c>
      <c r="I29" s="55">
        <f t="shared" si="11"/>
        <v>10845575</v>
      </c>
      <c r="J29" s="54">
        <f t="shared" ref="J29" si="12">SUM(G29:I29)</f>
        <v>33174700</v>
      </c>
      <c r="K29" s="55">
        <f>+K12*0.9815</f>
        <v>11802537.5</v>
      </c>
      <c r="L29" s="55">
        <f t="shared" ref="L29:M29" si="13">+L12*0.9815</f>
        <v>12759500</v>
      </c>
      <c r="M29" s="55">
        <f t="shared" si="13"/>
        <v>11164562.5</v>
      </c>
      <c r="N29" s="54">
        <f t="shared" ref="N29" si="14">SUM(K29:M29)</f>
        <v>35726600</v>
      </c>
      <c r="O29" s="55">
        <f>+O12*0.9815</f>
        <v>15949375</v>
      </c>
      <c r="P29" s="55">
        <f t="shared" ref="P29:Q29" si="15">+P12*0.9815</f>
        <v>13397475</v>
      </c>
      <c r="Q29" s="55">
        <f t="shared" si="15"/>
        <v>13397475</v>
      </c>
      <c r="R29" s="54">
        <f t="shared" ref="R29" si="16">SUM(O29:Q29)</f>
        <v>42744325</v>
      </c>
      <c r="S29" s="55">
        <f>+S12*0.9815</f>
        <v>9569625</v>
      </c>
      <c r="T29" s="55">
        <f t="shared" ref="T29:U29" si="17">+T12*0.9815</f>
        <v>9569625</v>
      </c>
      <c r="U29" s="55">
        <f t="shared" si="17"/>
        <v>7974687.5</v>
      </c>
      <c r="V29" s="54">
        <f t="shared" ref="V29" si="18">SUM(S29:U29)</f>
        <v>27113937.5</v>
      </c>
    </row>
    <row r="30" spans="1:22" hidden="1">
      <c r="A30" s="52">
        <v>28</v>
      </c>
      <c r="B30" s="9" t="s">
        <v>30</v>
      </c>
      <c r="C30" s="54" t="s">
        <v>25</v>
      </c>
      <c r="D30" s="54"/>
      <c r="E30" s="54">
        <f t="shared" si="1"/>
        <v>3693798.4445393337</v>
      </c>
      <c r="F30" s="55"/>
      <c r="G30" s="55">
        <f>+G13*[5]cogs!$T$50%</f>
        <v>304195.16602088627</v>
      </c>
      <c r="H30" s="55">
        <f>+H13*[5]cogs!$T$50%</f>
        <v>304195.16602088627</v>
      </c>
      <c r="I30" s="55">
        <f>+I13*[5]cogs!$T$50%</f>
        <v>260738.71373218822</v>
      </c>
      <c r="J30" s="54">
        <f t="shared" si="2"/>
        <v>869129.04577396077</v>
      </c>
      <c r="K30" s="55">
        <f>+K13*[5]cogs!$T$50%</f>
        <v>217282.26144349019</v>
      </c>
      <c r="L30" s="55">
        <f>+L13*[5]cogs!$T$50%</f>
        <v>434564.52288698038</v>
      </c>
      <c r="M30" s="55">
        <f>+M13*[5]cogs!$T$50%</f>
        <v>347651.61830958427</v>
      </c>
      <c r="N30" s="54">
        <f t="shared" si="3"/>
        <v>999498.40264005493</v>
      </c>
      <c r="O30" s="55">
        <f>+O13*[5]cogs!$T$50%</f>
        <v>434564.52288698038</v>
      </c>
      <c r="P30" s="55">
        <f>+P13*[5]cogs!$T$50%</f>
        <v>391108.07059828233</v>
      </c>
      <c r="Q30" s="55">
        <f>+Q13*[5]cogs!$T$50%</f>
        <v>304195.16602088627</v>
      </c>
      <c r="R30" s="54">
        <f t="shared" si="4"/>
        <v>1129867.759506149</v>
      </c>
      <c r="S30" s="55">
        <f>+S13*[5]cogs!$T$50%</f>
        <v>260738.71373218822</v>
      </c>
      <c r="T30" s="55">
        <f>+T13*[5]cogs!$T$50%</f>
        <v>260738.71373218822</v>
      </c>
      <c r="U30" s="55">
        <f>+U13*[5]cogs!$T$50%</f>
        <v>173825.80915479214</v>
      </c>
      <c r="V30" s="54">
        <f t="shared" si="5"/>
        <v>695303.23661916854</v>
      </c>
    </row>
    <row r="31" spans="1:22" hidden="1">
      <c r="A31" s="52">
        <v>29</v>
      </c>
      <c r="B31" s="9"/>
      <c r="C31" s="66"/>
      <c r="D31" s="66"/>
      <c r="E31" s="66"/>
      <c r="F31" s="61"/>
      <c r="G31" s="61"/>
      <c r="H31" s="61"/>
      <c r="I31" s="61"/>
      <c r="J31" s="66"/>
      <c r="K31" s="61"/>
      <c r="L31" s="61"/>
      <c r="M31" s="61"/>
      <c r="N31" s="66"/>
      <c r="O31" s="61"/>
      <c r="P31" s="61"/>
      <c r="Q31" s="61"/>
      <c r="R31" s="66"/>
      <c r="S31" s="61"/>
      <c r="T31" s="61"/>
      <c r="U31" s="61"/>
      <c r="V31" s="66"/>
    </row>
    <row r="32" spans="1:22" hidden="1">
      <c r="A32" s="120">
        <v>30</v>
      </c>
      <c r="B32" s="121" t="s">
        <v>30</v>
      </c>
      <c r="C32" s="122" t="s">
        <v>35</v>
      </c>
      <c r="D32" s="122"/>
      <c r="E32" s="122">
        <f>SUM(E33:E35)</f>
        <v>8250172.1430000002</v>
      </c>
      <c r="F32" s="104"/>
      <c r="G32" s="123">
        <f t="shared" ref="G32:V32" si="19">SUM(G33:G35)</f>
        <v>745014.9</v>
      </c>
      <c r="H32" s="123">
        <f t="shared" si="19"/>
        <v>702156.9</v>
      </c>
      <c r="I32" s="123">
        <f t="shared" si="19"/>
        <v>680727.9</v>
      </c>
      <c r="J32" s="122">
        <f t="shared" si="19"/>
        <v>2127899.7000000002</v>
      </c>
      <c r="K32" s="123">
        <f t="shared" si="19"/>
        <v>623583.9</v>
      </c>
      <c r="L32" s="123">
        <f t="shared" si="19"/>
        <v>723585.9</v>
      </c>
      <c r="M32" s="123">
        <f t="shared" si="19"/>
        <v>630726.9</v>
      </c>
      <c r="N32" s="122">
        <f t="shared" si="19"/>
        <v>1977896.7</v>
      </c>
      <c r="O32" s="123">
        <f t="shared" si="19"/>
        <v>754300.8</v>
      </c>
      <c r="P32" s="123">
        <f t="shared" si="19"/>
        <v>718585.8</v>
      </c>
      <c r="Q32" s="123">
        <f t="shared" si="19"/>
        <v>716442.9</v>
      </c>
      <c r="R32" s="122">
        <f t="shared" si="19"/>
        <v>2189329.5</v>
      </c>
      <c r="S32" s="123">
        <f t="shared" si="19"/>
        <v>710735.64300000004</v>
      </c>
      <c r="T32" s="123">
        <f t="shared" si="19"/>
        <v>677870.7</v>
      </c>
      <c r="U32" s="123">
        <f t="shared" si="19"/>
        <v>566439.9</v>
      </c>
      <c r="V32" s="122">
        <f t="shared" si="19"/>
        <v>1955046.243</v>
      </c>
    </row>
    <row r="33" spans="1:22" hidden="1">
      <c r="A33" s="52">
        <v>31</v>
      </c>
      <c r="B33" s="9" t="s">
        <v>30</v>
      </c>
      <c r="C33" s="54" t="s">
        <v>27</v>
      </c>
      <c r="D33" s="54"/>
      <c r="E33" s="54">
        <f t="shared" si="1"/>
        <v>2142900</v>
      </c>
      <c r="F33" s="55"/>
      <c r="G33" s="55">
        <f>+G16*0.7143</f>
        <v>171432</v>
      </c>
      <c r="H33" s="55">
        <f t="shared" ref="H33:I33" si="20">+H16*0.7143</f>
        <v>157146</v>
      </c>
      <c r="I33" s="55">
        <f t="shared" si="20"/>
        <v>178575</v>
      </c>
      <c r="J33" s="54">
        <f t="shared" si="2"/>
        <v>507153</v>
      </c>
      <c r="K33" s="55">
        <f>+K16*0.7143</f>
        <v>157146</v>
      </c>
      <c r="L33" s="55">
        <f t="shared" ref="L33:M33" si="21">+L16*0.7143</f>
        <v>185718</v>
      </c>
      <c r="M33" s="55">
        <f t="shared" si="21"/>
        <v>200004</v>
      </c>
      <c r="N33" s="54">
        <f t="shared" si="3"/>
        <v>542868</v>
      </c>
      <c r="O33" s="55">
        <f>+O16*0.7143</f>
        <v>192861</v>
      </c>
      <c r="P33" s="55">
        <f t="shared" ref="P33:Q33" si="22">+P16*0.7143</f>
        <v>192861</v>
      </c>
      <c r="Q33" s="55">
        <f t="shared" si="22"/>
        <v>200004</v>
      </c>
      <c r="R33" s="54">
        <f t="shared" si="4"/>
        <v>585726</v>
      </c>
      <c r="S33" s="55">
        <f>+S16*0.7143</f>
        <v>157146</v>
      </c>
      <c r="T33" s="55">
        <f t="shared" ref="T33:U33" si="23">+T16*0.7143</f>
        <v>207147</v>
      </c>
      <c r="U33" s="55">
        <f t="shared" si="23"/>
        <v>142860</v>
      </c>
      <c r="V33" s="54">
        <f t="shared" si="5"/>
        <v>507153</v>
      </c>
    </row>
    <row r="34" spans="1:22" hidden="1">
      <c r="A34" s="52">
        <v>32</v>
      </c>
      <c r="B34" s="9" t="s">
        <v>30</v>
      </c>
      <c r="C34" s="54" t="s">
        <v>28</v>
      </c>
      <c r="D34" s="54"/>
      <c r="E34" s="54">
        <f t="shared" si="1"/>
        <v>6071550</v>
      </c>
      <c r="F34" s="55"/>
      <c r="G34" s="55">
        <f t="shared" ref="G34:I35" si="24">+G17*0.7143</f>
        <v>571440</v>
      </c>
      <c r="H34" s="55">
        <f t="shared" si="24"/>
        <v>542868</v>
      </c>
      <c r="I34" s="55">
        <f t="shared" si="24"/>
        <v>500010.00000000006</v>
      </c>
      <c r="J34" s="54">
        <f t="shared" si="2"/>
        <v>1614318</v>
      </c>
      <c r="K34" s="55">
        <f t="shared" ref="K34:M34" si="25">+K17*0.7143</f>
        <v>464295.00000000006</v>
      </c>
      <c r="L34" s="55">
        <f t="shared" si="25"/>
        <v>535725</v>
      </c>
      <c r="M34" s="55">
        <f t="shared" si="25"/>
        <v>428580</v>
      </c>
      <c r="N34" s="54">
        <f t="shared" si="3"/>
        <v>1428600</v>
      </c>
      <c r="O34" s="55">
        <f t="shared" ref="O34:Q34" si="26">+O17*0.7143</f>
        <v>557154</v>
      </c>
      <c r="P34" s="55">
        <f t="shared" si="26"/>
        <v>521439.00000000006</v>
      </c>
      <c r="Q34" s="55">
        <f t="shared" si="26"/>
        <v>514296.00000000006</v>
      </c>
      <c r="R34" s="54">
        <f t="shared" si="4"/>
        <v>1592889</v>
      </c>
      <c r="S34" s="55">
        <f t="shared" ref="S34:U34" si="27">+S17*0.7143</f>
        <v>550011</v>
      </c>
      <c r="T34" s="55">
        <f t="shared" si="27"/>
        <v>464295.00000000006</v>
      </c>
      <c r="U34" s="55">
        <f t="shared" si="27"/>
        <v>421437</v>
      </c>
      <c r="V34" s="54">
        <f t="shared" si="5"/>
        <v>1435743</v>
      </c>
    </row>
    <row r="35" spans="1:22" hidden="1">
      <c r="A35" s="52">
        <v>33</v>
      </c>
      <c r="B35" s="9" t="s">
        <v>30</v>
      </c>
      <c r="C35" s="54" t="s">
        <v>29</v>
      </c>
      <c r="D35" s="54"/>
      <c r="E35" s="54">
        <f t="shared" si="1"/>
        <v>35722.142999999996</v>
      </c>
      <c r="F35" s="55"/>
      <c r="G35" s="55">
        <f t="shared" si="24"/>
        <v>2142.9</v>
      </c>
      <c r="H35" s="55">
        <f t="shared" si="24"/>
        <v>2142.9</v>
      </c>
      <c r="I35" s="55">
        <f t="shared" si="24"/>
        <v>2142.9</v>
      </c>
      <c r="J35" s="54">
        <f t="shared" si="2"/>
        <v>6428.7000000000007</v>
      </c>
      <c r="K35" s="55">
        <f t="shared" ref="K35:M35" si="28">+K18*0.7143</f>
        <v>2142.9</v>
      </c>
      <c r="L35" s="55">
        <f t="shared" si="28"/>
        <v>2142.9</v>
      </c>
      <c r="M35" s="55">
        <f t="shared" si="28"/>
        <v>2142.9</v>
      </c>
      <c r="N35" s="54">
        <f t="shared" si="3"/>
        <v>6428.7000000000007</v>
      </c>
      <c r="O35" s="55">
        <f t="shared" ref="O35:Q35" si="29">+O18*0.7143</f>
        <v>4285.8</v>
      </c>
      <c r="P35" s="55">
        <f t="shared" si="29"/>
        <v>4285.8</v>
      </c>
      <c r="Q35" s="55">
        <f t="shared" si="29"/>
        <v>2142.9</v>
      </c>
      <c r="R35" s="54">
        <f t="shared" si="4"/>
        <v>10714.5</v>
      </c>
      <c r="S35" s="55">
        <f t="shared" ref="S35:U35" si="30">+S18*0.7143</f>
        <v>3578.643</v>
      </c>
      <c r="T35" s="55">
        <f t="shared" si="30"/>
        <v>6428.7000000000007</v>
      </c>
      <c r="U35" s="55">
        <f t="shared" si="30"/>
        <v>2142.9</v>
      </c>
      <c r="V35" s="54">
        <f t="shared" si="5"/>
        <v>12150.243</v>
      </c>
    </row>
    <row r="36" spans="1:22" hidden="1">
      <c r="A36" s="52">
        <v>34</v>
      </c>
      <c r="B36" s="9"/>
      <c r="C36" s="66"/>
      <c r="D36" s="66"/>
      <c r="E36" s="66"/>
      <c r="F36" s="61"/>
      <c r="G36" s="61"/>
      <c r="H36" s="61"/>
      <c r="I36" s="61"/>
      <c r="J36" s="66"/>
      <c r="K36" s="61"/>
      <c r="L36" s="61"/>
      <c r="M36" s="61"/>
      <c r="N36" s="66"/>
      <c r="O36" s="61"/>
      <c r="P36" s="61"/>
      <c r="Q36" s="61"/>
      <c r="R36" s="66"/>
      <c r="S36" s="61"/>
      <c r="T36" s="61"/>
      <c r="U36" s="61"/>
      <c r="V36" s="66"/>
    </row>
    <row r="37" spans="1:22" hidden="1">
      <c r="A37" s="149">
        <v>35</v>
      </c>
      <c r="B37" s="150" t="s">
        <v>30</v>
      </c>
      <c r="C37" s="138" t="s">
        <v>36</v>
      </c>
      <c r="D37" s="138"/>
      <c r="E37" s="138">
        <f>+E23+E28+E32</f>
        <v>1287446569.341588</v>
      </c>
      <c r="F37" s="119"/>
      <c r="G37" s="138">
        <f t="shared" ref="G37:V37" si="31">+G23+G28+G32</f>
        <v>122489770.79306296</v>
      </c>
      <c r="H37" s="138">
        <f t="shared" si="31"/>
        <v>108731279.63438806</v>
      </c>
      <c r="I37" s="138">
        <f t="shared" si="31"/>
        <v>107261697.0008142</v>
      </c>
      <c r="J37" s="138">
        <f t="shared" si="31"/>
        <v>338482747.42826521</v>
      </c>
      <c r="K37" s="138">
        <f t="shared" si="31"/>
        <v>115599756.0782284</v>
      </c>
      <c r="L37" s="138">
        <f t="shared" si="31"/>
        <v>115766571.5353746</v>
      </c>
      <c r="M37" s="138">
        <f t="shared" si="31"/>
        <v>90037084.637443483</v>
      </c>
      <c r="N37" s="138">
        <f t="shared" si="31"/>
        <v>321403412.25104642</v>
      </c>
      <c r="O37" s="138">
        <f t="shared" si="31"/>
        <v>143992469.6885576</v>
      </c>
      <c r="P37" s="138">
        <f t="shared" si="31"/>
        <v>114197870.46609564</v>
      </c>
      <c r="Q37" s="138">
        <f t="shared" si="31"/>
        <v>108095671.57361831</v>
      </c>
      <c r="R37" s="138">
        <f t="shared" si="31"/>
        <v>366286011.72827148</v>
      </c>
      <c r="S37" s="138">
        <f t="shared" si="31"/>
        <v>94832701.876693577</v>
      </c>
      <c r="T37" s="138">
        <f t="shared" si="31"/>
        <v>86996784.868782982</v>
      </c>
      <c r="U37" s="138">
        <f t="shared" si="31"/>
        <v>79444911.188528523</v>
      </c>
      <c r="V37" s="138">
        <f t="shared" si="31"/>
        <v>261274397.93400505</v>
      </c>
    </row>
    <row r="38" spans="1:22" hidden="1">
      <c r="A38" s="52">
        <v>36</v>
      </c>
      <c r="B38" s="9"/>
      <c r="C38" s="66"/>
      <c r="D38" s="66"/>
      <c r="E38" s="66"/>
      <c r="F38" s="61"/>
      <c r="G38" s="61"/>
      <c r="H38" s="61"/>
      <c r="I38" s="61"/>
      <c r="J38" s="66"/>
      <c r="K38" s="61"/>
      <c r="L38" s="61"/>
      <c r="M38" s="61"/>
      <c r="N38" s="66"/>
      <c r="O38" s="61"/>
      <c r="P38" s="61"/>
      <c r="Q38" s="61"/>
      <c r="R38" s="66"/>
      <c r="S38" s="61"/>
      <c r="T38" s="61"/>
      <c r="U38" s="61"/>
      <c r="V38" s="66"/>
    </row>
    <row r="39" spans="1:22" hidden="1">
      <c r="A39" s="120">
        <v>37</v>
      </c>
      <c r="B39" s="121" t="s">
        <v>30</v>
      </c>
      <c r="C39" s="122" t="s">
        <v>139</v>
      </c>
      <c r="D39" s="122"/>
      <c r="E39" s="122">
        <f>SUM(E40:E48)</f>
        <v>155915.60601982375</v>
      </c>
      <c r="F39" s="104"/>
      <c r="G39" s="123">
        <f>SUM(G40:G48)</f>
        <v>880.79240229340644</v>
      </c>
      <c r="H39" s="123">
        <f>SUM(H40:H48)</f>
        <v>955.07057811356265</v>
      </c>
      <c r="I39" s="123">
        <f t="shared" ref="I39:V39" si="32">SUM(I40:I48)</f>
        <v>916.08042603674267</v>
      </c>
      <c r="J39" s="122">
        <f t="shared" si="32"/>
        <v>2751.9434064437114</v>
      </c>
      <c r="K39" s="123">
        <f t="shared" si="32"/>
        <v>47190.465020219432</v>
      </c>
      <c r="L39" s="123">
        <f t="shared" si="32"/>
        <v>1246.2699808898176</v>
      </c>
      <c r="M39" s="123">
        <f t="shared" si="32"/>
        <v>52870.533466998473</v>
      </c>
      <c r="N39" s="122">
        <f t="shared" si="32"/>
        <v>101307.26846810772</v>
      </c>
      <c r="O39" s="123">
        <f t="shared" si="32"/>
        <v>19317.101766757118</v>
      </c>
      <c r="P39" s="123">
        <f t="shared" si="32"/>
        <v>17905.01817311272</v>
      </c>
      <c r="Q39" s="123">
        <f t="shared" si="32"/>
        <v>4908.1161272426207</v>
      </c>
      <c r="R39" s="122">
        <f t="shared" si="32"/>
        <v>42130.236067112462</v>
      </c>
      <c r="S39" s="123">
        <f t="shared" si="32"/>
        <v>7966.3912471901867</v>
      </c>
      <c r="T39" s="123">
        <f t="shared" si="32"/>
        <v>989.41533640666023</v>
      </c>
      <c r="U39" s="123">
        <f t="shared" si="32"/>
        <v>770.35149456304225</v>
      </c>
      <c r="V39" s="122">
        <f t="shared" si="32"/>
        <v>9726.1580781598896</v>
      </c>
    </row>
    <row r="40" spans="1:22" hidden="1">
      <c r="A40" s="52">
        <v>38</v>
      </c>
      <c r="B40" s="9" t="s">
        <v>30</v>
      </c>
      <c r="C40" s="54" t="s">
        <v>41</v>
      </c>
      <c r="D40" s="54"/>
      <c r="E40" s="54">
        <f t="shared" ref="E40:E76" si="33">SUM(G40:V40)/2</f>
        <v>0</v>
      </c>
      <c r="F40" s="55"/>
      <c r="G40" s="55">
        <v>0</v>
      </c>
      <c r="H40" s="55"/>
      <c r="I40" s="55"/>
      <c r="J40" s="54">
        <f t="shared" si="2"/>
        <v>0</v>
      </c>
      <c r="K40" s="55"/>
      <c r="L40" s="55"/>
      <c r="M40" s="55"/>
      <c r="N40" s="54">
        <f t="shared" si="3"/>
        <v>0</v>
      </c>
      <c r="O40" s="55"/>
      <c r="P40" s="55"/>
      <c r="Q40" s="55"/>
      <c r="R40" s="54">
        <f t="shared" si="4"/>
        <v>0</v>
      </c>
      <c r="S40" s="55"/>
      <c r="T40" s="55"/>
      <c r="U40" s="55"/>
      <c r="V40" s="54">
        <f t="shared" si="5"/>
        <v>0</v>
      </c>
    </row>
    <row r="41" spans="1:22" s="6" customFormat="1" hidden="1">
      <c r="A41" s="51">
        <v>116</v>
      </c>
      <c r="B41" s="11" t="s">
        <v>156</v>
      </c>
      <c r="C41" s="59" t="s">
        <v>39</v>
      </c>
      <c r="D41" s="59"/>
      <c r="E41" s="61">
        <f t="shared" ref="E41:E46" si="34">SUM(G41:V41)/2</f>
        <v>0</v>
      </c>
      <c r="F41" s="61"/>
      <c r="G41" s="61"/>
      <c r="H41" s="61"/>
      <c r="I41" s="61"/>
      <c r="J41" s="61">
        <f t="shared" ref="J41:J46" si="35">SUM(G41:I41)</f>
        <v>0</v>
      </c>
      <c r="K41" s="61"/>
      <c r="L41" s="61"/>
      <c r="M41" s="61"/>
      <c r="N41" s="61">
        <f t="shared" ref="N41:N46" si="36">SUM(K41:M41)</f>
        <v>0</v>
      </c>
      <c r="O41" s="61"/>
      <c r="P41" s="61"/>
      <c r="Q41" s="61"/>
      <c r="R41" s="61">
        <f t="shared" ref="R41:R46" si="37">SUM(O41:Q41)</f>
        <v>0</v>
      </c>
      <c r="S41" s="61"/>
      <c r="T41" s="61"/>
      <c r="U41" s="61"/>
      <c r="V41" s="61">
        <f t="shared" ref="V41:V46" si="38">SUM(S41:U41)</f>
        <v>0</v>
      </c>
    </row>
    <row r="42" spans="1:22" s="6" customFormat="1" hidden="1">
      <c r="A42" s="51">
        <v>172</v>
      </c>
      <c r="B42" s="11" t="s">
        <v>168</v>
      </c>
      <c r="C42" s="59" t="s">
        <v>39</v>
      </c>
      <c r="D42" s="59"/>
      <c r="E42" s="61">
        <f t="shared" si="34"/>
        <v>797.80682463518315</v>
      </c>
      <c r="F42" s="61"/>
      <c r="G42" s="61">
        <f>VLOOKUP($A42,[6]Dept!$A$5:$U$44,6,FALSE)*G$3%</f>
        <v>114.88596551653127</v>
      </c>
      <c r="H42" s="61">
        <f>VLOOKUP($A42,[6]Dept!$A$5:$U$44,7,FALSE)*H$3%</f>
        <v>38.202823124542505</v>
      </c>
      <c r="I42" s="61">
        <f>VLOOKUP($A42,[6]Dept!$A$5:$U$44,8,FALSE)*I$3%</f>
        <v>59.930495161282231</v>
      </c>
      <c r="J42" s="61">
        <f t="shared" si="35"/>
        <v>213.01928380235603</v>
      </c>
      <c r="K42" s="61">
        <f>VLOOKUP($A42,[6]Dept!$A$5:$U$44,10,FALSE)*K$3%</f>
        <v>47.473334886138481</v>
      </c>
      <c r="L42" s="61">
        <f>VLOOKUP($A42,[6]Dept!$A$5:$U$44,11,FALSE)*L$3%</f>
        <v>105.31858993435078</v>
      </c>
      <c r="M42" s="61">
        <f>VLOOKUP($A42,[6]Dept!$A$5:$U$44,12,FALSE)*M$3%</f>
        <v>85.253608266363301</v>
      </c>
      <c r="N42" s="61">
        <f t="shared" si="36"/>
        <v>238.04553308685257</v>
      </c>
      <c r="O42" s="61">
        <f>VLOOKUP($A42,[6]Dept!$A$5:$U$44,14,FALSE)*O$3%</f>
        <v>150.73281144821155</v>
      </c>
      <c r="P42" s="61">
        <f>VLOOKUP($A42,[6]Dept!$A$5:$U$44,15,FALSE)*P$3%</f>
        <v>40.638463529985238</v>
      </c>
      <c r="Q42" s="61">
        <f>VLOOKUP($A42,[6]Dept!$A$5:$U$44,16,FALSE)*Q$3%</f>
        <v>40.297507078066829</v>
      </c>
      <c r="R42" s="61">
        <f t="shared" si="37"/>
        <v>231.66878205626364</v>
      </c>
      <c r="S42" s="61">
        <f>VLOOKUP($A42,[6]Dept!$A$5:$U$44,18,FALSE)*S$3%</f>
        <v>38.813207730442386</v>
      </c>
      <c r="T42" s="61">
        <f>VLOOKUP($A42,[6]Dept!$A$5:$U$44,19,FALSE)*T$3%</f>
        <v>39.576613456266408</v>
      </c>
      <c r="U42" s="61">
        <f>VLOOKUP($A42,[6]Dept!$A$5:$U$44,20,FALSE)*U$3%</f>
        <v>36.683404503002009</v>
      </c>
      <c r="V42" s="61">
        <f t="shared" si="38"/>
        <v>115.0732256897108</v>
      </c>
    </row>
    <row r="43" spans="1:22" s="6" customFormat="1">
      <c r="A43" s="51">
        <v>228</v>
      </c>
      <c r="B43" s="11" t="s">
        <v>179</v>
      </c>
      <c r="C43" s="59" t="s">
        <v>38</v>
      </c>
      <c r="D43" s="59"/>
      <c r="E43" s="61">
        <f t="shared" si="34"/>
        <v>0</v>
      </c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</row>
    <row r="44" spans="1:22" s="6" customFormat="1" hidden="1">
      <c r="A44" s="51">
        <v>119</v>
      </c>
      <c r="B44" s="11" t="s">
        <v>156</v>
      </c>
      <c r="C44" s="59" t="s">
        <v>42</v>
      </c>
      <c r="D44" s="59"/>
      <c r="E44" s="61">
        <f t="shared" si="34"/>
        <v>0</v>
      </c>
      <c r="F44" s="61"/>
      <c r="G44" s="61"/>
      <c r="H44" s="61"/>
      <c r="I44" s="61"/>
      <c r="J44" s="61">
        <f t="shared" si="35"/>
        <v>0</v>
      </c>
      <c r="K44" s="61"/>
      <c r="L44" s="61"/>
      <c r="M44" s="61"/>
      <c r="N44" s="61">
        <f t="shared" si="36"/>
        <v>0</v>
      </c>
      <c r="O44" s="61"/>
      <c r="P44" s="61"/>
      <c r="Q44" s="61"/>
      <c r="R44" s="61">
        <f t="shared" si="37"/>
        <v>0</v>
      </c>
      <c r="S44" s="61"/>
      <c r="T44" s="61"/>
      <c r="U44" s="61"/>
      <c r="V44" s="61">
        <f t="shared" si="38"/>
        <v>0</v>
      </c>
    </row>
    <row r="45" spans="1:22" s="6" customFormat="1" hidden="1">
      <c r="A45" s="51">
        <v>146</v>
      </c>
      <c r="B45" s="11" t="s">
        <v>163</v>
      </c>
      <c r="C45" s="59" t="s">
        <v>42</v>
      </c>
      <c r="D45" s="59"/>
      <c r="E45" s="61">
        <f t="shared" si="34"/>
        <v>144014.42735118693</v>
      </c>
      <c r="F45" s="61"/>
      <c r="G45" s="61">
        <f>VLOOKUP($A45,[8]Dept!$A$4:$U$44,6,FALSE)*G$3%</f>
        <v>0</v>
      </c>
      <c r="H45" s="61">
        <f>VLOOKUP($A45,[8]Dept!$A$4:$U$44,7,FALSE)*H$3%</f>
        <v>0</v>
      </c>
      <c r="I45" s="61">
        <f>VLOOKUP($A45,[8]Dept!$A$4:$U$44,8,FALSE)*I$3%</f>
        <v>0</v>
      </c>
      <c r="J45" s="61">
        <f t="shared" si="35"/>
        <v>0</v>
      </c>
      <c r="K45" s="61">
        <f>VLOOKUP($A45,[8]Dept!$A$4:$U$44,10,FALSE)*K$3%</f>
        <v>46098.578317838241</v>
      </c>
      <c r="L45" s="61">
        <f>VLOOKUP($A45,[8]Dept!$A$4:$U$44,11,FALSE)*L$3%</f>
        <v>0</v>
      </c>
      <c r="M45" s="61">
        <f>VLOOKUP($A45,[8]Dept!$A$4:$U$44,12,FALSE)*M$3%</f>
        <v>51777.73721558418</v>
      </c>
      <c r="N45" s="61">
        <f t="shared" si="36"/>
        <v>97876.315533422428</v>
      </c>
      <c r="O45" s="61">
        <f>VLOOKUP($A45,[8]Dept!$A$4:$U$44,14,FALSE)*O$3%</f>
        <v>18035.872869447321</v>
      </c>
      <c r="P45" s="61">
        <f>VLOOKUP($A45,[8]Dept!$A$4:$U$44,15,FALSE)*P$3%</f>
        <v>16889.05658486309</v>
      </c>
      <c r="Q45" s="61">
        <f>VLOOKUP($A45,[8]Dept!$A$4:$U$44,16,FALSE)*Q$3%</f>
        <v>4061.8684786032172</v>
      </c>
      <c r="R45" s="61">
        <f t="shared" si="37"/>
        <v>38986.797932913629</v>
      </c>
      <c r="S45" s="61">
        <f>VLOOKUP($A45,[8]Dept!$A$4:$U$44,18,FALSE)*S$3%</f>
        <v>7151.3138848508961</v>
      </c>
      <c r="T45" s="61">
        <f>VLOOKUP($A45,[8]Dept!$A$4:$U$44,19,FALSE)*T$3%</f>
        <v>0</v>
      </c>
      <c r="U45" s="61">
        <f>VLOOKUP($A45,[8]Dept!$A$4:$U$44,20,FALSE)*U$3%</f>
        <v>0</v>
      </c>
      <c r="V45" s="61">
        <f t="shared" si="38"/>
        <v>7151.3138848508961</v>
      </c>
    </row>
    <row r="46" spans="1:22" s="6" customFormat="1" hidden="1">
      <c r="A46" s="51">
        <v>173</v>
      </c>
      <c r="B46" s="11" t="s">
        <v>168</v>
      </c>
      <c r="C46" s="59" t="s">
        <v>42</v>
      </c>
      <c r="D46" s="59"/>
      <c r="E46" s="61">
        <f t="shared" si="34"/>
        <v>11103.371844001649</v>
      </c>
      <c r="F46" s="61"/>
      <c r="G46" s="61">
        <f>VLOOKUP($A46,[6]Dept!$A$5:$U$44,6,FALSE)*G$3%</f>
        <v>765.90643677687513</v>
      </c>
      <c r="H46" s="61">
        <f>VLOOKUP($A46,[6]Dept!$A$5:$U$44,7,FALSE)*H$3%</f>
        <v>916.86775498902011</v>
      </c>
      <c r="I46" s="61">
        <f>VLOOKUP($A46,[6]Dept!$A$5:$U$44,8,FALSE)*I$3%</f>
        <v>856.14993087546043</v>
      </c>
      <c r="J46" s="61">
        <f t="shared" si="35"/>
        <v>2538.9241226413556</v>
      </c>
      <c r="K46" s="61">
        <f>VLOOKUP($A46,[6]Dept!$A$5:$U$44,10,FALSE)*K$3%</f>
        <v>1044.4133674950465</v>
      </c>
      <c r="L46" s="61">
        <f>VLOOKUP($A46,[6]Dept!$A$5:$U$44,11,FALSE)*L$3%</f>
        <v>1140.9513909554669</v>
      </c>
      <c r="M46" s="61">
        <f>VLOOKUP($A46,[6]Dept!$A$5:$U$44,12,FALSE)*M$3%</f>
        <v>1007.54264314793</v>
      </c>
      <c r="N46" s="61">
        <f t="shared" si="36"/>
        <v>3192.9074015984434</v>
      </c>
      <c r="O46" s="61">
        <f>VLOOKUP($A46,[6]Dept!$A$5:$U$44,14,FALSE)*O$3%</f>
        <v>1130.4960858615866</v>
      </c>
      <c r="P46" s="61">
        <f>VLOOKUP($A46,[6]Dept!$A$5:$U$44,15,FALSE)*P$3%</f>
        <v>975.32312471964565</v>
      </c>
      <c r="Q46" s="61">
        <f>VLOOKUP($A46,[6]Dept!$A$5:$U$44,16,FALSE)*Q$3%</f>
        <v>805.95014156133652</v>
      </c>
      <c r="R46" s="61">
        <f t="shared" si="37"/>
        <v>2911.769352142569</v>
      </c>
      <c r="S46" s="61">
        <f>VLOOKUP($A46,[6]Dept!$A$5:$U$44,18,FALSE)*S$3%</f>
        <v>776.26415460884766</v>
      </c>
      <c r="T46" s="61">
        <f>VLOOKUP($A46,[6]Dept!$A$5:$U$44,19,FALSE)*T$3%</f>
        <v>949.83872295039384</v>
      </c>
      <c r="U46" s="61">
        <f>VLOOKUP($A46,[6]Dept!$A$5:$U$44,20,FALSE)*U$3%</f>
        <v>733.66809006004019</v>
      </c>
      <c r="V46" s="61">
        <f t="shared" si="38"/>
        <v>2459.7709676192817</v>
      </c>
    </row>
    <row r="47" spans="1:22" hidden="1">
      <c r="A47" s="52">
        <v>39</v>
      </c>
      <c r="B47" s="9" t="s">
        <v>30</v>
      </c>
      <c r="E47" s="54">
        <f t="shared" si="33"/>
        <v>0</v>
      </c>
      <c r="F47" s="55"/>
      <c r="G47" s="55"/>
      <c r="H47" s="55"/>
      <c r="I47" s="55"/>
      <c r="J47" s="54">
        <f t="shared" si="2"/>
        <v>0</v>
      </c>
      <c r="K47" s="55"/>
      <c r="L47" s="55"/>
      <c r="M47" s="55"/>
      <c r="N47" s="54">
        <f t="shared" si="3"/>
        <v>0</v>
      </c>
      <c r="O47" s="55"/>
      <c r="P47" s="55"/>
      <c r="Q47" s="55"/>
      <c r="R47" s="54">
        <f t="shared" si="4"/>
        <v>0</v>
      </c>
      <c r="S47" s="55"/>
      <c r="T47" s="55"/>
      <c r="U47" s="55"/>
      <c r="V47" s="54">
        <f t="shared" si="5"/>
        <v>0</v>
      </c>
    </row>
    <row r="48" spans="1:22" hidden="1">
      <c r="A48" s="52">
        <v>40</v>
      </c>
      <c r="B48" s="9" t="s">
        <v>30</v>
      </c>
      <c r="C48" s="54" t="s">
        <v>42</v>
      </c>
      <c r="D48" s="54"/>
      <c r="E48" s="54">
        <f t="shared" si="33"/>
        <v>0</v>
      </c>
      <c r="F48" s="55"/>
      <c r="G48" s="55"/>
      <c r="H48" s="55"/>
      <c r="I48" s="55"/>
      <c r="J48" s="54">
        <f t="shared" si="2"/>
        <v>0</v>
      </c>
      <c r="K48" s="55"/>
      <c r="L48" s="55"/>
      <c r="M48" s="55"/>
      <c r="N48" s="54">
        <f t="shared" si="3"/>
        <v>0</v>
      </c>
      <c r="O48" s="55"/>
      <c r="P48" s="55"/>
      <c r="Q48" s="55"/>
      <c r="R48" s="54">
        <f t="shared" si="4"/>
        <v>0</v>
      </c>
      <c r="S48" s="55"/>
      <c r="T48" s="55"/>
      <c r="U48" s="55"/>
      <c r="V48" s="54">
        <f t="shared" si="5"/>
        <v>0</v>
      </c>
    </row>
    <row r="49" spans="1:22" hidden="1">
      <c r="A49" s="52">
        <v>41</v>
      </c>
      <c r="B49" s="9"/>
      <c r="C49" s="66"/>
      <c r="D49" s="66"/>
      <c r="E49" s="66"/>
      <c r="F49" s="61"/>
      <c r="G49" s="61"/>
      <c r="H49" s="61"/>
      <c r="I49" s="61"/>
      <c r="J49" s="66"/>
      <c r="K49" s="61"/>
      <c r="L49" s="61"/>
      <c r="M49" s="61"/>
      <c r="N49" s="66"/>
      <c r="O49" s="61"/>
      <c r="P49" s="61"/>
      <c r="Q49" s="61"/>
      <c r="R49" s="66"/>
      <c r="S49" s="61"/>
      <c r="T49" s="61"/>
      <c r="U49" s="61"/>
      <c r="V49" s="66"/>
    </row>
    <row r="50" spans="1:22" hidden="1">
      <c r="A50" s="149">
        <v>42</v>
      </c>
      <c r="B50" s="150" t="s">
        <v>30</v>
      </c>
      <c r="C50" s="138" t="s">
        <v>43</v>
      </c>
      <c r="D50" s="138"/>
      <c r="E50" s="138">
        <f>+E39+E37</f>
        <v>1287602484.9476078</v>
      </c>
      <c r="F50" s="119"/>
      <c r="G50" s="138">
        <f t="shared" ref="G50:V50" si="39">+G39+G37</f>
        <v>122490651.58546525</v>
      </c>
      <c r="H50" s="138">
        <f t="shared" si="39"/>
        <v>108732234.70496617</v>
      </c>
      <c r="I50" s="138">
        <f t="shared" si="39"/>
        <v>107262613.08124024</v>
      </c>
      <c r="J50" s="138">
        <f t="shared" si="39"/>
        <v>338485499.37167168</v>
      </c>
      <c r="K50" s="138">
        <f t="shared" si="39"/>
        <v>115646946.54324862</v>
      </c>
      <c r="L50" s="138">
        <f t="shared" si="39"/>
        <v>115767817.80535549</v>
      </c>
      <c r="M50" s="138">
        <f t="shared" si="39"/>
        <v>90089955.170910478</v>
      </c>
      <c r="N50" s="138">
        <f t="shared" si="39"/>
        <v>321504719.5195145</v>
      </c>
      <c r="O50" s="138">
        <f t="shared" si="39"/>
        <v>144011786.79032436</v>
      </c>
      <c r="P50" s="138">
        <f t="shared" si="39"/>
        <v>114215775.48426875</v>
      </c>
      <c r="Q50" s="138">
        <f t="shared" si="39"/>
        <v>108100579.68974555</v>
      </c>
      <c r="R50" s="138">
        <f t="shared" si="39"/>
        <v>366328141.9643386</v>
      </c>
      <c r="S50" s="138">
        <f t="shared" si="39"/>
        <v>94840668.26794076</v>
      </c>
      <c r="T50" s="138">
        <f t="shared" si="39"/>
        <v>86997774.284119383</v>
      </c>
      <c r="U50" s="138">
        <f t="shared" si="39"/>
        <v>79445681.540023088</v>
      </c>
      <c r="V50" s="138">
        <f t="shared" si="39"/>
        <v>261284124.09208322</v>
      </c>
    </row>
    <row r="51" spans="1:22" hidden="1">
      <c r="A51" s="52">
        <v>43</v>
      </c>
      <c r="B51" s="9"/>
      <c r="C51" s="66"/>
      <c r="D51" s="66"/>
      <c r="E51" s="66"/>
      <c r="F51" s="61"/>
      <c r="G51" s="61"/>
      <c r="H51" s="61"/>
      <c r="I51" s="61"/>
      <c r="J51" s="66"/>
      <c r="K51" s="61"/>
      <c r="L51" s="61"/>
      <c r="M51" s="61"/>
      <c r="N51" s="66"/>
      <c r="O51" s="61"/>
      <c r="P51" s="61"/>
      <c r="Q51" s="61"/>
      <c r="R51" s="66"/>
      <c r="S51" s="61"/>
      <c r="T51" s="61"/>
      <c r="U51" s="61"/>
      <c r="V51" s="66"/>
    </row>
    <row r="52" spans="1:22" hidden="1">
      <c r="A52" s="149">
        <v>44</v>
      </c>
      <c r="B52" s="150" t="s">
        <v>30</v>
      </c>
      <c r="C52" s="138" t="s">
        <v>44</v>
      </c>
      <c r="D52" s="138"/>
      <c r="E52" s="138">
        <f>+E21-E50</f>
        <v>155399483.71628857</v>
      </c>
      <c r="F52" s="119"/>
      <c r="G52" s="138">
        <f t="shared" ref="G52:V52" si="40">+G21-G50</f>
        <v>15492348.414534748</v>
      </c>
      <c r="H52" s="138">
        <f t="shared" si="40"/>
        <v>13278737.063788399</v>
      </c>
      <c r="I52" s="138">
        <f t="shared" si="40"/>
        <v>13207311.953322038</v>
      </c>
      <c r="J52" s="138">
        <f t="shared" si="40"/>
        <v>41978397.431645155</v>
      </c>
      <c r="K52" s="138">
        <f t="shared" si="40"/>
        <v>13556533.428800881</v>
      </c>
      <c r="L52" s="138">
        <f t="shared" si="40"/>
        <v>14015292.770136878</v>
      </c>
      <c r="M52" s="138">
        <f t="shared" si="40"/>
        <v>10610521.867394477</v>
      </c>
      <c r="N52" s="138">
        <f t="shared" si="40"/>
        <v>38182348.06633234</v>
      </c>
      <c r="O52" s="138">
        <f t="shared" si="40"/>
        <v>15995053.066572994</v>
      </c>
      <c r="P52" s="138">
        <f t="shared" si="40"/>
        <v>13527455.245131537</v>
      </c>
      <c r="Q52" s="138">
        <f t="shared" si="40"/>
        <v>13304445.23947379</v>
      </c>
      <c r="R52" s="138">
        <f t="shared" si="40"/>
        <v>42826953.551178396</v>
      </c>
      <c r="S52" s="138">
        <f t="shared" si="40"/>
        <v>11813583.239293933</v>
      </c>
      <c r="T52" s="138">
        <f t="shared" si="40"/>
        <v>10675882.967861682</v>
      </c>
      <c r="U52" s="138">
        <f t="shared" si="40"/>
        <v>9922318.4599769115</v>
      </c>
      <c r="V52" s="138">
        <f t="shared" si="40"/>
        <v>32411784.667132556</v>
      </c>
    </row>
    <row r="53" spans="1:22" hidden="1">
      <c r="A53" s="52">
        <v>45</v>
      </c>
      <c r="B53" s="9"/>
      <c r="C53" s="66"/>
      <c r="D53" s="66"/>
      <c r="E53" s="66"/>
      <c r="F53" s="61"/>
      <c r="G53" s="61"/>
      <c r="H53" s="61"/>
      <c r="I53" s="61"/>
      <c r="J53" s="66"/>
      <c r="K53" s="61"/>
      <c r="L53" s="61"/>
      <c r="M53" s="61"/>
      <c r="N53" s="66"/>
      <c r="O53" s="61"/>
      <c r="P53" s="61"/>
      <c r="Q53" s="61"/>
      <c r="R53" s="66"/>
      <c r="S53" s="61"/>
      <c r="T53" s="61"/>
      <c r="U53" s="61"/>
      <c r="V53" s="66"/>
    </row>
    <row r="54" spans="1:22" s="47" customFormat="1" hidden="1">
      <c r="A54" s="152">
        <v>46</v>
      </c>
      <c r="B54" s="151" t="s">
        <v>30</v>
      </c>
      <c r="C54" s="142" t="s">
        <v>45</v>
      </c>
      <c r="D54" s="142"/>
      <c r="E54" s="142">
        <f>+E52/E21%</f>
        <v>10.76918029849786</v>
      </c>
      <c r="F54" s="136"/>
      <c r="G54" s="142">
        <f t="shared" ref="G54:V54" si="41">+G52/G21%</f>
        <v>11.227722556064695</v>
      </c>
      <c r="H54" s="142">
        <f t="shared" si="41"/>
        <v>10.883231951430872</v>
      </c>
      <c r="I54" s="142">
        <f t="shared" si="41"/>
        <v>10.963161095628573</v>
      </c>
      <c r="J54" s="142">
        <f t="shared" si="41"/>
        <v>11.033477232491824</v>
      </c>
      <c r="K54" s="142">
        <f t="shared" si="41"/>
        <v>10.492390322407381</v>
      </c>
      <c r="L54" s="142">
        <f t="shared" si="41"/>
        <v>10.799011295067125</v>
      </c>
      <c r="M54" s="142">
        <f t="shared" si="41"/>
        <v>10.536714601022588</v>
      </c>
      <c r="N54" s="142">
        <f t="shared" si="41"/>
        <v>10.615435334554897</v>
      </c>
      <c r="O54" s="142">
        <f t="shared" si="41"/>
        <v>9.9964808259935776</v>
      </c>
      <c r="P54" s="142">
        <f t="shared" si="41"/>
        <v>10.589567187154421</v>
      </c>
      <c r="Q54" s="142">
        <f t="shared" si="41"/>
        <v>10.958726994397843</v>
      </c>
      <c r="R54" s="142">
        <f t="shared" si="41"/>
        <v>10.467168567757506</v>
      </c>
      <c r="S54" s="142">
        <f t="shared" si="41"/>
        <v>11.076523506887657</v>
      </c>
      <c r="T54" s="142">
        <f t="shared" si="41"/>
        <v>10.930155855964069</v>
      </c>
      <c r="U54" s="142">
        <f t="shared" si="41"/>
        <v>11.102764367533023</v>
      </c>
      <c r="V54" s="142">
        <f t="shared" si="41"/>
        <v>11.035831177922571</v>
      </c>
    </row>
    <row r="55" spans="1:22" hidden="1">
      <c r="A55" s="52">
        <v>47</v>
      </c>
      <c r="B55" s="9"/>
      <c r="C55" s="66"/>
      <c r="D55" s="66"/>
      <c r="E55" s="66"/>
      <c r="F55" s="61"/>
      <c r="G55" s="61"/>
      <c r="H55" s="61"/>
      <c r="I55" s="61"/>
      <c r="J55" s="66"/>
      <c r="K55" s="61"/>
      <c r="L55" s="61"/>
      <c r="M55" s="61"/>
      <c r="N55" s="66"/>
      <c r="O55" s="61"/>
      <c r="P55" s="61"/>
      <c r="Q55" s="61"/>
      <c r="R55" s="66"/>
      <c r="S55" s="61"/>
      <c r="T55" s="61"/>
      <c r="U55" s="61"/>
      <c r="V55" s="66"/>
    </row>
    <row r="56" spans="1:22" hidden="1">
      <c r="A56" s="149">
        <v>48</v>
      </c>
      <c r="B56" s="150" t="s">
        <v>30</v>
      </c>
      <c r="C56" s="138" t="s">
        <v>46</v>
      </c>
      <c r="D56" s="138"/>
      <c r="E56" s="138">
        <f>SUM(E57:E60)</f>
        <v>20450726.067385614</v>
      </c>
      <c r="F56" s="119"/>
      <c r="G56" s="138">
        <f t="shared" ref="G56:V56" si="42">SUM(G57:G60)</f>
        <v>1720513.5745729161</v>
      </c>
      <c r="H56" s="138">
        <f t="shared" si="42"/>
        <v>1688015.5847429051</v>
      </c>
      <c r="I56" s="138">
        <f t="shared" si="42"/>
        <v>1688590.5932198551</v>
      </c>
      <c r="J56" s="138">
        <f t="shared" si="42"/>
        <v>5097119.7525356766</v>
      </c>
      <c r="K56" s="138">
        <f t="shared" si="42"/>
        <v>1706001.0049635733</v>
      </c>
      <c r="L56" s="138">
        <f t="shared" si="42"/>
        <v>1710289.2396804346</v>
      </c>
      <c r="M56" s="138">
        <f t="shared" si="42"/>
        <v>1647652.8006142036</v>
      </c>
      <c r="N56" s="138">
        <f t="shared" si="42"/>
        <v>5063943.045258211</v>
      </c>
      <c r="O56" s="138">
        <f t="shared" si="42"/>
        <v>1980961.7752609493</v>
      </c>
      <c r="P56" s="138">
        <f t="shared" si="42"/>
        <v>1717755.5866601272</v>
      </c>
      <c r="Q56" s="138">
        <f t="shared" si="42"/>
        <v>1688668.8619325066</v>
      </c>
      <c r="R56" s="138">
        <f t="shared" si="42"/>
        <v>5387386.2238535825</v>
      </c>
      <c r="S56" s="138">
        <f t="shared" si="42"/>
        <v>1650885.122927208</v>
      </c>
      <c r="T56" s="138">
        <f t="shared" si="42"/>
        <v>1633925.6638701044</v>
      </c>
      <c r="U56" s="138">
        <f t="shared" si="42"/>
        <v>1617466.2589408287</v>
      </c>
      <c r="V56" s="138">
        <f t="shared" si="42"/>
        <v>4902277.0457381411</v>
      </c>
    </row>
    <row r="57" spans="1:22" hidden="1">
      <c r="A57" s="52">
        <v>49</v>
      </c>
      <c r="B57" s="9" t="s">
        <v>30</v>
      </c>
      <c r="C57" s="54" t="s">
        <v>47</v>
      </c>
      <c r="D57" s="54"/>
      <c r="E57" s="54">
        <f t="shared" si="33"/>
        <v>16906140</v>
      </c>
      <c r="F57" s="55"/>
      <c r="G57" s="55">
        <v>1408845</v>
      </c>
      <c r="H57" s="55">
        <v>1408845</v>
      </c>
      <c r="I57" s="55">
        <v>1408845</v>
      </c>
      <c r="J57" s="54">
        <f t="shared" si="2"/>
        <v>4226535</v>
      </c>
      <c r="K57" s="55">
        <v>1408845</v>
      </c>
      <c r="L57" s="55">
        <v>1408845</v>
      </c>
      <c r="M57" s="55">
        <v>1408845</v>
      </c>
      <c r="N57" s="54">
        <f t="shared" si="3"/>
        <v>4226535</v>
      </c>
      <c r="O57" s="55">
        <v>1408845</v>
      </c>
      <c r="P57" s="55">
        <v>1408845</v>
      </c>
      <c r="Q57" s="55">
        <v>1408845</v>
      </c>
      <c r="R57" s="54">
        <f t="shared" si="4"/>
        <v>4226535</v>
      </c>
      <c r="S57" s="55">
        <v>1408845</v>
      </c>
      <c r="T57" s="55">
        <v>1408845</v>
      </c>
      <c r="U57" s="55">
        <v>1408845</v>
      </c>
      <c r="V57" s="54">
        <f t="shared" si="5"/>
        <v>4226535</v>
      </c>
    </row>
    <row r="58" spans="1:22" hidden="1">
      <c r="A58" s="52">
        <v>50</v>
      </c>
      <c r="B58" s="9" t="s">
        <v>30</v>
      </c>
      <c r="C58" s="54" t="s">
        <v>48</v>
      </c>
      <c r="D58" s="54"/>
      <c r="E58" s="54">
        <f t="shared" si="33"/>
        <v>146000</v>
      </c>
      <c r="F58" s="55"/>
      <c r="G58" s="55">
        <v>5000</v>
      </c>
      <c r="H58" s="55">
        <v>8000</v>
      </c>
      <c r="I58" s="55">
        <v>12000</v>
      </c>
      <c r="J58" s="54">
        <f t="shared" si="2"/>
        <v>25000</v>
      </c>
      <c r="K58" s="55">
        <v>10000</v>
      </c>
      <c r="L58" s="55">
        <v>13000</v>
      </c>
      <c r="M58" s="55">
        <v>15000</v>
      </c>
      <c r="N58" s="54">
        <f t="shared" si="3"/>
        <v>38000</v>
      </c>
      <c r="O58" s="55">
        <v>25000</v>
      </c>
      <c r="P58" s="55">
        <v>25000</v>
      </c>
      <c r="Q58" s="55">
        <v>10000</v>
      </c>
      <c r="R58" s="54">
        <f t="shared" si="4"/>
        <v>60000</v>
      </c>
      <c r="S58" s="55">
        <v>5000</v>
      </c>
      <c r="T58" s="55">
        <v>8000</v>
      </c>
      <c r="U58" s="55">
        <v>10000</v>
      </c>
      <c r="V58" s="54">
        <f t="shared" si="5"/>
        <v>23000</v>
      </c>
    </row>
    <row r="59" spans="1:22" hidden="1">
      <c r="A59" s="52">
        <v>51</v>
      </c>
      <c r="B59" s="9" t="s">
        <v>30</v>
      </c>
      <c r="C59" s="54" t="s">
        <v>49</v>
      </c>
      <c r="D59" s="54"/>
      <c r="E59" s="54">
        <f t="shared" si="33"/>
        <v>3207086.0673856125</v>
      </c>
      <c r="F59" s="55"/>
      <c r="G59" s="96">
        <f>G21*'[5]Main Sheet'!$T$153%</f>
        <v>306668.57457291614</v>
      </c>
      <c r="H59" s="96">
        <f>H21*'[5]Main Sheet'!$T$153%</f>
        <v>271170.58474290511</v>
      </c>
      <c r="I59" s="96">
        <f>I21*'[5]Main Sheet'!$T$153%</f>
        <v>267745.59321985516</v>
      </c>
      <c r="J59" s="54">
        <f t="shared" si="2"/>
        <v>845584.75253567635</v>
      </c>
      <c r="K59" s="96">
        <f>K21*'[5]Main Sheet'!$T$153%</f>
        <v>287156.0049635733</v>
      </c>
      <c r="L59" s="96">
        <f>L21*'[5]Main Sheet'!$T$153%</f>
        <v>288444.23968043452</v>
      </c>
      <c r="M59" s="96">
        <f>M21*'[5]Main Sheet'!$T$153%</f>
        <v>223807.80061420356</v>
      </c>
      <c r="N59" s="54">
        <f t="shared" si="3"/>
        <v>799408.04525821144</v>
      </c>
      <c r="O59" s="96">
        <f>O21*'[5]Main Sheet'!$T$153%</f>
        <v>355616.77526094933</v>
      </c>
      <c r="P59" s="96">
        <f>P21*'[5]Main Sheet'!$T$153%</f>
        <v>283910.58666012716</v>
      </c>
      <c r="Q59" s="96">
        <f>Q21*'[5]Main Sheet'!$T$153%</f>
        <v>269823.86193250649</v>
      </c>
      <c r="R59" s="54">
        <f t="shared" si="4"/>
        <v>909351.22385358298</v>
      </c>
      <c r="S59" s="96">
        <f>S21*'[5]Main Sheet'!$T$153%</f>
        <v>237040.12292720808</v>
      </c>
      <c r="T59" s="96">
        <f>T21*'[5]Main Sheet'!$T$153%</f>
        <v>217080.66387010433</v>
      </c>
      <c r="U59" s="96">
        <f>U21*'[5]Main Sheet'!$T$153%</f>
        <v>198621.2589408287</v>
      </c>
      <c r="V59" s="54">
        <f t="shared" si="5"/>
        <v>652742.04573814117</v>
      </c>
    </row>
    <row r="60" spans="1:22" hidden="1">
      <c r="A60" s="52">
        <v>52</v>
      </c>
      <c r="B60" s="9" t="s">
        <v>30</v>
      </c>
      <c r="C60" s="54" t="s">
        <v>50</v>
      </c>
      <c r="D60" s="54"/>
      <c r="E60" s="54">
        <f t="shared" si="33"/>
        <v>191500</v>
      </c>
      <c r="F60" s="55"/>
      <c r="G60" s="55"/>
      <c r="H60" s="55"/>
      <c r="I60" s="55"/>
      <c r="J60" s="54">
        <f t="shared" si="2"/>
        <v>0</v>
      </c>
      <c r="K60" s="55"/>
      <c r="L60" s="55"/>
      <c r="M60" s="55"/>
      <c r="N60" s="54">
        <f t="shared" si="3"/>
        <v>0</v>
      </c>
      <c r="O60" s="55">
        <v>191500</v>
      </c>
      <c r="P60" s="55"/>
      <c r="Q60" s="55"/>
      <c r="R60" s="54">
        <f t="shared" si="4"/>
        <v>191500</v>
      </c>
      <c r="S60" s="55"/>
      <c r="T60" s="55"/>
      <c r="U60" s="55"/>
      <c r="V60" s="54">
        <f t="shared" si="5"/>
        <v>0</v>
      </c>
    </row>
    <row r="61" spans="1:22" hidden="1">
      <c r="A61" s="52">
        <v>53</v>
      </c>
      <c r="B61" s="9"/>
      <c r="C61" s="66"/>
      <c r="D61" s="66"/>
      <c r="E61" s="66"/>
      <c r="F61" s="61"/>
      <c r="G61" s="61"/>
      <c r="H61" s="61"/>
      <c r="I61" s="61"/>
      <c r="J61" s="66"/>
      <c r="K61" s="61"/>
      <c r="L61" s="61"/>
      <c r="M61" s="61"/>
      <c r="N61" s="66"/>
      <c r="O61" s="61"/>
      <c r="P61" s="61"/>
      <c r="Q61" s="61"/>
      <c r="R61" s="66"/>
      <c r="S61" s="61"/>
      <c r="T61" s="61"/>
      <c r="U61" s="61"/>
      <c r="V61" s="66"/>
    </row>
    <row r="62" spans="1:22" hidden="1">
      <c r="A62" s="149">
        <v>54</v>
      </c>
      <c r="B62" s="150" t="s">
        <v>30</v>
      </c>
      <c r="C62" s="138" t="s">
        <v>51</v>
      </c>
      <c r="D62" s="138"/>
      <c r="E62" s="138">
        <f>+E52-E56</f>
        <v>134948757.64890295</v>
      </c>
      <c r="F62" s="119"/>
      <c r="G62" s="138">
        <f t="shared" ref="G62:V62" si="43">+G52-G56</f>
        <v>13771834.839961831</v>
      </c>
      <c r="H62" s="138">
        <f t="shared" si="43"/>
        <v>11590721.479045494</v>
      </c>
      <c r="I62" s="138">
        <f t="shared" si="43"/>
        <v>11518721.360102182</v>
      </c>
      <c r="J62" s="138">
        <f t="shared" si="43"/>
        <v>36881277.679109477</v>
      </c>
      <c r="K62" s="138">
        <f t="shared" si="43"/>
        <v>11850532.423837308</v>
      </c>
      <c r="L62" s="138">
        <f t="shared" si="43"/>
        <v>12305003.530456442</v>
      </c>
      <c r="M62" s="138">
        <f t="shared" si="43"/>
        <v>8962869.0667802729</v>
      </c>
      <c r="N62" s="138">
        <f t="shared" si="43"/>
        <v>33118405.021074131</v>
      </c>
      <c r="O62" s="138">
        <f t="shared" si="43"/>
        <v>14014091.291312044</v>
      </c>
      <c r="P62" s="138">
        <f t="shared" si="43"/>
        <v>11809699.658471409</v>
      </c>
      <c r="Q62" s="138">
        <f t="shared" si="43"/>
        <v>11615776.377541283</v>
      </c>
      <c r="R62" s="138">
        <f t="shared" si="43"/>
        <v>37439567.327324815</v>
      </c>
      <c r="S62" s="138">
        <f t="shared" si="43"/>
        <v>10162698.116366725</v>
      </c>
      <c r="T62" s="138">
        <f t="shared" si="43"/>
        <v>9041957.3039915785</v>
      </c>
      <c r="U62" s="138">
        <f t="shared" si="43"/>
        <v>8304852.2010360826</v>
      </c>
      <c r="V62" s="138">
        <f t="shared" si="43"/>
        <v>27509507.621394414</v>
      </c>
    </row>
    <row r="63" spans="1:22" hidden="1">
      <c r="A63" s="52">
        <v>55</v>
      </c>
      <c r="B63" s="9"/>
      <c r="C63" s="66"/>
      <c r="D63" s="66"/>
      <c r="E63" s="66"/>
      <c r="F63" s="61"/>
      <c r="G63" s="61"/>
      <c r="H63" s="61"/>
      <c r="I63" s="61"/>
      <c r="J63" s="66"/>
      <c r="K63" s="61"/>
      <c r="L63" s="61"/>
      <c r="M63" s="61"/>
      <c r="N63" s="66"/>
      <c r="O63" s="61"/>
      <c r="P63" s="61"/>
      <c r="Q63" s="61"/>
      <c r="R63" s="66"/>
      <c r="S63" s="61"/>
      <c r="T63" s="61"/>
      <c r="U63" s="61"/>
      <c r="V63" s="66"/>
    </row>
    <row r="64" spans="1:22" s="47" customFormat="1" hidden="1">
      <c r="A64" s="152">
        <v>56</v>
      </c>
      <c r="B64" s="151" t="s">
        <v>30</v>
      </c>
      <c r="C64" s="142" t="s">
        <v>52</v>
      </c>
      <c r="D64" s="142"/>
      <c r="E64" s="142">
        <f>+E62/E21%</f>
        <v>9.3519454983041115</v>
      </c>
      <c r="F64" s="136"/>
      <c r="G64" s="142">
        <f t="shared" ref="G64:V64" si="44">+G62/G21%</f>
        <v>9.9808199850429631</v>
      </c>
      <c r="H64" s="142">
        <f t="shared" si="44"/>
        <v>9.4997370408730131</v>
      </c>
      <c r="I64" s="142">
        <f t="shared" si="44"/>
        <v>9.5614912658055644</v>
      </c>
      <c r="J64" s="142">
        <f t="shared" si="44"/>
        <v>9.693765423996453</v>
      </c>
      <c r="K64" s="142">
        <f t="shared" si="44"/>
        <v>9.171991672670833</v>
      </c>
      <c r="L64" s="142">
        <f t="shared" si="44"/>
        <v>9.4812055866844513</v>
      </c>
      <c r="M64" s="142">
        <f t="shared" si="44"/>
        <v>8.9005229472457525</v>
      </c>
      <c r="N64" s="142">
        <f t="shared" si="44"/>
        <v>9.2075606841688113</v>
      </c>
      <c r="O64" s="142">
        <f t="shared" si="44"/>
        <v>8.7584326419080529</v>
      </c>
      <c r="P64" s="142">
        <f t="shared" si="44"/>
        <v>9.2448731655206124</v>
      </c>
      <c r="Q64" s="142">
        <f t="shared" si="44"/>
        <v>9.5677887997744957</v>
      </c>
      <c r="R64" s="142">
        <f t="shared" si="44"/>
        <v>9.1504585272615628</v>
      </c>
      <c r="S64" s="142">
        <f t="shared" si="44"/>
        <v>9.528638542531386</v>
      </c>
      <c r="T64" s="142">
        <f t="shared" si="44"/>
        <v>9.2573141606286935</v>
      </c>
      <c r="U64" s="142">
        <f t="shared" si="44"/>
        <v>9.2928701560246196</v>
      </c>
      <c r="V64" s="142">
        <f t="shared" si="44"/>
        <v>9.3666635458473024</v>
      </c>
    </row>
    <row r="65" spans="1:26" hidden="1">
      <c r="A65" s="52">
        <v>57</v>
      </c>
      <c r="B65" s="9"/>
      <c r="C65" s="66"/>
      <c r="D65" s="66"/>
      <c r="E65" s="66"/>
      <c r="F65" s="61"/>
      <c r="G65" s="61"/>
      <c r="H65" s="61"/>
      <c r="I65" s="61"/>
      <c r="J65" s="66"/>
      <c r="K65" s="61"/>
      <c r="L65" s="61"/>
      <c r="M65" s="61"/>
      <c r="N65" s="66"/>
      <c r="O65" s="61"/>
      <c r="P65" s="61"/>
      <c r="Q65" s="61"/>
      <c r="R65" s="66"/>
      <c r="S65" s="61"/>
      <c r="T65" s="61"/>
      <c r="U65" s="61"/>
      <c r="V65" s="66"/>
    </row>
    <row r="66" spans="1:26" hidden="1">
      <c r="A66" s="149">
        <v>58</v>
      </c>
      <c r="B66" s="150" t="s">
        <v>30</v>
      </c>
      <c r="C66" s="138" t="s">
        <v>53</v>
      </c>
      <c r="D66" s="138"/>
      <c r="E66" s="138">
        <f>SUM(E67:E73)+E77+E102+E119+E146+E172+E197+E222</f>
        <v>40716630.934723206</v>
      </c>
      <c r="F66" s="119"/>
      <c r="G66" s="138">
        <f t="shared" ref="G66:V66" si="45">SUM(G67:G73)+G77+G102+G119+G146+G172+G197+G222</f>
        <v>3433281.3468996929</v>
      </c>
      <c r="H66" s="138">
        <f t="shared" si="45"/>
        <v>3442178.91606498</v>
      </c>
      <c r="I66" s="138">
        <f t="shared" si="45"/>
        <v>3400475.1785966414</v>
      </c>
      <c r="J66" s="138">
        <f t="shared" si="45"/>
        <v>10275935.441561315</v>
      </c>
      <c r="K66" s="138">
        <f t="shared" si="45"/>
        <v>3500833.436248451</v>
      </c>
      <c r="L66" s="138">
        <f t="shared" si="45"/>
        <v>3501865.6357565834</v>
      </c>
      <c r="M66" s="138">
        <f t="shared" si="45"/>
        <v>3255535.9170134403</v>
      </c>
      <c r="N66" s="138">
        <f t="shared" si="45"/>
        <v>10258234.989018474</v>
      </c>
      <c r="O66" s="138">
        <f t="shared" si="45"/>
        <v>3728351.7663297062</v>
      </c>
      <c r="P66" s="138">
        <f t="shared" si="45"/>
        <v>3580513.6008899789</v>
      </c>
      <c r="Q66" s="138">
        <f t="shared" si="45"/>
        <v>3342970.5066824015</v>
      </c>
      <c r="R66" s="138">
        <f t="shared" si="45"/>
        <v>10651835.873902088</v>
      </c>
      <c r="S66" s="138">
        <f t="shared" si="45"/>
        <v>3257081.3520168001</v>
      </c>
      <c r="T66" s="138">
        <f t="shared" si="45"/>
        <v>3137870.6640448724</v>
      </c>
      <c r="U66" s="138">
        <f t="shared" si="45"/>
        <v>3135672.6141796694</v>
      </c>
      <c r="V66" s="138">
        <f t="shared" si="45"/>
        <v>9530624.6302413419</v>
      </c>
    </row>
    <row r="67" spans="1:26" hidden="1">
      <c r="A67" s="52">
        <v>59</v>
      </c>
      <c r="B67" s="9" t="s">
        <v>30</v>
      </c>
      <c r="C67" s="54" t="s">
        <v>54</v>
      </c>
      <c r="D67" s="54"/>
      <c r="E67" s="54">
        <f t="shared" si="33"/>
        <v>3600000</v>
      </c>
      <c r="F67" s="55"/>
      <c r="G67" s="55">
        <v>300000</v>
      </c>
      <c r="H67" s="55">
        <v>300000</v>
      </c>
      <c r="I67" s="55">
        <v>300000</v>
      </c>
      <c r="J67" s="54">
        <f t="shared" si="2"/>
        <v>900000</v>
      </c>
      <c r="K67" s="55">
        <v>300000</v>
      </c>
      <c r="L67" s="55">
        <v>300000</v>
      </c>
      <c r="M67" s="55">
        <v>300000</v>
      </c>
      <c r="N67" s="54">
        <f t="shared" si="3"/>
        <v>900000</v>
      </c>
      <c r="O67" s="55">
        <v>300000</v>
      </c>
      <c r="P67" s="55">
        <v>300000</v>
      </c>
      <c r="Q67" s="55">
        <v>300000</v>
      </c>
      <c r="R67" s="54">
        <f t="shared" si="4"/>
        <v>900000</v>
      </c>
      <c r="S67" s="55">
        <v>300000</v>
      </c>
      <c r="T67" s="55">
        <v>300000</v>
      </c>
      <c r="U67" s="55">
        <v>300000</v>
      </c>
      <c r="V67" s="54">
        <f t="shared" si="5"/>
        <v>900000</v>
      </c>
    </row>
    <row r="68" spans="1:26" hidden="1">
      <c r="A68" s="52">
        <v>60</v>
      </c>
      <c r="B68" s="9" t="s">
        <v>30</v>
      </c>
      <c r="C68" s="54" t="s">
        <v>55</v>
      </c>
      <c r="D68" s="54"/>
      <c r="E68" s="54">
        <f t="shared" si="33"/>
        <v>434761</v>
      </c>
      <c r="F68" s="55"/>
      <c r="G68" s="55">
        <v>32528</v>
      </c>
      <c r="H68" s="55">
        <v>52933</v>
      </c>
      <c r="I68" s="55">
        <v>34540</v>
      </c>
      <c r="J68" s="54">
        <f t="shared" si="2"/>
        <v>120001</v>
      </c>
      <c r="K68" s="55">
        <v>32620</v>
      </c>
      <c r="L68" s="55">
        <v>32620</v>
      </c>
      <c r="M68" s="55">
        <v>32620</v>
      </c>
      <c r="N68" s="54">
        <f t="shared" si="3"/>
        <v>97860</v>
      </c>
      <c r="O68" s="55">
        <v>39800</v>
      </c>
      <c r="P68" s="55">
        <v>39800</v>
      </c>
      <c r="Q68" s="55">
        <v>39800</v>
      </c>
      <c r="R68" s="54">
        <f t="shared" si="4"/>
        <v>119400</v>
      </c>
      <c r="S68" s="55">
        <v>32500</v>
      </c>
      <c r="T68" s="55">
        <v>32500</v>
      </c>
      <c r="U68" s="55">
        <v>32500</v>
      </c>
      <c r="V68" s="54">
        <f t="shared" si="5"/>
        <v>97500</v>
      </c>
    </row>
    <row r="69" spans="1:26" hidden="1">
      <c r="A69" s="52">
        <v>61</v>
      </c>
      <c r="B69" s="9" t="s">
        <v>30</v>
      </c>
      <c r="C69" s="54" t="s">
        <v>56</v>
      </c>
      <c r="D69" s="54"/>
      <c r="E69" s="54">
        <f t="shared" si="33"/>
        <v>629285</v>
      </c>
      <c r="F69" s="55"/>
      <c r="G69" s="55">
        <f>+[9]Sangli!F62+[10]SANGLI!F62</f>
        <v>146810</v>
      </c>
      <c r="H69" s="55">
        <f>+[9]Sangli!G62+[10]SANGLI!G62</f>
        <v>20800</v>
      </c>
      <c r="I69" s="55">
        <f>+[9]Sangli!H62+[10]SANGLI!H62</f>
        <v>12800</v>
      </c>
      <c r="J69" s="54">
        <f t="shared" si="2"/>
        <v>180410</v>
      </c>
      <c r="K69" s="55">
        <f>+[9]Sangli!J62+[10]SANGLI!J62</f>
        <v>110600</v>
      </c>
      <c r="L69" s="55">
        <f>+[9]Sangli!K62+[10]SANGLI!K62</f>
        <v>12800</v>
      </c>
      <c r="M69" s="55">
        <f>+[9]Sangli!L62+[10]SANGLI!L62</f>
        <v>17525</v>
      </c>
      <c r="N69" s="54">
        <f t="shared" si="3"/>
        <v>140925</v>
      </c>
      <c r="O69" s="55">
        <f>+[9]Sangli!N62+[10]SANGLI!N62</f>
        <v>116150</v>
      </c>
      <c r="P69" s="55">
        <f>+[9]Sangli!O62+[10]SANGLI!O62</f>
        <v>12800</v>
      </c>
      <c r="Q69" s="55">
        <f>+[9]Sangli!P62+[10]SANGLI!P62</f>
        <v>12800</v>
      </c>
      <c r="R69" s="54">
        <f t="shared" si="4"/>
        <v>141750</v>
      </c>
      <c r="S69" s="55">
        <f>+[9]Sangli!R62+[10]SANGLI!R62</f>
        <v>110600</v>
      </c>
      <c r="T69" s="55">
        <f>+[9]Sangli!S62+[10]SANGLI!S62</f>
        <v>12800</v>
      </c>
      <c r="U69" s="55">
        <f>+[9]Sangli!T62+[10]SANGLI!T62</f>
        <v>42800</v>
      </c>
      <c r="V69" s="54">
        <f t="shared" si="5"/>
        <v>166200</v>
      </c>
    </row>
    <row r="70" spans="1:26" hidden="1">
      <c r="A70" s="52">
        <v>62</v>
      </c>
      <c r="B70" s="9" t="s">
        <v>30</v>
      </c>
      <c r="C70" s="54" t="s">
        <v>57</v>
      </c>
      <c r="D70" s="54"/>
      <c r="E70" s="54">
        <f t="shared" si="33"/>
        <v>2622928</v>
      </c>
      <c r="F70" s="55"/>
      <c r="G70" s="55">
        <v>259600</v>
      </c>
      <c r="H70" s="55">
        <v>385528</v>
      </c>
      <c r="I70" s="55">
        <v>269272</v>
      </c>
      <c r="J70" s="54">
        <f t="shared" si="2"/>
        <v>914400</v>
      </c>
      <c r="K70" s="55">
        <v>242476</v>
      </c>
      <c r="L70" s="55">
        <v>141004</v>
      </c>
      <c r="M70" s="55">
        <v>153832</v>
      </c>
      <c r="N70" s="54">
        <f t="shared" si="3"/>
        <v>537312</v>
      </c>
      <c r="O70" s="55">
        <v>277400</v>
      </c>
      <c r="P70" s="55">
        <v>213952</v>
      </c>
      <c r="Q70" s="55">
        <v>200500</v>
      </c>
      <c r="R70" s="54">
        <f t="shared" si="4"/>
        <v>691852</v>
      </c>
      <c r="S70" s="55">
        <v>141964</v>
      </c>
      <c r="T70" s="55">
        <v>144400</v>
      </c>
      <c r="U70" s="55">
        <v>193000</v>
      </c>
      <c r="V70" s="54">
        <f t="shared" si="5"/>
        <v>479364</v>
      </c>
    </row>
    <row r="71" spans="1:26" hidden="1">
      <c r="A71" s="52">
        <v>68</v>
      </c>
      <c r="B71" s="9" t="s">
        <v>30</v>
      </c>
      <c r="C71" s="54" t="s">
        <v>61</v>
      </c>
      <c r="D71" s="54"/>
      <c r="E71" s="54">
        <f>SUM(G71:V71)/2</f>
        <v>0</v>
      </c>
      <c r="F71" s="55"/>
      <c r="G71" s="55"/>
      <c r="H71" s="55"/>
      <c r="I71" s="55"/>
      <c r="J71" s="54">
        <f t="shared" ref="J71" si="46">SUM(G71:I71)</f>
        <v>0</v>
      </c>
      <c r="K71" s="55"/>
      <c r="L71" s="55"/>
      <c r="M71" s="55"/>
      <c r="N71" s="54">
        <f>SUM(K71:M71)</f>
        <v>0</v>
      </c>
      <c r="O71" s="55"/>
      <c r="P71" s="55"/>
      <c r="Q71" s="55"/>
      <c r="R71" s="54">
        <f>SUM(O71:Q71)</f>
        <v>0</v>
      </c>
      <c r="S71" s="55"/>
      <c r="T71" s="55"/>
      <c r="U71" s="55"/>
      <c r="V71" s="54">
        <f>SUM(S71:U71)</f>
        <v>0</v>
      </c>
    </row>
    <row r="72" spans="1:26" hidden="1">
      <c r="A72" s="52">
        <v>63</v>
      </c>
      <c r="B72" s="9" t="s">
        <v>30</v>
      </c>
      <c r="C72" s="54" t="s">
        <v>58</v>
      </c>
      <c r="D72" s="54"/>
      <c r="E72" s="54">
        <f t="shared" si="33"/>
        <v>0</v>
      </c>
      <c r="F72" s="55"/>
      <c r="G72" s="55"/>
      <c r="H72" s="55"/>
      <c r="I72" s="55"/>
      <c r="J72" s="54">
        <f t="shared" si="2"/>
        <v>0</v>
      </c>
      <c r="K72" s="55"/>
      <c r="L72" s="55"/>
      <c r="M72" s="55"/>
      <c r="N72" s="54">
        <f t="shared" si="3"/>
        <v>0</v>
      </c>
      <c r="O72" s="55"/>
      <c r="P72" s="55"/>
      <c r="Q72" s="55"/>
      <c r="R72" s="54">
        <f t="shared" si="4"/>
        <v>0</v>
      </c>
      <c r="S72" s="55"/>
      <c r="T72" s="55"/>
      <c r="U72" s="55"/>
      <c r="V72" s="54">
        <f t="shared" si="5"/>
        <v>0</v>
      </c>
    </row>
    <row r="73" spans="1:26" ht="18" hidden="1">
      <c r="A73" s="155">
        <v>64</v>
      </c>
      <c r="B73" s="121" t="s">
        <v>30</v>
      </c>
      <c r="C73" s="156" t="s">
        <v>59</v>
      </c>
      <c r="D73" s="157"/>
      <c r="E73" s="158">
        <f>SUM(E74:E76)</f>
        <v>30684499.999999996</v>
      </c>
      <c r="F73" s="104"/>
      <c r="G73" s="158">
        <f>SUM(G74:G76)</f>
        <v>2465166.666666667</v>
      </c>
      <c r="H73" s="158">
        <f>SUM(H74:H76)</f>
        <v>2465166.666666667</v>
      </c>
      <c r="I73" s="158">
        <f t="shared" ref="I73" si="47">SUM(I74:I76)</f>
        <v>2530500</v>
      </c>
      <c r="J73" s="157">
        <f t="shared" si="2"/>
        <v>7460833.333333334</v>
      </c>
      <c r="K73" s="158">
        <f>SUM(K74:K76)</f>
        <v>2549166.666666667</v>
      </c>
      <c r="L73" s="158">
        <f t="shared" ref="L73" si="48">SUM(L74:L76)</f>
        <v>2752166.6666666665</v>
      </c>
      <c r="M73" s="158">
        <f t="shared" ref="M73" si="49">SUM(M74:M76)</f>
        <v>2535166.6666666665</v>
      </c>
      <c r="N73" s="157">
        <f t="shared" si="3"/>
        <v>7836500</v>
      </c>
      <c r="O73" s="158">
        <f>SUM(O74:O76)</f>
        <v>2752166.6666666665</v>
      </c>
      <c r="P73" s="158">
        <f t="shared" ref="P73" si="50">SUM(P74:P76)</f>
        <v>2752166.6666666665</v>
      </c>
      <c r="Q73" s="158">
        <f t="shared" ref="Q73" si="51">SUM(Q74:Q76)</f>
        <v>2530500</v>
      </c>
      <c r="R73" s="157">
        <f t="shared" si="4"/>
        <v>8034833.333333333</v>
      </c>
      <c r="S73" s="158">
        <f>SUM(S74:S76)</f>
        <v>2429000.0000000005</v>
      </c>
      <c r="T73" s="158">
        <f t="shared" ref="T73" si="52">SUM(T74:T76)</f>
        <v>2494333.3333333335</v>
      </c>
      <c r="U73" s="158">
        <f t="shared" ref="U73" si="53">SUM(U74:U76)</f>
        <v>2429000.0000000005</v>
      </c>
      <c r="V73" s="157">
        <f t="shared" si="5"/>
        <v>7352333.333333334</v>
      </c>
      <c r="W73" s="49"/>
      <c r="X73" s="49"/>
      <c r="Y73" s="49"/>
      <c r="Z73" s="86"/>
    </row>
    <row r="74" spans="1:26" hidden="1">
      <c r="A74" s="52">
        <v>65</v>
      </c>
      <c r="B74" s="9" t="s">
        <v>30</v>
      </c>
      <c r="C74" s="87" t="s">
        <v>141</v>
      </c>
      <c r="D74" s="54"/>
      <c r="E74" s="54">
        <f t="shared" si="33"/>
        <v>26039999.999999996</v>
      </c>
      <c r="F74" s="55"/>
      <c r="G74" s="55">
        <f>VLOOKUP($C74,[1]SANGLI!$A$17:$AB$19,6,FALSE)</f>
        <v>2097666.666666667</v>
      </c>
      <c r="H74" s="55">
        <f>VLOOKUP($C74,[1]SANGLI!$A$17:$AB$19,8,FALSE)</f>
        <v>2097666.666666667</v>
      </c>
      <c r="I74" s="55">
        <f>VLOOKUP($C74,[1]SANGLI!$A$17:$AB$19,10,FALSE)</f>
        <v>2133833.3333333335</v>
      </c>
      <c r="J74" s="54">
        <f t="shared" si="2"/>
        <v>6329166.6666666679</v>
      </c>
      <c r="K74" s="55">
        <f>VLOOKUP($C74,[1]SANGLI!$A$17:$AB$19,12,FALSE)</f>
        <v>2170000.0000000005</v>
      </c>
      <c r="L74" s="55">
        <f>VLOOKUP($C74,[1]SANGLI!$A$17:$AB$19,14,FALSE)</f>
        <v>2350833.3333333335</v>
      </c>
      <c r="M74" s="55">
        <f>VLOOKUP($C74,[1]SANGLI!$A$17:$AB$19,16,FALSE)</f>
        <v>2133833.3333333335</v>
      </c>
      <c r="N74" s="54">
        <f t="shared" si="3"/>
        <v>6654666.6666666679</v>
      </c>
      <c r="O74" s="55">
        <f>VLOOKUP($C74,[1]SANGLI!$A$17:$AB$19,18,FALSE)</f>
        <v>2350833.3333333335</v>
      </c>
      <c r="P74" s="55">
        <f>VLOOKUP($C74,[1]SANGLI!$A$17:$AB$19,20,FALSE)</f>
        <v>2350833.3333333335</v>
      </c>
      <c r="Q74" s="55">
        <f>VLOOKUP($C74,[1]SANGLI!$A$17:$AB$19,22,FALSE)</f>
        <v>2133833.3333333335</v>
      </c>
      <c r="R74" s="54">
        <f t="shared" si="4"/>
        <v>6835500</v>
      </c>
      <c r="S74" s="55">
        <f>VLOOKUP($C74,[1]SANGLI!$A$17:$AB$19,24,FALSE)</f>
        <v>2061500.0000000002</v>
      </c>
      <c r="T74" s="55">
        <f>VLOOKUP($C74,[1]SANGLI!$A$17:$AB$19,26,FALSE)</f>
        <v>2097666.666666667</v>
      </c>
      <c r="U74" s="55">
        <f>VLOOKUP($C74,[1]SANGLI!$A$17:$AB$19,28,FALSE)</f>
        <v>2061500.0000000002</v>
      </c>
      <c r="V74" s="54">
        <f t="shared" si="5"/>
        <v>6220666.666666667</v>
      </c>
    </row>
    <row r="75" spans="1:26" hidden="1">
      <c r="A75" s="52">
        <v>66</v>
      </c>
      <c r="B75" s="9" t="s">
        <v>30</v>
      </c>
      <c r="C75" s="87" t="s">
        <v>142</v>
      </c>
      <c r="D75" s="54"/>
      <c r="E75" s="54">
        <f t="shared" si="33"/>
        <v>1278666.666666667</v>
      </c>
      <c r="F75" s="55"/>
      <c r="G75" s="55">
        <f>VLOOKUP($C75,[1]SANGLI!$A$17:$AB$19,6,FALSE)</f>
        <v>105000.00000000001</v>
      </c>
      <c r="H75" s="55">
        <f>VLOOKUP($C75,[1]SANGLI!$A$17:$AB$19,8,FALSE)</f>
        <v>105000.00000000001</v>
      </c>
      <c r="I75" s="55">
        <f>VLOOKUP($C75,[1]SANGLI!$A$17:$AB$19,10,FALSE)</f>
        <v>105000.00000000001</v>
      </c>
      <c r="J75" s="54">
        <f t="shared" si="2"/>
        <v>315000.00000000006</v>
      </c>
      <c r="K75" s="55">
        <f>VLOOKUP($C75,[1]SANGLI!$A$17:$AB$19,12,FALSE)</f>
        <v>105000.00000000001</v>
      </c>
      <c r="L75" s="55">
        <f>VLOOKUP($C75,[1]SANGLI!$A$17:$AB$19,14,FALSE)</f>
        <v>109666.66666666669</v>
      </c>
      <c r="M75" s="55">
        <f>VLOOKUP($C75,[1]SANGLI!$A$17:$AB$19,16,FALSE)</f>
        <v>109666.66666666669</v>
      </c>
      <c r="N75" s="54">
        <f t="shared" si="3"/>
        <v>324333.33333333337</v>
      </c>
      <c r="O75" s="55">
        <f>VLOOKUP($C75,[1]SANGLI!$A$17:$AB$19,18,FALSE)</f>
        <v>109666.66666666669</v>
      </c>
      <c r="P75" s="55">
        <f>VLOOKUP($C75,[1]SANGLI!$A$17:$AB$19,20,FALSE)</f>
        <v>109666.66666666669</v>
      </c>
      <c r="Q75" s="55">
        <f>VLOOKUP($C75,[1]SANGLI!$A$17:$AB$19,22,FALSE)</f>
        <v>105000.00000000001</v>
      </c>
      <c r="R75" s="54">
        <f t="shared" si="4"/>
        <v>324333.33333333337</v>
      </c>
      <c r="S75" s="55">
        <f>VLOOKUP($C75,[1]SANGLI!$A$17:$AB$19,24,FALSE)</f>
        <v>105000.00000000001</v>
      </c>
      <c r="T75" s="55">
        <f>VLOOKUP($C75,[1]SANGLI!$A$17:$AB$19,26,FALSE)</f>
        <v>105000.00000000001</v>
      </c>
      <c r="U75" s="55">
        <f>VLOOKUP($C75,[1]SANGLI!$A$17:$AB$19,28,FALSE)</f>
        <v>105000.00000000001</v>
      </c>
      <c r="V75" s="54">
        <f t="shared" si="5"/>
        <v>315000.00000000006</v>
      </c>
    </row>
    <row r="76" spans="1:26" hidden="1">
      <c r="A76" s="52">
        <v>67</v>
      </c>
      <c r="B76" s="9" t="s">
        <v>30</v>
      </c>
      <c r="C76" s="87" t="s">
        <v>22</v>
      </c>
      <c r="D76" s="54"/>
      <c r="E76" s="54">
        <f t="shared" si="33"/>
        <v>3365833.3333333335</v>
      </c>
      <c r="F76" s="55"/>
      <c r="G76" s="55">
        <f>VLOOKUP($C76,[1]SANGLI!$A$17:$AB$19,6,FALSE)</f>
        <v>262500.00000000006</v>
      </c>
      <c r="H76" s="55">
        <f>VLOOKUP($C76,[1]SANGLI!$A$17:$AB$19,8,FALSE)</f>
        <v>262500.00000000006</v>
      </c>
      <c r="I76" s="55">
        <f>VLOOKUP($C76,[1]SANGLI!$A$17:$AB$19,10,FALSE)</f>
        <v>291666.66666666669</v>
      </c>
      <c r="J76" s="54">
        <f t="shared" si="2"/>
        <v>816666.66666666674</v>
      </c>
      <c r="K76" s="55">
        <f>VLOOKUP($C76,[1]SANGLI!$A$17:$AB$19,12,FALSE)</f>
        <v>274166.66666666669</v>
      </c>
      <c r="L76" s="55">
        <f>VLOOKUP($C76,[1]SANGLI!$A$17:$AB$19,14,FALSE)</f>
        <v>291666.66666666669</v>
      </c>
      <c r="M76" s="55">
        <f>VLOOKUP($C76,[1]SANGLI!$A$17:$AB$19,16,FALSE)</f>
        <v>291666.66666666669</v>
      </c>
      <c r="N76" s="54">
        <f t="shared" si="3"/>
        <v>857500</v>
      </c>
      <c r="O76" s="55">
        <f>VLOOKUP($C76,[1]SANGLI!$A$17:$AB$19,18,FALSE)</f>
        <v>291666.66666666669</v>
      </c>
      <c r="P76" s="55">
        <f>VLOOKUP($C76,[1]SANGLI!$A$17:$AB$19,20,FALSE)</f>
        <v>291666.66666666669</v>
      </c>
      <c r="Q76" s="55">
        <f>VLOOKUP($C76,[1]SANGLI!$A$17:$AB$19,22,FALSE)</f>
        <v>291666.66666666669</v>
      </c>
      <c r="R76" s="54">
        <f t="shared" si="4"/>
        <v>875000</v>
      </c>
      <c r="S76" s="55">
        <f>VLOOKUP($C76,[1]SANGLI!$A$17:$AB$19,24,FALSE)</f>
        <v>262500.00000000006</v>
      </c>
      <c r="T76" s="55">
        <f>VLOOKUP($C76,[1]SANGLI!$A$17:$AB$19,26,FALSE)</f>
        <v>291666.66666666669</v>
      </c>
      <c r="U76" s="55">
        <f>VLOOKUP($C76,[1]SANGLI!$A$17:$AB$19,28,FALSE)</f>
        <v>262500.00000000006</v>
      </c>
      <c r="V76" s="54">
        <f t="shared" si="5"/>
        <v>816666.66666666674</v>
      </c>
    </row>
    <row r="77" spans="1:26" hidden="1">
      <c r="A77" s="129">
        <v>69</v>
      </c>
      <c r="B77" s="124" t="s">
        <v>62</v>
      </c>
      <c r="C77" s="130" t="s">
        <v>143</v>
      </c>
      <c r="D77" s="130"/>
      <c r="E77" s="126">
        <f>+E78+E90</f>
        <v>839815.79593843466</v>
      </c>
      <c r="F77" s="106"/>
      <c r="G77" s="126">
        <f>+G78+G90</f>
        <v>65670.885836628586</v>
      </c>
      <c r="H77" s="126">
        <f>+H78+H90</f>
        <v>68110.0560188831</v>
      </c>
      <c r="I77" s="126">
        <f>+I78+I90</f>
        <v>74286.160357222689</v>
      </c>
      <c r="J77" s="126">
        <f>SUM(G77:I77)</f>
        <v>208067.10221273437</v>
      </c>
      <c r="K77" s="126">
        <f>+K78+K90</f>
        <v>80484.108192554413</v>
      </c>
      <c r="L77" s="126">
        <f>+L78+L90</f>
        <v>85367.475084645426</v>
      </c>
      <c r="M77" s="126">
        <f>+M78+M90</f>
        <v>58722.452864030318</v>
      </c>
      <c r="N77" s="126">
        <f>SUM(K77:M77)</f>
        <v>224574.03614123014</v>
      </c>
      <c r="O77" s="126">
        <f>+O78+O90</f>
        <v>60137.116119435726</v>
      </c>
      <c r="P77" s="126">
        <f>+P78+P90</f>
        <v>82734.222362155735</v>
      </c>
      <c r="Q77" s="126">
        <f>+Q78+Q90</f>
        <v>64309.179645603726</v>
      </c>
      <c r="R77" s="126">
        <f>SUM(O77:Q77)</f>
        <v>207180.51812719519</v>
      </c>
      <c r="S77" s="126">
        <f>+S78+S90</f>
        <v>77077.596703576302</v>
      </c>
      <c r="T77" s="126">
        <f>+T78+T90</f>
        <v>64741.798888567981</v>
      </c>
      <c r="U77" s="126">
        <f>+U78+U90</f>
        <v>58174.743865130768</v>
      </c>
      <c r="V77" s="126">
        <f>SUM(S77:U77)</f>
        <v>199994.13945727504</v>
      </c>
    </row>
    <row r="78" spans="1:26" s="6" customFormat="1" hidden="1">
      <c r="A78" s="129">
        <v>70</v>
      </c>
      <c r="B78" s="124" t="s">
        <v>144</v>
      </c>
      <c r="C78" s="123" t="s">
        <v>145</v>
      </c>
      <c r="D78" s="123"/>
      <c r="E78" s="123">
        <f>SUM(E79:E89)</f>
        <v>752052.19699471933</v>
      </c>
      <c r="F78" s="104"/>
      <c r="G78" s="123">
        <f t="shared" ref="G78:V78" si="54">SUM(G79:G89)</f>
        <v>55752.397480368047</v>
      </c>
      <c r="H78" s="123">
        <f t="shared" si="54"/>
        <v>65856.089454535089</v>
      </c>
      <c r="I78" s="123">
        <f t="shared" si="54"/>
        <v>59667.4002875242</v>
      </c>
      <c r="J78" s="123">
        <f t="shared" si="54"/>
        <v>181275.88722242732</v>
      </c>
      <c r="K78" s="123">
        <f t="shared" si="54"/>
        <v>64271.964328938127</v>
      </c>
      <c r="L78" s="123">
        <f t="shared" si="54"/>
        <v>79158.066553099328</v>
      </c>
      <c r="M78" s="123">
        <f t="shared" si="54"/>
        <v>53239.095786898317</v>
      </c>
      <c r="N78" s="123">
        <f t="shared" si="54"/>
        <v>196669.12666893573</v>
      </c>
      <c r="O78" s="123">
        <f t="shared" si="54"/>
        <v>54804.942914455241</v>
      </c>
      <c r="P78" s="123">
        <f t="shared" si="54"/>
        <v>76983.879772662825</v>
      </c>
      <c r="Q78" s="123">
        <f t="shared" si="54"/>
        <v>58607.082394057274</v>
      </c>
      <c r="R78" s="123">
        <f t="shared" si="54"/>
        <v>190395.90508117536</v>
      </c>
      <c r="S78" s="123">
        <f t="shared" si="54"/>
        <v>71585.527809718711</v>
      </c>
      <c r="T78" s="123">
        <f t="shared" si="54"/>
        <v>59141.708084506281</v>
      </c>
      <c r="U78" s="123">
        <f t="shared" si="54"/>
        <v>52984.042127955981</v>
      </c>
      <c r="V78" s="123">
        <f t="shared" si="54"/>
        <v>183711.27802218098</v>
      </c>
    </row>
    <row r="79" spans="1:26" s="6" customFormat="1" hidden="1">
      <c r="A79" s="51">
        <v>72</v>
      </c>
      <c r="B79" s="11" t="s">
        <v>144</v>
      </c>
      <c r="C79" s="59" t="s">
        <v>42</v>
      </c>
      <c r="D79" s="59"/>
      <c r="E79" s="61">
        <f t="shared" ref="E79:E105" si="55">SUM(G79:V79)/2</f>
        <v>0</v>
      </c>
      <c r="F79" s="61"/>
      <c r="G79" s="61">
        <f>VLOOKUP($A79,[11]Dept!$A$4:$V$44,7,FALSE)*G$3%</f>
        <v>0</v>
      </c>
      <c r="H79" s="61">
        <f>VLOOKUP($A79,[11]Dept!$A$4:$V$44,8,FALSE)*H$3%</f>
        <v>0</v>
      </c>
      <c r="I79" s="61">
        <f>VLOOKUP($A79,[11]Dept!$A$4:$V$44,9,FALSE)*I$3%</f>
        <v>0</v>
      </c>
      <c r="J79" s="61">
        <f t="shared" ref="J79:J89" si="56">SUM(G79:I79)</f>
        <v>0</v>
      </c>
      <c r="K79" s="61">
        <f>VLOOKUP($A79,[11]Dept!$A$4:$V$44,11,FALSE)*K$3%</f>
        <v>0</v>
      </c>
      <c r="L79" s="61">
        <f>VLOOKUP($A79,[11]Dept!$A$4:$V$44,12,FALSE)*L$3%</f>
        <v>0</v>
      </c>
      <c r="M79" s="61">
        <f>VLOOKUP($A79,[11]Dept!$A$4:$V$44,13,FALSE)*M$3%</f>
        <v>0</v>
      </c>
      <c r="N79" s="61">
        <f t="shared" ref="N79:N89" si="57">SUM(K79:M79)</f>
        <v>0</v>
      </c>
      <c r="O79" s="61">
        <f>VLOOKUP($A79,[11]Dept!$A$4:$V$44,15,FALSE)*O$3%</f>
        <v>0</v>
      </c>
      <c r="P79" s="61">
        <f>VLOOKUP($A79,[11]Dept!$A$4:$V$44,16,FALSE)*P$3%</f>
        <v>0</v>
      </c>
      <c r="Q79" s="61">
        <f>VLOOKUP($A79,[11]Dept!$A$4:$V$44,17,FALSE)*Q$3%</f>
        <v>0</v>
      </c>
      <c r="R79" s="61">
        <f t="shared" ref="R79:R89" si="58">SUM(O79:Q79)</f>
        <v>0</v>
      </c>
      <c r="S79" s="61">
        <f>VLOOKUP($A79,[11]Dept!$A$4:$V$44,19,FALSE)*S$3%</f>
        <v>0</v>
      </c>
      <c r="T79" s="61">
        <f>VLOOKUP($A79,[11]Dept!$A$4:$V$44,20,FALSE)*T$3%</f>
        <v>0</v>
      </c>
      <c r="U79" s="61">
        <f>VLOOKUP($A79,[11]Dept!$A$4:$V$44,21,FALSE)*U$3%</f>
        <v>0</v>
      </c>
      <c r="V79" s="61">
        <f t="shared" ref="V79:V89" si="59">SUM(S79:U79)</f>
        <v>0</v>
      </c>
    </row>
    <row r="80" spans="1:26" s="6" customFormat="1" hidden="1">
      <c r="A80" s="51">
        <v>73</v>
      </c>
      <c r="B80" s="11" t="s">
        <v>144</v>
      </c>
      <c r="C80" s="59" t="s">
        <v>68</v>
      </c>
      <c r="D80" s="59"/>
      <c r="E80" s="61">
        <f t="shared" si="55"/>
        <v>16418.585830595843</v>
      </c>
      <c r="F80" s="61"/>
      <c r="G80" s="61">
        <f>VLOOKUP($A80,[11]Dept!$A$4:$V$44,7,FALSE)*G$3%</f>
        <v>1133.5415264297753</v>
      </c>
      <c r="H80" s="61">
        <f>VLOOKUP($A80,[11]Dept!$A$4:$V$44,8,FALSE)*H$3%</f>
        <v>1130.8035644864581</v>
      </c>
      <c r="I80" s="61">
        <f>VLOOKUP($A80,[11]Dept!$A$4:$V$44,9,FALSE)*I$3%</f>
        <v>1267.1018976956814</v>
      </c>
      <c r="J80" s="61">
        <f t="shared" si="56"/>
        <v>3531.446988611915</v>
      </c>
      <c r="K80" s="61">
        <f>VLOOKUP($A80,[11]Dept!$A$4:$V$44,11,FALSE)*K$3%</f>
        <v>1405.2107126296989</v>
      </c>
      <c r="L80" s="61">
        <f>VLOOKUP($A80,[11]Dept!$A$4:$V$44,12,FALSE)*L$3%</f>
        <v>1298.9292758569929</v>
      </c>
      <c r="M80" s="61">
        <f>VLOOKUP($A80,[11]Dept!$A$4:$V$44,13,FALSE)*M$3%</f>
        <v>1147.0485475837972</v>
      </c>
      <c r="N80" s="61">
        <f t="shared" si="57"/>
        <v>3851.1885360704891</v>
      </c>
      <c r="O80" s="61">
        <f>VLOOKUP($A80,[11]Dept!$A$4:$V$44,15,FALSE)*O$3%</f>
        <v>1457.0587218641369</v>
      </c>
      <c r="P80" s="61">
        <f>VLOOKUP($A80,[11]Dept!$A$4:$V$44,16,FALSE)*P$3%</f>
        <v>1571.3268308504091</v>
      </c>
      <c r="Q80" s="61">
        <f>VLOOKUP($A80,[11]Dept!$A$4:$V$44,17,FALSE)*Q$3%</f>
        <v>1558.143408680532</v>
      </c>
      <c r="R80" s="61">
        <f t="shared" si="58"/>
        <v>4586.5289613950781</v>
      </c>
      <c r="S80" s="61">
        <f>VLOOKUP($A80,[11]Dept!$A$4:$V$44,19,FALSE)*S$3%</f>
        <v>1500.7514901052853</v>
      </c>
      <c r="T80" s="61">
        <f>VLOOKUP($A80,[11]Dept!$A$4:$V$44,20,FALSE)*T$3%</f>
        <v>1530.269335899997</v>
      </c>
      <c r="U80" s="61">
        <f>VLOOKUP($A80,[11]Dept!$A$4:$V$44,21,FALSE)*U$3%</f>
        <v>1418.4005185130757</v>
      </c>
      <c r="V80" s="61">
        <f t="shared" si="59"/>
        <v>4449.4213445183577</v>
      </c>
    </row>
    <row r="81" spans="1:22" hidden="1">
      <c r="A81" s="51">
        <v>74</v>
      </c>
      <c r="B81" s="11" t="s">
        <v>144</v>
      </c>
      <c r="C81" s="59" t="s">
        <v>69</v>
      </c>
      <c r="D81" s="59"/>
      <c r="E81" s="61">
        <f t="shared" si="55"/>
        <v>9662.1152296033451</v>
      </c>
      <c r="F81" s="61"/>
      <c r="G81" s="61">
        <f>VLOOKUP($A81,[11]Dept!$A$4:$V$44,7,FALSE)*G$3%</f>
        <v>765.90643677687513</v>
      </c>
      <c r="H81" s="61">
        <f>VLOOKUP($A81,[11]Dept!$A$4:$V$44,8,FALSE)*H$3%</f>
        <v>764.05646249085009</v>
      </c>
      <c r="I81" s="61">
        <f>VLOOKUP($A81,[11]Dept!$A$4:$V$44,9,FALSE)*I$3%</f>
        <v>856.14993087546043</v>
      </c>
      <c r="J81" s="61">
        <f t="shared" si="56"/>
        <v>2386.1128301431859</v>
      </c>
      <c r="K81" s="61">
        <f>VLOOKUP($A81,[11]Dept!$A$4:$V$44,11,FALSE)*K$3%</f>
        <v>949.4666977227696</v>
      </c>
      <c r="L81" s="61">
        <f>VLOOKUP($A81,[11]Dept!$A$4:$V$44,12,FALSE)*L$3%</f>
        <v>877.65491611958987</v>
      </c>
      <c r="M81" s="61">
        <f>VLOOKUP($A81,[11]Dept!$A$4:$V$44,13,FALSE)*M$3%</f>
        <v>775.03280242148458</v>
      </c>
      <c r="N81" s="61">
        <f t="shared" si="57"/>
        <v>2602.1544162638438</v>
      </c>
      <c r="O81" s="61">
        <f>VLOOKUP($A81,[11]Dept!$A$4:$V$44,15,FALSE)*O$3%</f>
        <v>753.66405724105778</v>
      </c>
      <c r="P81" s="61">
        <f>VLOOKUP($A81,[11]Dept!$A$4:$V$44,16,FALSE)*P$3%</f>
        <v>812.76927059970467</v>
      </c>
      <c r="Q81" s="61">
        <f>VLOOKUP($A81,[11]Dept!$A$4:$V$44,17,FALSE)*Q$3%</f>
        <v>805.95014156133652</v>
      </c>
      <c r="R81" s="61">
        <f t="shared" si="58"/>
        <v>2372.3834694020989</v>
      </c>
      <c r="S81" s="61">
        <f>VLOOKUP($A81,[11]Dept!$A$4:$V$44,19,FALSE)*S$3%</f>
        <v>776.26415460884766</v>
      </c>
      <c r="T81" s="61">
        <f>VLOOKUP($A81,[11]Dept!$A$4:$V$44,20,FALSE)*T$3%</f>
        <v>791.53226912532818</v>
      </c>
      <c r="U81" s="61">
        <f>VLOOKUP($A81,[11]Dept!$A$4:$V$44,21,FALSE)*U$3%</f>
        <v>733.66809006004019</v>
      </c>
      <c r="V81" s="61">
        <f t="shared" si="59"/>
        <v>2301.4645137942161</v>
      </c>
    </row>
    <row r="82" spans="1:22" s="6" customFormat="1" hidden="1">
      <c r="A82" s="51">
        <v>75</v>
      </c>
      <c r="B82" s="11" t="s">
        <v>144</v>
      </c>
      <c r="C82" s="59" t="s">
        <v>71</v>
      </c>
      <c r="D82" s="59"/>
      <c r="E82" s="61">
        <f t="shared" si="55"/>
        <v>64614.896076379846</v>
      </c>
      <c r="F82" s="61"/>
      <c r="G82" s="61">
        <f>VLOOKUP($A82,[11]Dept!$A$4:$V$44,7,FALSE)*G$3%</f>
        <v>0</v>
      </c>
      <c r="H82" s="61">
        <f>VLOOKUP($A82,[11]Dept!$A$4:$V$44,8,FALSE)*H$3%</f>
        <v>15281.129249817002</v>
      </c>
      <c r="I82" s="61">
        <f>VLOOKUP($A82,[11]Dept!$A$4:$V$44,9,FALSE)*I$3%</f>
        <v>0</v>
      </c>
      <c r="J82" s="61">
        <f t="shared" si="56"/>
        <v>15281.129249817002</v>
      </c>
      <c r="K82" s="61">
        <f>VLOOKUP($A82,[11]Dept!$A$4:$V$44,11,FALSE)*K$3%</f>
        <v>0</v>
      </c>
      <c r="L82" s="61">
        <f>VLOOKUP($A82,[11]Dept!$A$4:$V$44,12,FALSE)*L$3%</f>
        <v>17553.098322391797</v>
      </c>
      <c r="M82" s="61">
        <f>VLOOKUP($A82,[11]Dept!$A$4:$V$44,13,FALSE)*M$3%</f>
        <v>0</v>
      </c>
      <c r="N82" s="61">
        <f t="shared" si="57"/>
        <v>17553.098322391797</v>
      </c>
      <c r="O82" s="61">
        <f>VLOOKUP($A82,[11]Dept!$A$4:$V$44,15,FALSE)*O$3%</f>
        <v>0</v>
      </c>
      <c r="P82" s="61">
        <f>VLOOKUP($A82,[11]Dept!$A$4:$V$44,16,FALSE)*P$3%</f>
        <v>16255.385411994095</v>
      </c>
      <c r="Q82" s="61">
        <f>VLOOKUP($A82,[11]Dept!$A$4:$V$44,17,FALSE)*Q$3%</f>
        <v>0</v>
      </c>
      <c r="R82" s="61">
        <f t="shared" si="58"/>
        <v>16255.385411994095</v>
      </c>
      <c r="S82" s="61">
        <f>VLOOKUP($A82,[11]Dept!$A$4:$V$44,19,FALSE)*S$3%</f>
        <v>15525.283092176953</v>
      </c>
      <c r="T82" s="61">
        <f>VLOOKUP($A82,[11]Dept!$A$4:$V$44,20,FALSE)*T$3%</f>
        <v>0</v>
      </c>
      <c r="U82" s="61">
        <f>VLOOKUP($A82,[11]Dept!$A$4:$V$44,21,FALSE)*U$3%</f>
        <v>0</v>
      </c>
      <c r="V82" s="61">
        <f t="shared" si="59"/>
        <v>15525.283092176953</v>
      </c>
    </row>
    <row r="83" spans="1:22" s="6" customFormat="1" hidden="1">
      <c r="A83" s="51">
        <v>76</v>
      </c>
      <c r="B83" s="11" t="s">
        <v>144</v>
      </c>
      <c r="C83" s="59" t="s">
        <v>70</v>
      </c>
      <c r="D83" s="59"/>
      <c r="E83" s="61">
        <f t="shared" si="55"/>
        <v>0</v>
      </c>
      <c r="F83" s="61"/>
      <c r="G83" s="61">
        <f>VLOOKUP($A83,[11]Dept!$A$4:$V$44,7,FALSE)*G$3%</f>
        <v>0</v>
      </c>
      <c r="H83" s="61">
        <f>VLOOKUP($A83,[11]Dept!$A$4:$V$44,8,FALSE)*H$3%</f>
        <v>0</v>
      </c>
      <c r="I83" s="61">
        <f>VLOOKUP($A83,[11]Dept!$A$4:$V$44,9,FALSE)*I$3%</f>
        <v>0</v>
      </c>
      <c r="J83" s="61">
        <f t="shared" si="56"/>
        <v>0</v>
      </c>
      <c r="K83" s="61">
        <f>VLOOKUP($A83,[11]Dept!$A$4:$V$44,11,FALSE)*K$3%</f>
        <v>0</v>
      </c>
      <c r="L83" s="61">
        <f>VLOOKUP($A83,[11]Dept!$A$4:$V$44,12,FALSE)*L$3%</f>
        <v>0</v>
      </c>
      <c r="M83" s="61">
        <f>VLOOKUP($A83,[11]Dept!$A$4:$V$44,13,FALSE)*M$3%</f>
        <v>0</v>
      </c>
      <c r="N83" s="61">
        <f t="shared" si="57"/>
        <v>0</v>
      </c>
      <c r="O83" s="61">
        <f>VLOOKUP($A83,[11]Dept!$A$4:$V$44,15,FALSE)*O$3%</f>
        <v>0</v>
      </c>
      <c r="P83" s="61">
        <f>VLOOKUP($A83,[11]Dept!$A$4:$V$44,16,FALSE)*P$3%</f>
        <v>0</v>
      </c>
      <c r="Q83" s="61">
        <f>VLOOKUP($A83,[11]Dept!$A$4:$V$44,17,FALSE)*Q$3%</f>
        <v>0</v>
      </c>
      <c r="R83" s="61">
        <f t="shared" si="58"/>
        <v>0</v>
      </c>
      <c r="S83" s="61">
        <f>VLOOKUP($A83,[11]Dept!$A$4:$V$44,19,FALSE)*S$3%</f>
        <v>0</v>
      </c>
      <c r="T83" s="61">
        <f>VLOOKUP($A83,[11]Dept!$A$4:$V$44,20,FALSE)*T$3%</f>
        <v>0</v>
      </c>
      <c r="U83" s="61">
        <f>VLOOKUP($A83,[11]Dept!$A$4:$V$44,21,FALSE)*U$3%</f>
        <v>0</v>
      </c>
      <c r="V83" s="61">
        <f t="shared" si="59"/>
        <v>0</v>
      </c>
    </row>
    <row r="84" spans="1:22" s="6" customFormat="1" hidden="1">
      <c r="A84" s="51">
        <v>77</v>
      </c>
      <c r="B84" s="11" t="s">
        <v>144</v>
      </c>
      <c r="C84" s="59" t="s">
        <v>146</v>
      </c>
      <c r="D84" s="59"/>
      <c r="E84" s="61">
        <f t="shared" si="55"/>
        <v>115945.38275524013</v>
      </c>
      <c r="F84" s="61"/>
      <c r="G84" s="61">
        <f>VLOOKUP($A84,[11]Dept!$A$4:$V$44,7,FALSE)*G$3%</f>
        <v>9190.8772413225015</v>
      </c>
      <c r="H84" s="61">
        <f>VLOOKUP($A84,[11]Dept!$A$4:$V$44,8,FALSE)*H$3%</f>
        <v>9168.6775498902007</v>
      </c>
      <c r="I84" s="61">
        <f>VLOOKUP($A84,[11]Dept!$A$4:$V$44,9,FALSE)*I$3%</f>
        <v>10273.799170505525</v>
      </c>
      <c r="J84" s="61">
        <f t="shared" si="56"/>
        <v>28633.353961718225</v>
      </c>
      <c r="K84" s="61">
        <f>VLOOKUP($A84,[11]Dept!$A$4:$V$44,11,FALSE)*K$3%</f>
        <v>11393.600372673236</v>
      </c>
      <c r="L84" s="61">
        <f>VLOOKUP($A84,[11]Dept!$A$4:$V$44,12,FALSE)*L$3%</f>
        <v>10531.858993435078</v>
      </c>
      <c r="M84" s="61">
        <f>VLOOKUP($A84,[11]Dept!$A$4:$V$44,13,FALSE)*M$3%</f>
        <v>9300.3936290578149</v>
      </c>
      <c r="N84" s="61">
        <f t="shared" si="57"/>
        <v>31225.852995166126</v>
      </c>
      <c r="O84" s="61">
        <f>VLOOKUP($A84,[11]Dept!$A$4:$V$44,15,FALSE)*O$3%</f>
        <v>9043.9686868926929</v>
      </c>
      <c r="P84" s="61">
        <f>VLOOKUP($A84,[11]Dept!$A$4:$V$44,16,FALSE)*P$3%</f>
        <v>9753.231247196456</v>
      </c>
      <c r="Q84" s="61">
        <f>VLOOKUP($A84,[11]Dept!$A$4:$V$44,17,FALSE)*Q$3%</f>
        <v>9671.4016987360392</v>
      </c>
      <c r="R84" s="61">
        <f t="shared" si="58"/>
        <v>28468.601632825186</v>
      </c>
      <c r="S84" s="61">
        <f>VLOOKUP($A84,[11]Dept!$A$4:$V$44,19,FALSE)*S$3%</f>
        <v>9315.1698553061724</v>
      </c>
      <c r="T84" s="61">
        <f>VLOOKUP($A84,[11]Dept!$A$4:$V$44,20,FALSE)*T$3%</f>
        <v>9498.3872295039382</v>
      </c>
      <c r="U84" s="61">
        <f>VLOOKUP($A84,[11]Dept!$A$4:$V$44,21,FALSE)*U$3%</f>
        <v>8804.0170807204831</v>
      </c>
      <c r="V84" s="61">
        <f t="shared" si="59"/>
        <v>27617.574165530597</v>
      </c>
    </row>
    <row r="85" spans="1:22" s="6" customFormat="1" hidden="1">
      <c r="A85" s="51">
        <v>78</v>
      </c>
      <c r="B85" s="11" t="s">
        <v>144</v>
      </c>
      <c r="C85" s="59" t="s">
        <v>56</v>
      </c>
      <c r="D85" s="59"/>
      <c r="E85" s="61">
        <f t="shared" si="55"/>
        <v>6273.5489201565169</v>
      </c>
      <c r="F85" s="61"/>
      <c r="G85" s="61">
        <f>VLOOKUP($A85,[11]Dept!$A$4:$V$44,7,FALSE)*G$3%</f>
        <v>5054.982482727376</v>
      </c>
      <c r="H85" s="61">
        <f>VLOOKUP($A85,[11]Dept!$A$4:$V$44,8,FALSE)*H$3%</f>
        <v>0</v>
      </c>
      <c r="I85" s="61">
        <f>VLOOKUP($A85,[11]Dept!$A$4:$V$44,9,FALSE)*I$3%</f>
        <v>428.07496543773021</v>
      </c>
      <c r="J85" s="61">
        <f t="shared" si="56"/>
        <v>5483.0574481651065</v>
      </c>
      <c r="K85" s="61">
        <f>VLOOKUP($A85,[11]Dept!$A$4:$V$44,11,FALSE)*K$3%</f>
        <v>0</v>
      </c>
      <c r="L85" s="61">
        <f>VLOOKUP($A85,[11]Dept!$A$4:$V$44,12,FALSE)*L$3%</f>
        <v>0</v>
      </c>
      <c r="M85" s="61">
        <f>VLOOKUP($A85,[11]Dept!$A$4:$V$44,13,FALSE)*M$3%</f>
        <v>387.51640121074229</v>
      </c>
      <c r="N85" s="61">
        <f t="shared" si="57"/>
        <v>387.51640121074229</v>
      </c>
      <c r="O85" s="61">
        <f>VLOOKUP($A85,[11]Dept!$A$4:$V$44,15,FALSE)*O$3%</f>
        <v>0</v>
      </c>
      <c r="P85" s="61">
        <f>VLOOKUP($A85,[11]Dept!$A$4:$V$44,16,FALSE)*P$3%</f>
        <v>0</v>
      </c>
      <c r="Q85" s="61">
        <f>VLOOKUP($A85,[11]Dept!$A$4:$V$44,17,FALSE)*Q$3%</f>
        <v>402.97507078066826</v>
      </c>
      <c r="R85" s="61">
        <f t="shared" si="58"/>
        <v>402.97507078066826</v>
      </c>
      <c r="S85" s="61">
        <f>VLOOKUP($A85,[11]Dept!$A$4:$V$44,19,FALSE)*S$3%</f>
        <v>0</v>
      </c>
      <c r="T85" s="61">
        <f>VLOOKUP($A85,[11]Dept!$A$4:$V$44,20,FALSE)*T$3%</f>
        <v>0</v>
      </c>
      <c r="U85" s="61">
        <f>VLOOKUP($A85,[11]Dept!$A$4:$V$44,21,FALSE)*U$3%</f>
        <v>0</v>
      </c>
      <c r="V85" s="61">
        <f t="shared" si="59"/>
        <v>0</v>
      </c>
    </row>
    <row r="86" spans="1:22" s="6" customFormat="1" hidden="1">
      <c r="A86" s="51">
        <v>79</v>
      </c>
      <c r="B86" s="11" t="s">
        <v>144</v>
      </c>
      <c r="C86" s="59" t="s">
        <v>47</v>
      </c>
      <c r="D86" s="59"/>
      <c r="E86" s="61">
        <f t="shared" si="55"/>
        <v>462157.13746899349</v>
      </c>
      <c r="F86" s="61"/>
      <c r="G86" s="61">
        <f>VLOOKUP($A86,[11]Dept!$A$4:$V$44,7,FALSE)*G$3%</f>
        <v>35667.803216837012</v>
      </c>
      <c r="H86" s="61">
        <f>VLOOKUP($A86,[11]Dept!$A$4:$V$44,8,FALSE)*H$3%</f>
        <v>35581.651024321392</v>
      </c>
      <c r="I86" s="61">
        <f>VLOOKUP($A86,[11]Dept!$A$4:$V$44,9,FALSE)*I$3%</f>
        <v>41154.613487224859</v>
      </c>
      <c r="J86" s="61">
        <f t="shared" si="56"/>
        <v>112404.06772838326</v>
      </c>
      <c r="K86" s="61">
        <f>VLOOKUP($A86,[11]Dept!$A$4:$V$44,11,FALSE)*K$3%</f>
        <v>45640.294479514901</v>
      </c>
      <c r="L86" s="61">
        <f>VLOOKUP($A86,[11]Dept!$A$4:$V$44,12,FALSE)*L$3%</f>
        <v>42188.345224919009</v>
      </c>
      <c r="M86" s="61">
        <f>VLOOKUP($A86,[11]Dept!$A$4:$V$44,13,FALSE)*M$3%</f>
        <v>37255.361792719312</v>
      </c>
      <c r="N86" s="61">
        <f t="shared" si="57"/>
        <v>125084.00149715322</v>
      </c>
      <c r="O86" s="61">
        <f>VLOOKUP($A86,[11]Dept!$A$4:$V$44,15,FALSE)*O$3%</f>
        <v>36228.1790331433</v>
      </c>
      <c r="P86" s="61">
        <f>VLOOKUP($A86,[11]Dept!$A$4:$V$44,16,FALSE)*P$3%</f>
        <v>39069.331176165448</v>
      </c>
      <c r="Q86" s="61">
        <f>VLOOKUP($A86,[11]Dept!$A$4:$V$44,17,FALSE)*Q$3%</f>
        <v>38741.539734768514</v>
      </c>
      <c r="R86" s="61">
        <f t="shared" si="58"/>
        <v>114039.04994407727</v>
      </c>
      <c r="S86" s="61">
        <f>VLOOKUP($A86,[11]Dept!$A$4:$V$44,19,FALSE)*S$3%</f>
        <v>37314.552153554541</v>
      </c>
      <c r="T86" s="61">
        <f>VLOOKUP($A86,[11]Dept!$A$4:$V$44,20,FALSE)*T$3%</f>
        <v>38048.481257493055</v>
      </c>
      <c r="U86" s="61">
        <f>VLOOKUP($A86,[11]Dept!$A$4:$V$44,21,FALSE)*U$3%</f>
        <v>35266.984888332096</v>
      </c>
      <c r="V86" s="61">
        <f t="shared" si="59"/>
        <v>110630.01829937969</v>
      </c>
    </row>
    <row r="87" spans="1:22" s="6" customFormat="1" hidden="1">
      <c r="A87" s="51">
        <v>80</v>
      </c>
      <c r="B87" s="11" t="s">
        <v>144</v>
      </c>
      <c r="C87" s="59" t="s">
        <v>50</v>
      </c>
      <c r="D87" s="59"/>
      <c r="E87" s="61">
        <f t="shared" si="55"/>
        <v>8345.2659668002088</v>
      </c>
      <c r="F87" s="61"/>
      <c r="G87" s="61">
        <f>VLOOKUP($A87,[11]Dept!$A$4:$V$44,7,FALSE)*G$3%</f>
        <v>0</v>
      </c>
      <c r="H87" s="61">
        <f>VLOOKUP($A87,[11]Dept!$A$4:$V$44,8,FALSE)*H$3%</f>
        <v>0</v>
      </c>
      <c r="I87" s="61">
        <f>VLOOKUP($A87,[11]Dept!$A$4:$V$44,9,FALSE)*I$3%</f>
        <v>2140.3748271886511</v>
      </c>
      <c r="J87" s="61">
        <f t="shared" si="56"/>
        <v>2140.3748271886511</v>
      </c>
      <c r="K87" s="61">
        <f>VLOOKUP($A87,[11]Dept!$A$4:$V$44,11,FALSE)*K$3%</f>
        <v>0</v>
      </c>
      <c r="L87" s="61">
        <f>VLOOKUP($A87,[11]Dept!$A$4:$V$44,12,FALSE)*L$3%</f>
        <v>2194.1372902989747</v>
      </c>
      <c r="M87" s="61">
        <f>VLOOKUP($A87,[11]Dept!$A$4:$V$44,13,FALSE)*M$3%</f>
        <v>0</v>
      </c>
      <c r="N87" s="61">
        <f t="shared" si="57"/>
        <v>2194.1372902989747</v>
      </c>
      <c r="O87" s="61">
        <f>VLOOKUP($A87,[11]Dept!$A$4:$V$44,15,FALSE)*O$3%</f>
        <v>0</v>
      </c>
      <c r="P87" s="61">
        <f>VLOOKUP($A87,[11]Dept!$A$4:$V$44,16,FALSE)*P$3%</f>
        <v>2031.9231764992619</v>
      </c>
      <c r="Q87" s="61">
        <f>VLOOKUP($A87,[11]Dept!$A$4:$V$44,17,FALSE)*Q$3%</f>
        <v>0</v>
      </c>
      <c r="R87" s="61">
        <f t="shared" si="58"/>
        <v>2031.9231764992619</v>
      </c>
      <c r="S87" s="61">
        <f>VLOOKUP($A87,[11]Dept!$A$4:$V$44,19,FALSE)*S$3%</f>
        <v>0</v>
      </c>
      <c r="T87" s="61">
        <f>VLOOKUP($A87,[11]Dept!$A$4:$V$44,20,FALSE)*T$3%</f>
        <v>1978.8306728133205</v>
      </c>
      <c r="U87" s="61">
        <f>VLOOKUP($A87,[11]Dept!$A$4:$V$44,21,FALSE)*U$3%</f>
        <v>0</v>
      </c>
      <c r="V87" s="61">
        <f t="shared" si="59"/>
        <v>1978.8306728133205</v>
      </c>
    </row>
    <row r="88" spans="1:22" s="6" customFormat="1" hidden="1">
      <c r="A88" s="51">
        <v>81</v>
      </c>
      <c r="B88" s="11" t="s">
        <v>144</v>
      </c>
      <c r="C88" s="59" t="s">
        <v>147</v>
      </c>
      <c r="D88" s="59"/>
      <c r="E88" s="61">
        <f t="shared" si="55"/>
        <v>28894.544187765845</v>
      </c>
      <c r="F88" s="61"/>
      <c r="G88" s="61">
        <f>VLOOKUP($A88,[11]Dept!$A$4:$V$44,7,FALSE)*G$3%</f>
        <v>2297.7193103306254</v>
      </c>
      <c r="H88" s="61">
        <f>VLOOKUP($A88,[11]Dept!$A$4:$V$44,8,FALSE)*H$3%</f>
        <v>2292.1693874725502</v>
      </c>
      <c r="I88" s="61">
        <f>VLOOKUP($A88,[11]Dept!$A$4:$V$44,9,FALSE)*I$3%</f>
        <v>1712.2998617509209</v>
      </c>
      <c r="J88" s="61">
        <f t="shared" si="56"/>
        <v>6302.1885595540962</v>
      </c>
      <c r="K88" s="61">
        <f>VLOOKUP($A88,[11]Dept!$A$4:$V$44,11,FALSE)*K$3%</f>
        <v>2848.400093168309</v>
      </c>
      <c r="L88" s="61">
        <f>VLOOKUP($A88,[11]Dept!$A$4:$V$44,12,FALSE)*L$3%</f>
        <v>2632.9647483587696</v>
      </c>
      <c r="M88" s="61">
        <f>VLOOKUP($A88,[11]Dept!$A$4:$V$44,13,FALSE)*M$3%</f>
        <v>2712.6148084751962</v>
      </c>
      <c r="N88" s="61">
        <f t="shared" si="57"/>
        <v>8193.9796500022749</v>
      </c>
      <c r="O88" s="61">
        <f>VLOOKUP($A88,[11]Dept!$A$4:$V$44,15,FALSE)*O$3%</f>
        <v>2637.8242003437022</v>
      </c>
      <c r="P88" s="61">
        <f>VLOOKUP($A88,[11]Dept!$A$4:$V$44,16,FALSE)*P$3%</f>
        <v>2438.307811799114</v>
      </c>
      <c r="Q88" s="61">
        <f>VLOOKUP($A88,[11]Dept!$A$4:$V$44,17,FALSE)*Q$3%</f>
        <v>2417.8504246840098</v>
      </c>
      <c r="R88" s="61">
        <f t="shared" si="58"/>
        <v>7493.9824368268255</v>
      </c>
      <c r="S88" s="61">
        <f>VLOOKUP($A88,[11]Dept!$A$4:$V$44,19,FALSE)*S$3%</f>
        <v>2328.7924638265431</v>
      </c>
      <c r="T88" s="61">
        <f>VLOOKUP($A88,[11]Dept!$A$4:$V$44,20,FALSE)*T$3%</f>
        <v>2374.5968073759846</v>
      </c>
      <c r="U88" s="61">
        <f>VLOOKUP($A88,[11]Dept!$A$4:$V$44,21,FALSE)*U$3%</f>
        <v>2201.0042701801208</v>
      </c>
      <c r="V88" s="61">
        <f t="shared" si="59"/>
        <v>6904.3935413826493</v>
      </c>
    </row>
    <row r="89" spans="1:22" s="6" customFormat="1" hidden="1">
      <c r="A89" s="51">
        <v>82</v>
      </c>
      <c r="B89" s="11" t="s">
        <v>144</v>
      </c>
      <c r="C89" s="59" t="s">
        <v>48</v>
      </c>
      <c r="D89" s="59"/>
      <c r="E89" s="61">
        <f t="shared" si="55"/>
        <v>39740.72055918425</v>
      </c>
      <c r="F89" s="61"/>
      <c r="G89" s="61">
        <f>VLOOKUP($A89,[11]Dept!$A$4:$V$44,7,FALSE)*G$3%</f>
        <v>1641.5672659438765</v>
      </c>
      <c r="H89" s="61">
        <f>VLOOKUP($A89,[11]Dept!$A$4:$V$44,8,FALSE)*H$3%</f>
        <v>1637.602216056639</v>
      </c>
      <c r="I89" s="61">
        <f>VLOOKUP($A89,[11]Dept!$A$4:$V$44,9,FALSE)*I$3%</f>
        <v>1834.9861468453744</v>
      </c>
      <c r="J89" s="61">
        <f t="shared" si="56"/>
        <v>5114.1556288458896</v>
      </c>
      <c r="K89" s="61">
        <f>VLOOKUP($A89,[11]Dept!$A$4:$V$44,11,FALSE)*K$3%</f>
        <v>2034.9919732292121</v>
      </c>
      <c r="L89" s="61">
        <f>VLOOKUP($A89,[11]Dept!$A$4:$V$44,12,FALSE)*L$3%</f>
        <v>1881.077781719117</v>
      </c>
      <c r="M89" s="61">
        <f>VLOOKUP($A89,[11]Dept!$A$4:$V$44,13,FALSE)*M$3%</f>
        <v>1661.127805429968</v>
      </c>
      <c r="N89" s="61">
        <f t="shared" si="57"/>
        <v>5577.1975603782976</v>
      </c>
      <c r="O89" s="61">
        <f>VLOOKUP($A89,[11]Dept!$A$4:$V$44,15,FALSE)*O$3%</f>
        <v>4684.2482149703465</v>
      </c>
      <c r="P89" s="61">
        <f>VLOOKUP($A89,[11]Dept!$A$4:$V$44,16,FALSE)*P$3%</f>
        <v>5051.6048475583448</v>
      </c>
      <c r="Q89" s="61">
        <f>VLOOKUP($A89,[11]Dept!$A$4:$V$44,17,FALSE)*Q$3%</f>
        <v>5009.2219148461754</v>
      </c>
      <c r="R89" s="61">
        <f t="shared" si="58"/>
        <v>14745.074977374867</v>
      </c>
      <c r="S89" s="61">
        <f>VLOOKUP($A89,[11]Dept!$A$4:$V$44,19,FALSE)*S$3%</f>
        <v>4824.7146001403707</v>
      </c>
      <c r="T89" s="61">
        <f>VLOOKUP($A89,[11]Dept!$A$4:$V$44,20,FALSE)*T$3%</f>
        <v>4919.6105122946519</v>
      </c>
      <c r="U89" s="61">
        <f>VLOOKUP($A89,[11]Dept!$A$4:$V$44,21,FALSE)*U$3%</f>
        <v>4559.9672801501683</v>
      </c>
      <c r="V89" s="61">
        <f t="shared" si="59"/>
        <v>14304.29239258519</v>
      </c>
    </row>
    <row r="90" spans="1:22" s="6" customFormat="1" hidden="1">
      <c r="A90" s="129">
        <v>83</v>
      </c>
      <c r="B90" s="124" t="s">
        <v>148</v>
      </c>
      <c r="C90" s="123" t="s">
        <v>149</v>
      </c>
      <c r="D90" s="123"/>
      <c r="E90" s="123">
        <f>SUM(E91:E101)</f>
        <v>87763.598943715333</v>
      </c>
      <c r="F90" s="104"/>
      <c r="G90" s="123">
        <f t="shared" ref="G90:V90" si="60">SUM(G91:G101)</f>
        <v>9918.4883562605337</v>
      </c>
      <c r="H90" s="123">
        <f t="shared" si="60"/>
        <v>2253.966564348008</v>
      </c>
      <c r="I90" s="123">
        <f t="shared" si="60"/>
        <v>14618.760069698486</v>
      </c>
      <c r="J90" s="123">
        <f t="shared" si="60"/>
        <v>26791.214990307031</v>
      </c>
      <c r="K90" s="123">
        <f t="shared" si="60"/>
        <v>16212.143863616291</v>
      </c>
      <c r="L90" s="123">
        <f t="shared" si="60"/>
        <v>6209.4085315460979</v>
      </c>
      <c r="M90" s="123">
        <f t="shared" si="60"/>
        <v>5483.3570771320037</v>
      </c>
      <c r="N90" s="123">
        <f t="shared" si="60"/>
        <v>27904.909472294392</v>
      </c>
      <c r="O90" s="123">
        <f t="shared" si="60"/>
        <v>5332.1732049804832</v>
      </c>
      <c r="P90" s="123">
        <f t="shared" si="60"/>
        <v>5750.3425894929114</v>
      </c>
      <c r="Q90" s="123">
        <f t="shared" si="60"/>
        <v>5702.0972515464564</v>
      </c>
      <c r="R90" s="123">
        <f t="shared" si="60"/>
        <v>16784.613046019847</v>
      </c>
      <c r="S90" s="123">
        <f t="shared" si="60"/>
        <v>5492.0688938575968</v>
      </c>
      <c r="T90" s="123">
        <f t="shared" si="60"/>
        <v>5600.0908040616978</v>
      </c>
      <c r="U90" s="123">
        <f t="shared" si="60"/>
        <v>5190.7017371747843</v>
      </c>
      <c r="V90" s="123">
        <f t="shared" si="60"/>
        <v>16282.861435094079</v>
      </c>
    </row>
    <row r="91" spans="1:22" s="6" customFormat="1" hidden="1">
      <c r="A91" s="51">
        <v>85</v>
      </c>
      <c r="B91" s="11" t="s">
        <v>148</v>
      </c>
      <c r="C91" s="59" t="s">
        <v>42</v>
      </c>
      <c r="D91" s="59"/>
      <c r="E91" s="61">
        <f t="shared" si="55"/>
        <v>0</v>
      </c>
      <c r="F91" s="61"/>
      <c r="G91" s="61">
        <f>VLOOKUP($A91,[11]Dept!$A$4:$V$44,7,FALSE)*G$3%</f>
        <v>0</v>
      </c>
      <c r="H91" s="61">
        <f>VLOOKUP($A91,[11]Dept!$A$4:$V$44,8,FALSE)*H$3%</f>
        <v>0</v>
      </c>
      <c r="I91" s="61">
        <f>VLOOKUP($A91,[11]Dept!$A$4:$V$44,9,FALSE)*I$3%</f>
        <v>0</v>
      </c>
      <c r="J91" s="61">
        <f t="shared" ref="J91:J101" si="61">SUM(G91:I91)</f>
        <v>0</v>
      </c>
      <c r="K91" s="61">
        <f>VLOOKUP($A91,[11]Dept!$A$4:$V$44,11,FALSE)*K$3%</f>
        <v>0</v>
      </c>
      <c r="L91" s="61">
        <f>VLOOKUP($A91,[11]Dept!$A$4:$V$44,12,FALSE)*L$3%</f>
        <v>0</v>
      </c>
      <c r="M91" s="61">
        <f>VLOOKUP($A91,[11]Dept!$A$4:$V$44,13,FALSE)*M$3%</f>
        <v>0</v>
      </c>
      <c r="N91" s="61">
        <f t="shared" ref="N91:N101" si="62">SUM(K91:M91)</f>
        <v>0</v>
      </c>
      <c r="O91" s="61">
        <f>VLOOKUP($A91,[11]Dept!$A$4:$V$44,15,FALSE)*O$3%</f>
        <v>0</v>
      </c>
      <c r="P91" s="61">
        <f>VLOOKUP($A91,[11]Dept!$A$4:$V$44,16,FALSE)*P$3%</f>
        <v>0</v>
      </c>
      <c r="Q91" s="61">
        <f>VLOOKUP($A91,[11]Dept!$A$4:$V$44,17,FALSE)*Q$3%</f>
        <v>0</v>
      </c>
      <c r="R91" s="61">
        <f t="shared" ref="R91:R101" si="63">SUM(O91:Q91)</f>
        <v>0</v>
      </c>
      <c r="S91" s="61">
        <f>VLOOKUP($A91,[11]Dept!$A$4:$V$44,19,FALSE)*S$3%</f>
        <v>0</v>
      </c>
      <c r="T91" s="61">
        <f>VLOOKUP($A91,[11]Dept!$A$4:$V$44,20,FALSE)*T$3%</f>
        <v>0</v>
      </c>
      <c r="U91" s="61">
        <f>VLOOKUP($A91,[11]Dept!$A$4:$V$44,21,FALSE)*U$3%</f>
        <v>0</v>
      </c>
      <c r="V91" s="61">
        <f t="shared" ref="V91:V101" si="64">SUM(S91:U91)</f>
        <v>0</v>
      </c>
    </row>
    <row r="92" spans="1:22" s="6" customFormat="1" hidden="1">
      <c r="A92" s="51">
        <v>86</v>
      </c>
      <c r="B92" s="11" t="s">
        <v>148</v>
      </c>
      <c r="C92" s="59" t="s">
        <v>68</v>
      </c>
      <c r="D92" s="59"/>
      <c r="E92" s="61">
        <f t="shared" si="55"/>
        <v>49870.518727759409</v>
      </c>
      <c r="F92" s="61"/>
      <c r="G92" s="61">
        <f>VLOOKUP($A92,[11]Dept!$A$4:$V$44,7,FALSE)*G$3%</f>
        <v>9573.83045971094</v>
      </c>
      <c r="H92" s="61">
        <f>VLOOKUP($A92,[11]Dept!$A$4:$V$44,8,FALSE)*H$3%</f>
        <v>1910.1411562271253</v>
      </c>
      <c r="I92" s="61">
        <f>VLOOKUP($A92,[11]Dept!$A$4:$V$44,9,FALSE)*I$3%</f>
        <v>10701.874135943255</v>
      </c>
      <c r="J92" s="61">
        <f t="shared" si="61"/>
        <v>22185.845751881323</v>
      </c>
      <c r="K92" s="61">
        <f>VLOOKUP($A92,[11]Dept!$A$4:$V$44,11,FALSE)*K$3%</f>
        <v>11868.33372153462</v>
      </c>
      <c r="L92" s="61">
        <f>VLOOKUP($A92,[11]Dept!$A$4:$V$44,12,FALSE)*L$3%</f>
        <v>2194.1372902989747</v>
      </c>
      <c r="M92" s="61">
        <f>VLOOKUP($A92,[11]Dept!$A$4:$V$44,13,FALSE)*M$3%</f>
        <v>1937.5820060537114</v>
      </c>
      <c r="N92" s="61">
        <f t="shared" si="62"/>
        <v>16000.053017887307</v>
      </c>
      <c r="O92" s="61">
        <f>VLOOKUP($A92,[11]Dept!$A$4:$V$44,15,FALSE)*O$3%</f>
        <v>1884.1601431026443</v>
      </c>
      <c r="P92" s="61">
        <f>VLOOKUP($A92,[11]Dept!$A$4:$V$44,16,FALSE)*P$3%</f>
        <v>2031.9231764992619</v>
      </c>
      <c r="Q92" s="61">
        <f>VLOOKUP($A92,[11]Dept!$A$4:$V$44,17,FALSE)*Q$3%</f>
        <v>2014.8753539033414</v>
      </c>
      <c r="R92" s="61">
        <f t="shared" si="63"/>
        <v>5930.9586735052471</v>
      </c>
      <c r="S92" s="61">
        <f>VLOOKUP($A92,[11]Dept!$A$4:$V$44,19,FALSE)*S$3%</f>
        <v>1940.6603865221191</v>
      </c>
      <c r="T92" s="61">
        <f>VLOOKUP($A92,[11]Dept!$A$4:$V$44,20,FALSE)*T$3%</f>
        <v>1978.8306728133205</v>
      </c>
      <c r="U92" s="61">
        <f>VLOOKUP($A92,[11]Dept!$A$4:$V$44,21,FALSE)*U$3%</f>
        <v>1834.1702251501006</v>
      </c>
      <c r="V92" s="61">
        <f t="shared" si="64"/>
        <v>5753.6612844855408</v>
      </c>
    </row>
    <row r="93" spans="1:22" s="6" customFormat="1" hidden="1">
      <c r="A93" s="51">
        <v>87</v>
      </c>
      <c r="B93" s="11" t="s">
        <v>148</v>
      </c>
      <c r="C93" s="59" t="s">
        <v>69</v>
      </c>
      <c r="D93" s="59"/>
      <c r="E93" s="61">
        <f t="shared" si="55"/>
        <v>0</v>
      </c>
      <c r="F93" s="61"/>
      <c r="G93" s="61">
        <f>VLOOKUP($A93,[11]Dept!$A$4:$V$44,7,FALSE)*G$3%</f>
        <v>0</v>
      </c>
      <c r="H93" s="61">
        <f>VLOOKUP($A93,[11]Dept!$A$4:$V$44,8,FALSE)*H$3%</f>
        <v>0</v>
      </c>
      <c r="I93" s="61">
        <f>VLOOKUP($A93,[11]Dept!$A$4:$V$44,9,FALSE)*I$3%</f>
        <v>0</v>
      </c>
      <c r="J93" s="61">
        <f t="shared" si="61"/>
        <v>0</v>
      </c>
      <c r="K93" s="61">
        <f>VLOOKUP($A93,[11]Dept!$A$4:$V$44,11,FALSE)*K$3%</f>
        <v>0</v>
      </c>
      <c r="L93" s="61">
        <f>VLOOKUP($A93,[11]Dept!$A$4:$V$44,12,FALSE)*L$3%</f>
        <v>0</v>
      </c>
      <c r="M93" s="61">
        <f>VLOOKUP($A93,[11]Dept!$A$4:$V$44,13,FALSE)*M$3%</f>
        <v>0</v>
      </c>
      <c r="N93" s="61">
        <f t="shared" si="62"/>
        <v>0</v>
      </c>
      <c r="O93" s="61">
        <f>VLOOKUP($A93,[11]Dept!$A$4:$V$44,15,FALSE)*O$3%</f>
        <v>0</v>
      </c>
      <c r="P93" s="61">
        <f>VLOOKUP($A93,[11]Dept!$A$4:$V$44,16,FALSE)*P$3%</f>
        <v>0</v>
      </c>
      <c r="Q93" s="61">
        <f>VLOOKUP($A93,[11]Dept!$A$4:$V$44,17,FALSE)*Q$3%</f>
        <v>0</v>
      </c>
      <c r="R93" s="61">
        <f t="shared" si="63"/>
        <v>0</v>
      </c>
      <c r="S93" s="61">
        <f>VLOOKUP($A93,[11]Dept!$A$4:$V$44,19,FALSE)*S$3%</f>
        <v>0</v>
      </c>
      <c r="T93" s="61">
        <f>VLOOKUP($A93,[11]Dept!$A$4:$V$44,20,FALSE)*T$3%</f>
        <v>0</v>
      </c>
      <c r="U93" s="61">
        <f>VLOOKUP($A93,[11]Dept!$A$4:$V$44,21,FALSE)*U$3%</f>
        <v>0</v>
      </c>
      <c r="V93" s="61">
        <f t="shared" si="64"/>
        <v>0</v>
      </c>
    </row>
    <row r="94" spans="1:22" s="6" customFormat="1" hidden="1">
      <c r="A94" s="51">
        <v>88</v>
      </c>
      <c r="B94" s="11" t="s">
        <v>148</v>
      </c>
      <c r="C94" s="59" t="s">
        <v>71</v>
      </c>
      <c r="D94" s="59"/>
      <c r="E94" s="61">
        <f t="shared" si="55"/>
        <v>0</v>
      </c>
      <c r="F94" s="61"/>
      <c r="G94" s="61">
        <f>VLOOKUP($A94,[11]Dept!$A$4:$V$44,7,FALSE)*G$3%</f>
        <v>0</v>
      </c>
      <c r="H94" s="61">
        <f>VLOOKUP($A94,[11]Dept!$A$4:$V$44,8,FALSE)*H$3%</f>
        <v>0</v>
      </c>
      <c r="I94" s="61">
        <f>VLOOKUP($A94,[11]Dept!$A$4:$V$44,9,FALSE)*I$3%</f>
        <v>0</v>
      </c>
      <c r="J94" s="61">
        <f t="shared" si="61"/>
        <v>0</v>
      </c>
      <c r="K94" s="61">
        <f>VLOOKUP($A94,[11]Dept!$A$4:$V$44,11,FALSE)*K$3%</f>
        <v>0</v>
      </c>
      <c r="L94" s="61">
        <f>VLOOKUP($A94,[11]Dept!$A$4:$V$44,12,FALSE)*L$3%</f>
        <v>0</v>
      </c>
      <c r="M94" s="61">
        <f>VLOOKUP($A94,[11]Dept!$A$4:$V$44,13,FALSE)*M$3%</f>
        <v>0</v>
      </c>
      <c r="N94" s="61">
        <f t="shared" si="62"/>
        <v>0</v>
      </c>
      <c r="O94" s="61">
        <f>VLOOKUP($A94,[11]Dept!$A$4:$V$44,15,FALSE)*O$3%</f>
        <v>0</v>
      </c>
      <c r="P94" s="61">
        <f>VLOOKUP($A94,[11]Dept!$A$4:$V$44,16,FALSE)*P$3%</f>
        <v>0</v>
      </c>
      <c r="Q94" s="61">
        <f>VLOOKUP($A94,[11]Dept!$A$4:$V$44,17,FALSE)*Q$3%</f>
        <v>0</v>
      </c>
      <c r="R94" s="61">
        <f t="shared" si="63"/>
        <v>0</v>
      </c>
      <c r="S94" s="61">
        <f>VLOOKUP($A94,[11]Dept!$A$4:$V$44,19,FALSE)*S$3%</f>
        <v>0</v>
      </c>
      <c r="T94" s="61">
        <f>VLOOKUP($A94,[11]Dept!$A$4:$V$44,20,FALSE)*T$3%</f>
        <v>0</v>
      </c>
      <c r="U94" s="61">
        <f>VLOOKUP($A94,[11]Dept!$A$4:$V$44,21,FALSE)*U$3%</f>
        <v>0</v>
      </c>
      <c r="V94" s="61">
        <f t="shared" si="64"/>
        <v>0</v>
      </c>
    </row>
    <row r="95" spans="1:22" s="6" customFormat="1" hidden="1">
      <c r="A95" s="51">
        <v>89</v>
      </c>
      <c r="B95" s="11" t="s">
        <v>148</v>
      </c>
      <c r="C95" s="59" t="s">
        <v>70</v>
      </c>
      <c r="D95" s="59"/>
      <c r="E95" s="61">
        <f t="shared" si="55"/>
        <v>0</v>
      </c>
      <c r="F95" s="61"/>
      <c r="G95" s="61">
        <f>VLOOKUP($A95,[11]Dept!$A$4:$V$44,7,FALSE)*G$3%</f>
        <v>0</v>
      </c>
      <c r="H95" s="61">
        <f>VLOOKUP($A95,[11]Dept!$A$4:$V$44,8,FALSE)*H$3%</f>
        <v>0</v>
      </c>
      <c r="I95" s="61">
        <f>VLOOKUP($A95,[11]Dept!$A$4:$V$44,9,FALSE)*I$3%</f>
        <v>0</v>
      </c>
      <c r="J95" s="61">
        <f t="shared" si="61"/>
        <v>0</v>
      </c>
      <c r="K95" s="61">
        <f>VLOOKUP($A95,[11]Dept!$A$4:$V$44,11,FALSE)*K$3%</f>
        <v>0</v>
      </c>
      <c r="L95" s="61">
        <f>VLOOKUP($A95,[11]Dept!$A$4:$V$44,12,FALSE)*L$3%</f>
        <v>0</v>
      </c>
      <c r="M95" s="61">
        <f>VLOOKUP($A95,[11]Dept!$A$4:$V$44,13,FALSE)*M$3%</f>
        <v>0</v>
      </c>
      <c r="N95" s="61">
        <f t="shared" si="62"/>
        <v>0</v>
      </c>
      <c r="O95" s="61">
        <f>VLOOKUP($A95,[11]Dept!$A$4:$V$44,15,FALSE)*O$3%</f>
        <v>0</v>
      </c>
      <c r="P95" s="61">
        <f>VLOOKUP($A95,[11]Dept!$A$4:$V$44,16,FALSE)*P$3%</f>
        <v>0</v>
      </c>
      <c r="Q95" s="61">
        <f>VLOOKUP($A95,[11]Dept!$A$4:$V$44,17,FALSE)*Q$3%</f>
        <v>0</v>
      </c>
      <c r="R95" s="61">
        <f t="shared" si="63"/>
        <v>0</v>
      </c>
      <c r="S95" s="61">
        <f>VLOOKUP($A95,[11]Dept!$A$4:$V$44,19,FALSE)*S$3%</f>
        <v>0</v>
      </c>
      <c r="T95" s="61">
        <f>VLOOKUP($A95,[11]Dept!$A$4:$V$44,20,FALSE)*T$3%</f>
        <v>0</v>
      </c>
      <c r="U95" s="61">
        <f>VLOOKUP($A95,[11]Dept!$A$4:$V$44,21,FALSE)*U$3%</f>
        <v>0</v>
      </c>
      <c r="V95" s="61">
        <f t="shared" si="64"/>
        <v>0</v>
      </c>
    </row>
    <row r="96" spans="1:22" s="6" customFormat="1" hidden="1">
      <c r="A96" s="51">
        <v>90</v>
      </c>
      <c r="B96" s="11" t="s">
        <v>148</v>
      </c>
      <c r="C96" s="59" t="s">
        <v>146</v>
      </c>
      <c r="D96" s="59"/>
      <c r="E96" s="61">
        <f t="shared" si="55"/>
        <v>4347.951853321505</v>
      </c>
      <c r="F96" s="61"/>
      <c r="G96" s="61">
        <f>VLOOKUP($A96,[11]Dept!$A$4:$V$44,7,FALSE)*G$3%</f>
        <v>344.65789654959383</v>
      </c>
      <c r="H96" s="61">
        <f>VLOOKUP($A96,[11]Dept!$A$4:$V$44,8,FALSE)*H$3%</f>
        <v>343.82540812088257</v>
      </c>
      <c r="I96" s="61">
        <f>VLOOKUP($A96,[11]Dept!$A$4:$V$44,9,FALSE)*I$3%</f>
        <v>385.26746889395719</v>
      </c>
      <c r="J96" s="61">
        <f t="shared" si="61"/>
        <v>1073.7507735644335</v>
      </c>
      <c r="K96" s="61">
        <f>VLOOKUP($A96,[11]Dept!$A$4:$V$44,11,FALSE)*K$3%</f>
        <v>427.26001397524635</v>
      </c>
      <c r="L96" s="61">
        <f>VLOOKUP($A96,[11]Dept!$A$4:$V$44,12,FALSE)*L$3%</f>
        <v>394.94471225381545</v>
      </c>
      <c r="M96" s="61">
        <f>VLOOKUP($A96,[11]Dept!$A$4:$V$44,13,FALSE)*M$3%</f>
        <v>348.76476108966807</v>
      </c>
      <c r="N96" s="61">
        <f t="shared" si="62"/>
        <v>1170.96948731873</v>
      </c>
      <c r="O96" s="61">
        <f>VLOOKUP($A96,[11]Dept!$A$4:$V$44,15,FALSE)*O$3%</f>
        <v>339.14882575847599</v>
      </c>
      <c r="P96" s="61">
        <f>VLOOKUP($A96,[11]Dept!$A$4:$V$44,16,FALSE)*P$3%</f>
        <v>365.74617176986715</v>
      </c>
      <c r="Q96" s="61">
        <f>VLOOKUP($A96,[11]Dept!$A$4:$V$44,17,FALSE)*Q$3%</f>
        <v>362.67756370260145</v>
      </c>
      <c r="R96" s="61">
        <f t="shared" si="63"/>
        <v>1067.5725612309445</v>
      </c>
      <c r="S96" s="61">
        <f>VLOOKUP($A96,[11]Dept!$A$4:$V$44,19,FALSE)*S$3%</f>
        <v>349.31886957398143</v>
      </c>
      <c r="T96" s="61">
        <f>VLOOKUP($A96,[11]Dept!$A$4:$V$44,20,FALSE)*T$3%</f>
        <v>356.18952110639771</v>
      </c>
      <c r="U96" s="61">
        <f>VLOOKUP($A96,[11]Dept!$A$4:$V$44,21,FALSE)*U$3%</f>
        <v>330.15064052701808</v>
      </c>
      <c r="V96" s="61">
        <f t="shared" si="64"/>
        <v>1035.6590312073972</v>
      </c>
    </row>
    <row r="97" spans="1:22" s="6" customFormat="1" hidden="1">
      <c r="A97" s="51">
        <v>91</v>
      </c>
      <c r="B97" s="11" t="s">
        <v>148</v>
      </c>
      <c r="C97" s="59" t="s">
        <v>56</v>
      </c>
      <c r="D97" s="59"/>
      <c r="E97" s="61">
        <f t="shared" si="55"/>
        <v>5082.5952064597614</v>
      </c>
      <c r="F97" s="61"/>
      <c r="G97" s="61">
        <f>VLOOKUP($A97,[11]Dept!$A$4:$V$44,7,FALSE)*G$3%</f>
        <v>0</v>
      </c>
      <c r="H97" s="61">
        <f>VLOOKUP($A97,[11]Dept!$A$4:$V$44,8,FALSE)*H$3%</f>
        <v>0</v>
      </c>
      <c r="I97" s="61">
        <f>VLOOKUP($A97,[11]Dept!$A$4:$V$44,9,FALSE)*I$3%</f>
        <v>535.09370679716278</v>
      </c>
      <c r="J97" s="61">
        <f t="shared" si="61"/>
        <v>535.09370679716278</v>
      </c>
      <c r="K97" s="61">
        <f>VLOOKUP($A97,[11]Dept!$A$4:$V$44,11,FALSE)*K$3%</f>
        <v>593.41668607673103</v>
      </c>
      <c r="L97" s="61">
        <f>VLOOKUP($A97,[11]Dept!$A$4:$V$44,12,FALSE)*L$3%</f>
        <v>548.53432257474367</v>
      </c>
      <c r="M97" s="61">
        <f>VLOOKUP($A97,[11]Dept!$A$4:$V$44,13,FALSE)*M$3%</f>
        <v>484.39550151342786</v>
      </c>
      <c r="N97" s="61">
        <f t="shared" si="62"/>
        <v>1626.3465101649026</v>
      </c>
      <c r="O97" s="61">
        <f>VLOOKUP($A97,[11]Dept!$A$4:$V$44,15,FALSE)*O$3%</f>
        <v>471.04003577566107</v>
      </c>
      <c r="P97" s="61">
        <f>VLOOKUP($A97,[11]Dept!$A$4:$V$44,16,FALSE)*P$3%</f>
        <v>507.98079412481547</v>
      </c>
      <c r="Q97" s="61">
        <f>VLOOKUP($A97,[11]Dept!$A$4:$V$44,17,FALSE)*Q$3%</f>
        <v>503.71883847583535</v>
      </c>
      <c r="R97" s="61">
        <f t="shared" si="63"/>
        <v>1482.7396683763118</v>
      </c>
      <c r="S97" s="61">
        <f>VLOOKUP($A97,[11]Dept!$A$4:$V$44,19,FALSE)*S$3%</f>
        <v>485.16509663052977</v>
      </c>
      <c r="T97" s="61">
        <f>VLOOKUP($A97,[11]Dept!$A$4:$V$44,20,FALSE)*T$3%</f>
        <v>494.70766820333012</v>
      </c>
      <c r="U97" s="61">
        <f>VLOOKUP($A97,[11]Dept!$A$4:$V$44,21,FALSE)*U$3%</f>
        <v>458.54255628752514</v>
      </c>
      <c r="V97" s="61">
        <f t="shared" si="64"/>
        <v>1438.4153211213852</v>
      </c>
    </row>
    <row r="98" spans="1:22" hidden="1">
      <c r="A98" s="51">
        <v>92</v>
      </c>
      <c r="B98" s="11" t="s">
        <v>148</v>
      </c>
      <c r="C98" s="59" t="s">
        <v>47</v>
      </c>
      <c r="D98" s="59"/>
      <c r="E98" s="61">
        <f t="shared" si="55"/>
        <v>28462.533156174664</v>
      </c>
      <c r="F98" s="61"/>
      <c r="G98" s="61">
        <f>VLOOKUP($A98,[11]Dept!$A$4:$V$44,7,FALSE)*G$3%</f>
        <v>0</v>
      </c>
      <c r="H98" s="61">
        <f>VLOOKUP($A98,[11]Dept!$A$4:$V$44,8,FALSE)*H$3%</f>
        <v>0</v>
      </c>
      <c r="I98" s="61">
        <f>VLOOKUP($A98,[11]Dept!$A$4:$V$44,9,FALSE)*I$3%</f>
        <v>2996.5247580641112</v>
      </c>
      <c r="J98" s="61">
        <f t="shared" si="61"/>
        <v>2996.5247580641112</v>
      </c>
      <c r="K98" s="61">
        <f>VLOOKUP($A98,[11]Dept!$A$4:$V$44,11,FALSE)*K$3%</f>
        <v>3323.1334420296935</v>
      </c>
      <c r="L98" s="61">
        <f>VLOOKUP($A98,[11]Dept!$A$4:$V$44,12,FALSE)*L$3%</f>
        <v>3071.7922064185645</v>
      </c>
      <c r="M98" s="61">
        <f>VLOOKUP($A98,[11]Dept!$A$4:$V$44,13,FALSE)*M$3%</f>
        <v>2712.6148084751962</v>
      </c>
      <c r="N98" s="61">
        <f t="shared" si="62"/>
        <v>9107.5404569234543</v>
      </c>
      <c r="O98" s="61">
        <f>VLOOKUP($A98,[11]Dept!$A$4:$V$44,15,FALSE)*O$3%</f>
        <v>2637.8242003437022</v>
      </c>
      <c r="P98" s="61">
        <f>VLOOKUP($A98,[11]Dept!$A$4:$V$44,16,FALSE)*P$3%</f>
        <v>2844.6924470989666</v>
      </c>
      <c r="Q98" s="61">
        <f>VLOOKUP($A98,[11]Dept!$A$4:$V$44,17,FALSE)*Q$3%</f>
        <v>2820.8254954646777</v>
      </c>
      <c r="R98" s="61">
        <f t="shared" si="63"/>
        <v>8303.342142907346</v>
      </c>
      <c r="S98" s="61">
        <f>VLOOKUP($A98,[11]Dept!$A$4:$V$44,19,FALSE)*S$3%</f>
        <v>2716.9245411309666</v>
      </c>
      <c r="T98" s="61">
        <f>VLOOKUP($A98,[11]Dept!$A$4:$V$44,20,FALSE)*T$3%</f>
        <v>2770.3629419386489</v>
      </c>
      <c r="U98" s="61">
        <f>VLOOKUP($A98,[11]Dept!$A$4:$V$44,21,FALSE)*U$3%</f>
        <v>2567.8383152101405</v>
      </c>
      <c r="V98" s="61">
        <f t="shared" si="64"/>
        <v>8055.1257982797561</v>
      </c>
    </row>
    <row r="99" spans="1:22" s="6" customFormat="1" hidden="1">
      <c r="A99" s="51">
        <v>93</v>
      </c>
      <c r="B99" s="11" t="s">
        <v>148</v>
      </c>
      <c r="C99" s="59" t="s">
        <v>50</v>
      </c>
      <c r="D99" s="59"/>
      <c r="E99" s="61">
        <f t="shared" si="55"/>
        <v>0</v>
      </c>
      <c r="F99" s="61"/>
      <c r="G99" s="61">
        <f>VLOOKUP($A99,[11]Dept!$A$4:$V$44,7,FALSE)*G$3%</f>
        <v>0</v>
      </c>
      <c r="H99" s="61">
        <f>VLOOKUP($A99,[11]Dept!$A$4:$V$44,8,FALSE)*H$3%</f>
        <v>0</v>
      </c>
      <c r="I99" s="61">
        <f>VLOOKUP($A99,[11]Dept!$A$4:$V$44,9,FALSE)*I$3%</f>
        <v>0</v>
      </c>
      <c r="J99" s="61">
        <f t="shared" si="61"/>
        <v>0</v>
      </c>
      <c r="K99" s="61">
        <f>VLOOKUP($A99,[11]Dept!$A$4:$V$44,11,FALSE)*K$3%</f>
        <v>0</v>
      </c>
      <c r="L99" s="61">
        <f>VLOOKUP($A99,[11]Dept!$A$4:$V$44,12,FALSE)*L$3%</f>
        <v>0</v>
      </c>
      <c r="M99" s="61">
        <f>VLOOKUP($A99,[11]Dept!$A$4:$V$44,13,FALSE)*M$3%</f>
        <v>0</v>
      </c>
      <c r="N99" s="61">
        <f t="shared" si="62"/>
        <v>0</v>
      </c>
      <c r="O99" s="61">
        <f>VLOOKUP($A99,[11]Dept!$A$4:$V$44,15,FALSE)*O$3%</f>
        <v>0</v>
      </c>
      <c r="P99" s="61">
        <f>VLOOKUP($A99,[11]Dept!$A$4:$V$44,16,FALSE)*P$3%</f>
        <v>0</v>
      </c>
      <c r="Q99" s="61">
        <f>VLOOKUP($A99,[11]Dept!$A$4:$V$44,17,FALSE)*Q$3%</f>
        <v>0</v>
      </c>
      <c r="R99" s="61">
        <f t="shared" si="63"/>
        <v>0</v>
      </c>
      <c r="S99" s="61">
        <f>VLOOKUP($A99,[11]Dept!$A$4:$V$44,19,FALSE)*S$3%</f>
        <v>0</v>
      </c>
      <c r="T99" s="61">
        <f>VLOOKUP($A99,[11]Dept!$A$4:$V$44,20,FALSE)*T$3%</f>
        <v>0</v>
      </c>
      <c r="U99" s="61">
        <f>VLOOKUP($A99,[11]Dept!$A$4:$V$44,21,FALSE)*U$3%</f>
        <v>0</v>
      </c>
      <c r="V99" s="61">
        <f t="shared" si="64"/>
        <v>0</v>
      </c>
    </row>
    <row r="100" spans="1:22" s="6" customFormat="1" hidden="1">
      <c r="A100" s="51">
        <v>94</v>
      </c>
      <c r="B100" s="11" t="s">
        <v>148</v>
      </c>
      <c r="C100" s="59" t="s">
        <v>147</v>
      </c>
      <c r="D100" s="59"/>
      <c r="E100" s="61">
        <f t="shared" si="55"/>
        <v>0</v>
      </c>
      <c r="F100" s="61"/>
      <c r="G100" s="61">
        <f>VLOOKUP($A100,[11]Dept!$A$4:$V$44,7,FALSE)*G$3%</f>
        <v>0</v>
      </c>
      <c r="H100" s="61">
        <f>VLOOKUP($A100,[11]Dept!$A$4:$V$44,8,FALSE)*H$3%</f>
        <v>0</v>
      </c>
      <c r="I100" s="61">
        <f>VLOOKUP($A100,[11]Dept!$A$4:$V$44,9,FALSE)*I$3%</f>
        <v>0</v>
      </c>
      <c r="J100" s="61">
        <f t="shared" si="61"/>
        <v>0</v>
      </c>
      <c r="K100" s="61">
        <f>VLOOKUP($A100,[11]Dept!$A$4:$V$44,11,FALSE)*K$3%</f>
        <v>0</v>
      </c>
      <c r="L100" s="61">
        <f>VLOOKUP($A100,[11]Dept!$A$4:$V$44,12,FALSE)*L$3%</f>
        <v>0</v>
      </c>
      <c r="M100" s="61">
        <f>VLOOKUP($A100,[11]Dept!$A$4:$V$44,13,FALSE)*M$3%</f>
        <v>0</v>
      </c>
      <c r="N100" s="61">
        <f t="shared" si="62"/>
        <v>0</v>
      </c>
      <c r="O100" s="61">
        <f>VLOOKUP($A100,[11]Dept!$A$4:$V$44,15,FALSE)*O$3%</f>
        <v>0</v>
      </c>
      <c r="P100" s="61">
        <f>VLOOKUP($A100,[11]Dept!$A$4:$V$44,16,FALSE)*P$3%</f>
        <v>0</v>
      </c>
      <c r="Q100" s="61">
        <f>VLOOKUP($A100,[11]Dept!$A$4:$V$44,17,FALSE)*Q$3%</f>
        <v>0</v>
      </c>
      <c r="R100" s="61">
        <f t="shared" si="63"/>
        <v>0</v>
      </c>
      <c r="S100" s="61">
        <f>VLOOKUP($A100,[11]Dept!$A$4:$V$44,19,FALSE)*S$3%</f>
        <v>0</v>
      </c>
      <c r="T100" s="61">
        <f>VLOOKUP($A100,[11]Dept!$A$4:$V$44,20,FALSE)*T$3%</f>
        <v>0</v>
      </c>
      <c r="U100" s="61">
        <f>VLOOKUP($A100,[11]Dept!$A$4:$V$44,21,FALSE)*U$3%</f>
        <v>0</v>
      </c>
      <c r="V100" s="61">
        <f t="shared" si="64"/>
        <v>0</v>
      </c>
    </row>
    <row r="101" spans="1:22" s="6" customFormat="1" hidden="1">
      <c r="A101" s="51">
        <v>95</v>
      </c>
      <c r="B101" s="11" t="s">
        <v>148</v>
      </c>
      <c r="C101" s="59" t="s">
        <v>48</v>
      </c>
      <c r="D101" s="59"/>
      <c r="E101" s="61">
        <f t="shared" si="55"/>
        <v>0</v>
      </c>
      <c r="F101" s="61"/>
      <c r="G101" s="61">
        <f>VLOOKUP($A101,[11]Dept!$A$4:$V$44,7,FALSE)*G$3%</f>
        <v>0</v>
      </c>
      <c r="H101" s="61">
        <f>VLOOKUP($A101,[11]Dept!$A$4:$V$44,8,FALSE)*H$3%</f>
        <v>0</v>
      </c>
      <c r="I101" s="61">
        <f>VLOOKUP($A101,[11]Dept!$A$4:$V$44,9,FALSE)*I$3%</f>
        <v>0</v>
      </c>
      <c r="J101" s="61">
        <f t="shared" si="61"/>
        <v>0</v>
      </c>
      <c r="K101" s="61">
        <f>VLOOKUP($A101,[11]Dept!$A$4:$V$44,11,FALSE)*K$3%</f>
        <v>0</v>
      </c>
      <c r="L101" s="61">
        <f>VLOOKUP($A101,[11]Dept!$A$4:$V$44,12,FALSE)*L$3%</f>
        <v>0</v>
      </c>
      <c r="M101" s="61">
        <f>VLOOKUP($A101,[11]Dept!$A$4:$V$44,13,FALSE)*M$3%</f>
        <v>0</v>
      </c>
      <c r="N101" s="61">
        <f t="shared" si="62"/>
        <v>0</v>
      </c>
      <c r="O101" s="61">
        <f>VLOOKUP($A101,[11]Dept!$A$4:$V$44,15,FALSE)*O$3%</f>
        <v>0</v>
      </c>
      <c r="P101" s="61">
        <f>VLOOKUP($A101,[11]Dept!$A$4:$V$44,16,FALSE)*P$3%</f>
        <v>0</v>
      </c>
      <c r="Q101" s="61">
        <f>VLOOKUP($A101,[11]Dept!$A$4:$V$44,17,FALSE)*Q$3%</f>
        <v>0</v>
      </c>
      <c r="R101" s="61">
        <f t="shared" si="63"/>
        <v>0</v>
      </c>
      <c r="S101" s="61">
        <f>VLOOKUP($A101,[11]Dept!$A$4:$V$44,19,FALSE)*S$3%</f>
        <v>0</v>
      </c>
      <c r="T101" s="61">
        <f>VLOOKUP($A101,[11]Dept!$A$4:$V$44,20,FALSE)*T$3%</f>
        <v>0</v>
      </c>
      <c r="U101" s="61">
        <f>VLOOKUP($A101,[11]Dept!$A$4:$V$44,21,FALSE)*U$3%</f>
        <v>0</v>
      </c>
      <c r="V101" s="61">
        <f t="shared" si="64"/>
        <v>0</v>
      </c>
    </row>
    <row r="102" spans="1:22" s="6" customFormat="1" hidden="1">
      <c r="A102" s="129">
        <v>96</v>
      </c>
      <c r="B102" s="124" t="s">
        <v>74</v>
      </c>
      <c r="C102" s="130" t="s">
        <v>150</v>
      </c>
      <c r="D102" s="130"/>
      <c r="E102" s="126">
        <f>+E103+E111</f>
        <v>408436.12778940273</v>
      </c>
      <c r="F102" s="106"/>
      <c r="G102" s="126">
        <f>+G103+G111</f>
        <v>32013.612546545421</v>
      </c>
      <c r="H102" s="126">
        <f t="shared" ref="H102:I102" si="65">+H103+H111</f>
        <v>32165.503643427306</v>
      </c>
      <c r="I102" s="126">
        <f t="shared" si="65"/>
        <v>36299.330152568065</v>
      </c>
      <c r="J102" s="126">
        <f>SUM(G102:I102)</f>
        <v>100478.44634254079</v>
      </c>
      <c r="K102" s="126">
        <f>+K103+K111</f>
        <v>39686.125520315567</v>
      </c>
      <c r="L102" s="126">
        <f t="shared" ref="L102" si="66">+L103+L111</f>
        <v>38088.760601396665</v>
      </c>
      <c r="M102" s="126">
        <f t="shared" ref="M102" si="67">+M103+M111</f>
        <v>32627.589260607136</v>
      </c>
      <c r="N102" s="126">
        <f>SUM(K102:M102)</f>
        <v>110402.47538231936</v>
      </c>
      <c r="O102" s="126">
        <f>+O103+O111</f>
        <v>31501.901485914143</v>
      </c>
      <c r="P102" s="126">
        <f t="shared" ref="P102" si="68">+P103+P111</f>
        <v>34460.062457976477</v>
      </c>
      <c r="Q102" s="126">
        <f t="shared" ref="Q102" si="69">+Q103+Q111</f>
        <v>33929.157709496329</v>
      </c>
      <c r="R102" s="126">
        <f>SUM(O102:Q102)</f>
        <v>99891.121653386945</v>
      </c>
      <c r="S102" s="126">
        <f>+S103+S111</f>
        <v>33455.691290050323</v>
      </c>
      <c r="T102" s="126">
        <f t="shared" ref="T102" si="70">+T103+T111</f>
        <v>33322.189309727779</v>
      </c>
      <c r="U102" s="126">
        <f t="shared" ref="U102" si="71">+U103+U111</f>
        <v>30886.203811377593</v>
      </c>
      <c r="V102" s="126">
        <f>SUM(S102:U102)</f>
        <v>97664.084411155694</v>
      </c>
    </row>
    <row r="103" spans="1:22" s="6" customFormat="1" hidden="1">
      <c r="A103" s="129">
        <v>97</v>
      </c>
      <c r="B103" s="124" t="s">
        <v>151</v>
      </c>
      <c r="C103" s="123" t="s">
        <v>152</v>
      </c>
      <c r="D103" s="123"/>
      <c r="E103" s="123">
        <f>SUM(E104:E110)</f>
        <v>382509.45192330045</v>
      </c>
      <c r="F103" s="104"/>
      <c r="G103" s="123">
        <f>SUM(G104:G110)</f>
        <v>29958.430274527473</v>
      </c>
      <c r="H103" s="123">
        <f t="shared" ref="H103:V103" si="72">SUM(H104:H110)</f>
        <v>30115.285469076858</v>
      </c>
      <c r="I103" s="123">
        <f t="shared" si="72"/>
        <v>34001.99450471891</v>
      </c>
      <c r="J103" s="123">
        <f t="shared" si="72"/>
        <v>94075.710248323245</v>
      </c>
      <c r="K103" s="123">
        <f t="shared" si="72"/>
        <v>37138.389881426134</v>
      </c>
      <c r="L103" s="123">
        <f t="shared" si="72"/>
        <v>35733.7199098091</v>
      </c>
      <c r="M103" s="123">
        <f t="shared" si="72"/>
        <v>30547.917907442818</v>
      </c>
      <c r="N103" s="123">
        <f t="shared" si="72"/>
        <v>103420.02769867805</v>
      </c>
      <c r="O103" s="123">
        <f t="shared" si="72"/>
        <v>29479.56959898397</v>
      </c>
      <c r="P103" s="123">
        <f t="shared" si="72"/>
        <v>32279.13158186727</v>
      </c>
      <c r="Q103" s="123">
        <f t="shared" si="72"/>
        <v>31766.524829640079</v>
      </c>
      <c r="R103" s="123">
        <f t="shared" si="72"/>
        <v>93525.226010491329</v>
      </c>
      <c r="S103" s="123">
        <f t="shared" si="72"/>
        <v>31372.715808516579</v>
      </c>
      <c r="T103" s="123">
        <f t="shared" si="72"/>
        <v>31198.244387574814</v>
      </c>
      <c r="U103" s="123">
        <f t="shared" si="72"/>
        <v>28917.527769716486</v>
      </c>
      <c r="V103" s="123">
        <f t="shared" si="72"/>
        <v>91488.487965807886</v>
      </c>
    </row>
    <row r="104" spans="1:22" s="6" customFormat="1" hidden="1">
      <c r="A104" s="51">
        <v>98</v>
      </c>
      <c r="B104" s="11" t="s">
        <v>151</v>
      </c>
      <c r="C104" s="59" t="s">
        <v>68</v>
      </c>
      <c r="D104" s="59"/>
      <c r="E104" s="61">
        <f t="shared" si="55"/>
        <v>0</v>
      </c>
      <c r="F104" s="61"/>
      <c r="G104" s="61">
        <f>VLOOKUP($A104,[12]Dept!$A$4:$U$34,6,)*G$3%</f>
        <v>0</v>
      </c>
      <c r="H104" s="61">
        <f>VLOOKUP($A104,[12]Dept!$A$4:$U$34,7,)*H$3%</f>
        <v>0</v>
      </c>
      <c r="I104" s="61">
        <f>VLOOKUP($A104,[12]Dept!$A$4:$U$34,8,)*I$3%</f>
        <v>0</v>
      </c>
      <c r="J104" s="61">
        <f t="shared" ref="J104:J110" si="73">SUM(G104:I104)</f>
        <v>0</v>
      </c>
      <c r="K104" s="61">
        <f>VLOOKUP($A104,[12]Dept!$A$4:$U$34,10,)*K$3%</f>
        <v>0</v>
      </c>
      <c r="L104" s="61">
        <f>VLOOKUP($A104,[12]Dept!$A$4:$U$34,11,)*L$3%</f>
        <v>0</v>
      </c>
      <c r="M104" s="61">
        <f>VLOOKUP($A104,[12]Dept!$A$4:$U$34,12,)*M$3%</f>
        <v>0</v>
      </c>
      <c r="N104" s="61">
        <f t="shared" ref="N104:N110" si="74">SUM(K104:M104)</f>
        <v>0</v>
      </c>
      <c r="O104" s="61">
        <f>VLOOKUP($A104,[12]Dept!$A$4:$U$34,14,)*O$3%</f>
        <v>0</v>
      </c>
      <c r="P104" s="61">
        <f>VLOOKUP($A104,[12]Dept!$A$4:$U$34,15,)*P$3%</f>
        <v>0</v>
      </c>
      <c r="Q104" s="61">
        <f>VLOOKUP($A104,[12]Dept!$A$4:$U$34,16,)*Q$3%</f>
        <v>0</v>
      </c>
      <c r="R104" s="61">
        <f t="shared" ref="R104:R110" si="75">SUM(O104:Q104)</f>
        <v>0</v>
      </c>
      <c r="S104" s="61">
        <f>VLOOKUP($A104,[12]Dept!$A$4:$U$34,18,)*S$3%</f>
        <v>0</v>
      </c>
      <c r="T104" s="61">
        <f>VLOOKUP($A104,[12]Dept!$A$4:$U$34,19,)*T$3%</f>
        <v>0</v>
      </c>
      <c r="U104" s="61">
        <f>VLOOKUP($A104,[12]Dept!$A$4:$U$34,20,)*U$3%</f>
        <v>0</v>
      </c>
      <c r="V104" s="61">
        <f t="shared" ref="V104:V110" si="76">SUM(S104:U104)</f>
        <v>0</v>
      </c>
    </row>
    <row r="105" spans="1:22" s="6" customFormat="1" hidden="1">
      <c r="A105" s="51">
        <v>99</v>
      </c>
      <c r="B105" s="11" t="s">
        <v>151</v>
      </c>
      <c r="C105" s="59" t="s">
        <v>71</v>
      </c>
      <c r="D105" s="59"/>
      <c r="E105" s="61">
        <f t="shared" si="55"/>
        <v>144.93172844405018</v>
      </c>
      <c r="F105" s="61"/>
      <c r="G105" s="61">
        <f>VLOOKUP($A105,[12]Dept!$A$4:$U$34,6,)*G$3%</f>
        <v>11.488596551653128</v>
      </c>
      <c r="H105" s="61">
        <f>VLOOKUP($A105,[12]Dept!$A$4:$U$34,7,)*H$3%</f>
        <v>11.460846937362751</v>
      </c>
      <c r="I105" s="61">
        <f>VLOOKUP($A105,[12]Dept!$A$4:$U$34,8,)*I$3%</f>
        <v>12.842248963131906</v>
      </c>
      <c r="J105" s="61">
        <f t="shared" si="73"/>
        <v>35.791692452147785</v>
      </c>
      <c r="K105" s="61">
        <f>VLOOKUP($A105,[12]Dept!$A$4:$U$34,10,)*K$3%</f>
        <v>14.242000465841544</v>
      </c>
      <c r="L105" s="61">
        <f>VLOOKUP($A105,[12]Dept!$A$4:$U$34,11,)*L$3%</f>
        <v>13.164823741793848</v>
      </c>
      <c r="M105" s="61">
        <f>VLOOKUP($A105,[12]Dept!$A$4:$U$34,12,)*M$3%</f>
        <v>11.625492036322269</v>
      </c>
      <c r="N105" s="61">
        <f t="shared" si="74"/>
        <v>39.032316243957659</v>
      </c>
      <c r="O105" s="61">
        <f>VLOOKUP($A105,[12]Dept!$A$4:$U$34,14,)*O$3%</f>
        <v>11.304960858615866</v>
      </c>
      <c r="P105" s="61">
        <f>VLOOKUP($A105,[12]Dept!$A$4:$U$34,15,)*P$3%</f>
        <v>12.19153905899557</v>
      </c>
      <c r="Q105" s="61">
        <f>VLOOKUP($A105,[12]Dept!$A$4:$U$34,16,)*Q$3%</f>
        <v>12.089252123420048</v>
      </c>
      <c r="R105" s="61">
        <f t="shared" si="75"/>
        <v>35.585752041031483</v>
      </c>
      <c r="S105" s="61">
        <f>VLOOKUP($A105,[12]Dept!$A$4:$U$34,18,)*S$3%</f>
        <v>11.643962319132715</v>
      </c>
      <c r="T105" s="61">
        <f>VLOOKUP($A105,[12]Dept!$A$4:$U$34,19,)*T$3%</f>
        <v>11.872984036879924</v>
      </c>
      <c r="U105" s="61">
        <f>VLOOKUP($A105,[12]Dept!$A$4:$U$34,20,)*U$3%</f>
        <v>11.005021350900604</v>
      </c>
      <c r="V105" s="61">
        <f t="shared" si="76"/>
        <v>34.521967706913244</v>
      </c>
    </row>
    <row r="106" spans="1:22" s="6" customFormat="1" hidden="1">
      <c r="A106" s="51">
        <v>100</v>
      </c>
      <c r="B106" s="11" t="s">
        <v>151</v>
      </c>
      <c r="C106" s="59" t="s">
        <v>70</v>
      </c>
      <c r="D106" s="59"/>
      <c r="E106" s="61">
        <f t="shared" ref="E106:E135" si="77">SUM(G106:V106)/2</f>
        <v>134326.66276924268</v>
      </c>
      <c r="F106" s="61"/>
      <c r="G106" s="61">
        <f>VLOOKUP($A106,[12]Dept!$A$4:$U$34,6,)*G$3%</f>
        <v>10416.327540165503</v>
      </c>
      <c r="H106" s="61">
        <f>VLOOKUP($A106,[12]Dept!$A$4:$U$34,7,)*H$3%</f>
        <v>10620.384828622817</v>
      </c>
      <c r="I106" s="61">
        <f>VLOOKUP($A106,[12]Dept!$A$4:$U$34,8,)*I$3%</f>
        <v>12157.329018431537</v>
      </c>
      <c r="J106" s="61">
        <f t="shared" si="73"/>
        <v>33194.041387219855</v>
      </c>
      <c r="K106" s="61">
        <f>VLOOKUP($A106,[12]Dept!$A$4:$U$34,10,)*K$3%</f>
        <v>12912.747089029666</v>
      </c>
      <c r="L106" s="61">
        <f>VLOOKUP($A106,[12]Dept!$A$4:$U$34,11,)*L$3%</f>
        <v>12462.699808898176</v>
      </c>
      <c r="M106" s="61">
        <f>VLOOKUP($A106,[12]Dept!$A$4:$U$34,12,)*M$3%</f>
        <v>10772.955953658637</v>
      </c>
      <c r="N106" s="61">
        <f t="shared" si="74"/>
        <v>36148.402851586477</v>
      </c>
      <c r="O106" s="61">
        <f>VLOOKUP($A106,[12]Dept!$A$4:$U$34,14,)*O$3%</f>
        <v>10249.831178478385</v>
      </c>
      <c r="P106" s="61">
        <f>VLOOKUP($A106,[12]Dept!$A$4:$U$34,15,)*P$3%</f>
        <v>11541.323642515807</v>
      </c>
      <c r="Q106" s="61">
        <f>VLOOKUP($A106,[12]Dept!$A$4:$U$34,16,)*Q$3%</f>
        <v>11202.706967702577</v>
      </c>
      <c r="R106" s="61">
        <f t="shared" si="75"/>
        <v>32993.86178869677</v>
      </c>
      <c r="S106" s="61">
        <f>VLOOKUP($A106,[12]Dept!$A$4:$U$34,18,)*S$3%</f>
        <v>10790.071749062983</v>
      </c>
      <c r="T106" s="61">
        <f>VLOOKUP($A106,[12]Dept!$A$4:$U$34,19,)*T$3%</f>
        <v>11002.298540842063</v>
      </c>
      <c r="U106" s="61">
        <f>VLOOKUP($A106,[12]Dept!$A$4:$U$34,20,)*U$3%</f>
        <v>10197.986451834558</v>
      </c>
      <c r="V106" s="61">
        <f t="shared" si="76"/>
        <v>31990.356741739604</v>
      </c>
    </row>
    <row r="107" spans="1:22" s="6" customFormat="1" hidden="1">
      <c r="A107" s="51">
        <v>101</v>
      </c>
      <c r="B107" s="11" t="s">
        <v>151</v>
      </c>
      <c r="C107" s="59" t="s">
        <v>56</v>
      </c>
      <c r="D107" s="59"/>
      <c r="E107" s="61">
        <f t="shared" si="77"/>
        <v>0</v>
      </c>
      <c r="F107" s="61"/>
      <c r="G107" s="61">
        <f>VLOOKUP($A107,[12]Dept!$A$4:$U$34,6,)*G$3%</f>
        <v>0</v>
      </c>
      <c r="H107" s="61">
        <f>VLOOKUP($A107,[12]Dept!$A$4:$U$34,7,)*H$3%</f>
        <v>0</v>
      </c>
      <c r="I107" s="61">
        <f>VLOOKUP($A107,[12]Dept!$A$4:$U$34,8,)*I$3%</f>
        <v>0</v>
      </c>
      <c r="J107" s="61">
        <f t="shared" si="73"/>
        <v>0</v>
      </c>
      <c r="K107" s="61">
        <f>VLOOKUP($A107,[12]Dept!$A$4:$U$34,10,)*K$3%</f>
        <v>0</v>
      </c>
      <c r="L107" s="61">
        <f>VLOOKUP($A107,[12]Dept!$A$4:$U$34,11,)*L$3%</f>
        <v>0</v>
      </c>
      <c r="M107" s="61">
        <f>VLOOKUP($A107,[12]Dept!$A$4:$U$34,12,)*M$3%</f>
        <v>0</v>
      </c>
      <c r="N107" s="61">
        <f t="shared" si="74"/>
        <v>0</v>
      </c>
      <c r="O107" s="61">
        <f>VLOOKUP($A107,[12]Dept!$A$4:$U$34,14,)*O$3%</f>
        <v>0</v>
      </c>
      <c r="P107" s="61">
        <f>VLOOKUP($A107,[12]Dept!$A$4:$U$34,15,)*P$3%</f>
        <v>0</v>
      </c>
      <c r="Q107" s="61">
        <f>VLOOKUP($A107,[12]Dept!$A$4:$U$34,16,)*Q$3%</f>
        <v>0</v>
      </c>
      <c r="R107" s="61">
        <f t="shared" si="75"/>
        <v>0</v>
      </c>
      <c r="S107" s="61">
        <f>VLOOKUP($A107,[12]Dept!$A$4:$U$34,18,)*S$3%</f>
        <v>0</v>
      </c>
      <c r="T107" s="61">
        <f>VLOOKUP($A107,[12]Dept!$A$4:$U$34,19,)*T$3%</f>
        <v>0</v>
      </c>
      <c r="U107" s="61">
        <f>VLOOKUP($A107,[12]Dept!$A$4:$U$34,20,)*U$3%</f>
        <v>0</v>
      </c>
      <c r="V107" s="61">
        <f t="shared" si="76"/>
        <v>0</v>
      </c>
    </row>
    <row r="108" spans="1:22" s="6" customFormat="1" hidden="1">
      <c r="A108" s="51">
        <v>102</v>
      </c>
      <c r="B108" s="11" t="s">
        <v>151</v>
      </c>
      <c r="C108" s="59" t="s">
        <v>47</v>
      </c>
      <c r="D108" s="59"/>
      <c r="E108" s="61">
        <f t="shared" si="77"/>
        <v>231890.76551048027</v>
      </c>
      <c r="F108" s="61"/>
      <c r="G108" s="61">
        <f>VLOOKUP($A108,[12]Dept!$A$4:$U$34,6,)*G$3%</f>
        <v>18381.754482645003</v>
      </c>
      <c r="H108" s="61">
        <f>VLOOKUP($A108,[12]Dept!$A$4:$U$34,7,)*H$3%</f>
        <v>18337.355099780401</v>
      </c>
      <c r="I108" s="61">
        <f>VLOOKUP($A108,[12]Dept!$A$4:$U$34,8,)*I$3%</f>
        <v>20547.598341011049</v>
      </c>
      <c r="J108" s="61">
        <f t="shared" si="73"/>
        <v>57266.70792343645</v>
      </c>
      <c r="K108" s="61">
        <f>VLOOKUP($A108,[12]Dept!$A$4:$U$34,10,)*K$3%</f>
        <v>22787.200745346472</v>
      </c>
      <c r="L108" s="61">
        <f>VLOOKUP($A108,[12]Dept!$A$4:$U$34,11,)*L$3%</f>
        <v>21063.717986870157</v>
      </c>
      <c r="M108" s="61">
        <f>VLOOKUP($A108,[12]Dept!$A$4:$U$34,12,)*M$3%</f>
        <v>18600.78725811563</v>
      </c>
      <c r="N108" s="61">
        <f t="shared" si="74"/>
        <v>62451.705990332252</v>
      </c>
      <c r="O108" s="61">
        <f>VLOOKUP($A108,[12]Dept!$A$4:$U$34,14,)*O$3%</f>
        <v>18087.937373785386</v>
      </c>
      <c r="P108" s="61">
        <f>VLOOKUP($A108,[12]Dept!$A$4:$U$34,15,)*P$3%</f>
        <v>19506.462494392912</v>
      </c>
      <c r="Q108" s="61">
        <f>VLOOKUP($A108,[12]Dept!$A$4:$U$34,16,)*Q$3%</f>
        <v>19342.803397472078</v>
      </c>
      <c r="R108" s="61">
        <f t="shared" si="75"/>
        <v>56937.203265650372</v>
      </c>
      <c r="S108" s="61">
        <f>VLOOKUP($A108,[12]Dept!$A$4:$U$34,18,)*S$3%</f>
        <v>18630.339710612345</v>
      </c>
      <c r="T108" s="61">
        <f>VLOOKUP($A108,[12]Dept!$A$4:$U$34,19,)*T$3%</f>
        <v>18996.774459007876</v>
      </c>
      <c r="U108" s="61">
        <f>VLOOKUP($A108,[12]Dept!$A$4:$U$34,20,)*U$3%</f>
        <v>17608.034161440966</v>
      </c>
      <c r="V108" s="61">
        <f t="shared" si="76"/>
        <v>55235.148331061195</v>
      </c>
    </row>
    <row r="109" spans="1:22" s="6" customFormat="1" hidden="1">
      <c r="A109" s="51">
        <v>103</v>
      </c>
      <c r="B109" s="11" t="s">
        <v>151</v>
      </c>
      <c r="C109" s="59" t="s">
        <v>50</v>
      </c>
      <c r="D109" s="59"/>
      <c r="E109" s="61">
        <f t="shared" si="77"/>
        <v>0</v>
      </c>
      <c r="F109" s="61"/>
      <c r="G109" s="61">
        <f>VLOOKUP($A109,[12]Dept!$A$4:$U$34,6,)*G$3%</f>
        <v>0</v>
      </c>
      <c r="H109" s="61">
        <f>VLOOKUP($A109,[12]Dept!$A$4:$U$34,7,)*H$3%</f>
        <v>0</v>
      </c>
      <c r="I109" s="61">
        <f>VLOOKUP($A109,[12]Dept!$A$4:$U$34,8,)*I$3%</f>
        <v>0</v>
      </c>
      <c r="J109" s="61">
        <f t="shared" si="73"/>
        <v>0</v>
      </c>
      <c r="K109" s="61">
        <f>VLOOKUP($A109,[12]Dept!$A$4:$U$34,10,)*K$3%</f>
        <v>0</v>
      </c>
      <c r="L109" s="61">
        <f>VLOOKUP($A109,[12]Dept!$A$4:$U$34,11,)*L$3%</f>
        <v>0</v>
      </c>
      <c r="M109" s="61">
        <f>VLOOKUP($A109,[12]Dept!$A$4:$U$34,12,)*M$3%</f>
        <v>0</v>
      </c>
      <c r="N109" s="61">
        <f t="shared" si="74"/>
        <v>0</v>
      </c>
      <c r="O109" s="61">
        <f>VLOOKUP($A109,[12]Dept!$A$4:$U$34,14,)*O$3%</f>
        <v>0</v>
      </c>
      <c r="P109" s="61">
        <f>VLOOKUP($A109,[12]Dept!$A$4:$U$34,15,)*P$3%</f>
        <v>0</v>
      </c>
      <c r="Q109" s="61">
        <f>VLOOKUP($A109,[12]Dept!$A$4:$U$34,16,)*Q$3%</f>
        <v>0</v>
      </c>
      <c r="R109" s="61">
        <f t="shared" si="75"/>
        <v>0</v>
      </c>
      <c r="S109" s="61">
        <f>VLOOKUP($A109,[12]Dept!$A$4:$U$34,18,)*S$3%</f>
        <v>0</v>
      </c>
      <c r="T109" s="61">
        <f>VLOOKUP($A109,[12]Dept!$A$4:$U$34,19,)*T$3%</f>
        <v>0</v>
      </c>
      <c r="U109" s="61">
        <f>VLOOKUP($A109,[12]Dept!$A$4:$U$34,20,)*U$3%</f>
        <v>0</v>
      </c>
      <c r="V109" s="61">
        <f t="shared" si="76"/>
        <v>0</v>
      </c>
    </row>
    <row r="110" spans="1:22" s="6" customFormat="1" hidden="1">
      <c r="A110" s="51">
        <v>104</v>
      </c>
      <c r="B110" s="11" t="s">
        <v>151</v>
      </c>
      <c r="C110" s="59" t="s">
        <v>48</v>
      </c>
      <c r="D110" s="59"/>
      <c r="E110" s="61">
        <f t="shared" si="77"/>
        <v>16147.091915133455</v>
      </c>
      <c r="F110" s="61"/>
      <c r="G110" s="61">
        <f>VLOOKUP($A110,[12]Dept!$A$4:$U$34,6,)*G$3%</f>
        <v>1148.8596551653127</v>
      </c>
      <c r="H110" s="61">
        <f>VLOOKUP($A110,[12]Dept!$A$4:$U$34,7,)*H$3%</f>
        <v>1146.0846937362751</v>
      </c>
      <c r="I110" s="61">
        <f>VLOOKUP($A110,[12]Dept!$A$4:$U$34,8,)*I$3%</f>
        <v>1284.2248963131906</v>
      </c>
      <c r="J110" s="61">
        <f t="shared" si="73"/>
        <v>3579.1692452147781</v>
      </c>
      <c r="K110" s="61">
        <f>VLOOKUP($A110,[12]Dept!$A$4:$U$34,10,)*K$3%</f>
        <v>1424.2000465841545</v>
      </c>
      <c r="L110" s="61">
        <f>VLOOKUP($A110,[12]Dept!$A$4:$U$34,11,)*L$3%</f>
        <v>2194.1372902989747</v>
      </c>
      <c r="M110" s="61">
        <f>VLOOKUP($A110,[12]Dept!$A$4:$U$34,12,)*M$3%</f>
        <v>1162.5492036322269</v>
      </c>
      <c r="N110" s="61">
        <f t="shared" si="74"/>
        <v>4780.8865405153556</v>
      </c>
      <c r="O110" s="61">
        <f>VLOOKUP($A110,[12]Dept!$A$4:$U$34,14,)*O$3%</f>
        <v>1130.4960858615866</v>
      </c>
      <c r="P110" s="61">
        <f>VLOOKUP($A110,[12]Dept!$A$4:$U$34,15,)*P$3%</f>
        <v>1219.153905899557</v>
      </c>
      <c r="Q110" s="61">
        <f>VLOOKUP($A110,[12]Dept!$A$4:$U$34,16,)*Q$3%</f>
        <v>1208.9252123420049</v>
      </c>
      <c r="R110" s="61">
        <f t="shared" si="75"/>
        <v>3558.5752041031483</v>
      </c>
      <c r="S110" s="61">
        <f>VLOOKUP($A110,[12]Dept!$A$4:$U$34,18,)*S$3%</f>
        <v>1940.6603865221191</v>
      </c>
      <c r="T110" s="61">
        <f>VLOOKUP($A110,[12]Dept!$A$4:$U$34,19,)*T$3%</f>
        <v>1187.2984036879923</v>
      </c>
      <c r="U110" s="61">
        <f>VLOOKUP($A110,[12]Dept!$A$4:$U$34,20,)*U$3%</f>
        <v>1100.5021350900604</v>
      </c>
      <c r="V110" s="61">
        <f t="shared" si="76"/>
        <v>4228.4609253001718</v>
      </c>
    </row>
    <row r="111" spans="1:22" s="6" customFormat="1" hidden="1">
      <c r="A111" s="129">
        <v>105</v>
      </c>
      <c r="B111" s="124" t="s">
        <v>153</v>
      </c>
      <c r="C111" s="123" t="s">
        <v>154</v>
      </c>
      <c r="D111" s="123"/>
      <c r="E111" s="123">
        <f>SUM(E112:E118)</f>
        <v>25926.675866102305</v>
      </c>
      <c r="F111" s="104"/>
      <c r="G111" s="123">
        <f>SUM(G112:G118)</f>
        <v>2055.1822720179484</v>
      </c>
      <c r="H111" s="123">
        <f t="shared" ref="H111:V111" si="78">SUM(H112:H118)</f>
        <v>2050.2181743504475</v>
      </c>
      <c r="I111" s="123">
        <f t="shared" si="78"/>
        <v>2297.3356478491519</v>
      </c>
      <c r="J111" s="123">
        <f t="shared" si="78"/>
        <v>6402.7360942175474</v>
      </c>
      <c r="K111" s="123">
        <f t="shared" si="78"/>
        <v>2547.7356388894318</v>
      </c>
      <c r="L111" s="123">
        <f t="shared" si="78"/>
        <v>2355.040691587566</v>
      </c>
      <c r="M111" s="123">
        <f t="shared" si="78"/>
        <v>2079.6713531643168</v>
      </c>
      <c r="N111" s="123">
        <f t="shared" si="78"/>
        <v>6982.4476836413151</v>
      </c>
      <c r="O111" s="123">
        <f t="shared" si="78"/>
        <v>2022.3318869301715</v>
      </c>
      <c r="P111" s="123">
        <f t="shared" si="78"/>
        <v>2180.9308761092075</v>
      </c>
      <c r="Q111" s="123">
        <f t="shared" si="78"/>
        <v>2162.6328798562531</v>
      </c>
      <c r="R111" s="123">
        <f t="shared" si="78"/>
        <v>6365.8956428956326</v>
      </c>
      <c r="S111" s="123">
        <f t="shared" si="78"/>
        <v>2082.975481533741</v>
      </c>
      <c r="T111" s="123">
        <f t="shared" si="78"/>
        <v>2123.944922152964</v>
      </c>
      <c r="U111" s="123">
        <f t="shared" si="78"/>
        <v>1968.6760416611078</v>
      </c>
      <c r="V111" s="123">
        <f t="shared" si="78"/>
        <v>6175.5964453478127</v>
      </c>
    </row>
    <row r="112" spans="1:22" s="6" customFormat="1" hidden="1">
      <c r="A112" s="51">
        <v>106</v>
      </c>
      <c r="B112" s="11" t="s">
        <v>153</v>
      </c>
      <c r="C112" s="59" t="s">
        <v>68</v>
      </c>
      <c r="D112" s="59"/>
      <c r="E112" s="61">
        <f t="shared" si="77"/>
        <v>0</v>
      </c>
      <c r="F112" s="61"/>
      <c r="G112" s="61">
        <f>VLOOKUP($A112,[12]Dept!$A$4:$U$34,6,)*G$3%</f>
        <v>0</v>
      </c>
      <c r="H112" s="61">
        <f>VLOOKUP($A112,[12]Dept!$A$4:$U$34,7,)*H$3%</f>
        <v>0</v>
      </c>
      <c r="I112" s="61">
        <f>VLOOKUP($A112,[12]Dept!$A$4:$U$34,8,)*I$3%</f>
        <v>0</v>
      </c>
      <c r="J112" s="61">
        <f t="shared" ref="J112:J118" si="79">SUM(G112:I112)</f>
        <v>0</v>
      </c>
      <c r="K112" s="61">
        <f>VLOOKUP($A112,[12]Dept!$A$4:$U$34,10,)*K$3%</f>
        <v>0</v>
      </c>
      <c r="L112" s="61">
        <f>VLOOKUP($A112,[12]Dept!$A$4:$U$34,11,)*L$3%</f>
        <v>0</v>
      </c>
      <c r="M112" s="61">
        <f>VLOOKUP($A112,[12]Dept!$A$4:$U$34,12,)*M$3%</f>
        <v>0</v>
      </c>
      <c r="N112" s="61">
        <f t="shared" ref="N112:N118" si="80">SUM(K112:M112)</f>
        <v>0</v>
      </c>
      <c r="O112" s="61">
        <f>VLOOKUP($A112,[12]Dept!$A$4:$U$34,14,)*O$3%</f>
        <v>0</v>
      </c>
      <c r="P112" s="61">
        <f>VLOOKUP($A112,[12]Dept!$A$4:$U$34,15,)*P$3%</f>
        <v>0</v>
      </c>
      <c r="Q112" s="61">
        <f>VLOOKUP($A112,[12]Dept!$A$4:$U$34,16,)*Q$3%</f>
        <v>0</v>
      </c>
      <c r="R112" s="61">
        <f t="shared" ref="R112:R118" si="81">SUM(O112:Q112)</f>
        <v>0</v>
      </c>
      <c r="S112" s="61">
        <f>VLOOKUP($A112,[12]Dept!$A$4:$U$34,18,)*S$3%</f>
        <v>0</v>
      </c>
      <c r="T112" s="61">
        <f>VLOOKUP($A112,[12]Dept!$A$4:$U$34,19,)*T$3%</f>
        <v>0</v>
      </c>
      <c r="U112" s="61">
        <f>VLOOKUP($A112,[12]Dept!$A$4:$U$34,20,)*U$3%</f>
        <v>0</v>
      </c>
      <c r="V112" s="61">
        <f t="shared" ref="V112:V118" si="82">SUM(S112:U112)</f>
        <v>0</v>
      </c>
    </row>
    <row r="113" spans="1:22" s="6" customFormat="1" hidden="1">
      <c r="A113" s="51">
        <v>107</v>
      </c>
      <c r="B113" s="11" t="s">
        <v>153</v>
      </c>
      <c r="C113" s="59" t="s">
        <v>71</v>
      </c>
      <c r="D113" s="59"/>
      <c r="E113" s="61">
        <f t="shared" si="77"/>
        <v>20129.406728340298</v>
      </c>
      <c r="F113" s="61"/>
      <c r="G113" s="61">
        <f>VLOOKUP($A113,[12]Dept!$A$4:$U$34,6,)*G$3%</f>
        <v>1595.6384099518232</v>
      </c>
      <c r="H113" s="61">
        <f>VLOOKUP($A113,[12]Dept!$A$4:$U$34,7,)*H$3%</f>
        <v>1591.7842968559376</v>
      </c>
      <c r="I113" s="61">
        <f>VLOOKUP($A113,[12]Dept!$A$4:$U$34,8,)*I$3%</f>
        <v>1783.6456893238758</v>
      </c>
      <c r="J113" s="61">
        <f t="shared" si="79"/>
        <v>4971.0683961316363</v>
      </c>
      <c r="K113" s="61">
        <f>VLOOKUP($A113,[12]Dept!$A$4:$U$34,10,)*K$3%</f>
        <v>1978.05562025577</v>
      </c>
      <c r="L113" s="61">
        <f>VLOOKUP($A113,[12]Dept!$A$4:$U$34,11,)*L$3%</f>
        <v>1828.447741915812</v>
      </c>
      <c r="M113" s="61">
        <f>VLOOKUP($A113,[12]Dept!$A$4:$U$34,12,)*M$3%</f>
        <v>1614.6516717114262</v>
      </c>
      <c r="N113" s="61">
        <f t="shared" si="80"/>
        <v>5421.1550338830084</v>
      </c>
      <c r="O113" s="61">
        <f>VLOOKUP($A113,[12]Dept!$A$4:$U$34,14,)*O$3%</f>
        <v>1570.1334525855368</v>
      </c>
      <c r="P113" s="61">
        <f>VLOOKUP($A113,[12]Dept!$A$4:$U$34,15,)*P$3%</f>
        <v>1693.2693137493848</v>
      </c>
      <c r="Q113" s="61">
        <f>VLOOKUP($A113,[12]Dept!$A$4:$U$34,16,)*Q$3%</f>
        <v>1679.0627949194511</v>
      </c>
      <c r="R113" s="61">
        <f t="shared" si="81"/>
        <v>4942.4655612543729</v>
      </c>
      <c r="S113" s="61">
        <f>VLOOKUP($A113,[12]Dept!$A$4:$U$34,18,)*S$3%</f>
        <v>1617.2169887684324</v>
      </c>
      <c r="T113" s="61">
        <f>VLOOKUP($A113,[12]Dept!$A$4:$U$34,19,)*T$3%</f>
        <v>1649.0255606777671</v>
      </c>
      <c r="U113" s="61">
        <f>VLOOKUP($A113,[12]Dept!$A$4:$U$34,20,)*U$3%</f>
        <v>1528.4751876250837</v>
      </c>
      <c r="V113" s="61">
        <f t="shared" si="82"/>
        <v>4794.7177370712834</v>
      </c>
    </row>
    <row r="114" spans="1:22" s="6" customFormat="1" hidden="1">
      <c r="A114" s="51">
        <v>108</v>
      </c>
      <c r="B114" s="11" t="s">
        <v>153</v>
      </c>
      <c r="C114" s="59" t="s">
        <v>70</v>
      </c>
      <c r="D114" s="59"/>
      <c r="E114" s="61">
        <f t="shared" si="77"/>
        <v>0</v>
      </c>
      <c r="F114" s="61"/>
      <c r="G114" s="61">
        <f>VLOOKUP($A114,[12]Dept!$A$4:$U$34,6,)*G$3%</f>
        <v>0</v>
      </c>
      <c r="H114" s="61">
        <f>VLOOKUP($A114,[12]Dept!$A$4:$U$34,7,)*H$3%</f>
        <v>0</v>
      </c>
      <c r="I114" s="61">
        <f>VLOOKUP($A114,[12]Dept!$A$4:$U$34,8,)*I$3%</f>
        <v>0</v>
      </c>
      <c r="J114" s="61">
        <f t="shared" si="79"/>
        <v>0</v>
      </c>
      <c r="K114" s="61">
        <f>VLOOKUP($A114,[12]Dept!$A$4:$U$34,10,)*K$3%</f>
        <v>0</v>
      </c>
      <c r="L114" s="61">
        <f>VLOOKUP($A114,[12]Dept!$A$4:$U$34,11,)*L$3%</f>
        <v>0</v>
      </c>
      <c r="M114" s="61">
        <f>VLOOKUP($A114,[12]Dept!$A$4:$U$34,12,)*M$3%</f>
        <v>0</v>
      </c>
      <c r="N114" s="61">
        <f t="shared" si="80"/>
        <v>0</v>
      </c>
      <c r="O114" s="61">
        <f>VLOOKUP($A114,[12]Dept!$A$4:$U$34,14,)*O$3%</f>
        <v>0</v>
      </c>
      <c r="P114" s="61">
        <f>VLOOKUP($A114,[12]Dept!$A$4:$U$34,15,)*P$3%</f>
        <v>0</v>
      </c>
      <c r="Q114" s="61">
        <f>VLOOKUP($A114,[12]Dept!$A$4:$U$34,16,)*Q$3%</f>
        <v>0</v>
      </c>
      <c r="R114" s="61">
        <f t="shared" si="81"/>
        <v>0</v>
      </c>
      <c r="S114" s="61">
        <f>VLOOKUP($A114,[12]Dept!$A$4:$U$34,18,)*S$3%</f>
        <v>0</v>
      </c>
      <c r="T114" s="61">
        <f>VLOOKUP($A114,[12]Dept!$A$4:$U$34,19,)*T$3%</f>
        <v>0</v>
      </c>
      <c r="U114" s="61">
        <f>VLOOKUP($A114,[12]Dept!$A$4:$U$34,20,)*U$3%</f>
        <v>0</v>
      </c>
      <c r="V114" s="61">
        <f t="shared" si="82"/>
        <v>0</v>
      </c>
    </row>
    <row r="115" spans="1:22" s="6" customFormat="1" hidden="1">
      <c r="A115" s="51">
        <v>109</v>
      </c>
      <c r="B115" s="11" t="s">
        <v>153</v>
      </c>
      <c r="C115" s="59" t="s">
        <v>56</v>
      </c>
      <c r="D115" s="59"/>
      <c r="E115" s="61">
        <f t="shared" si="77"/>
        <v>0</v>
      </c>
      <c r="F115" s="61"/>
      <c r="G115" s="61">
        <f>VLOOKUP($A115,[12]Dept!$A$4:$U$34,6,)*G$3%</f>
        <v>0</v>
      </c>
      <c r="H115" s="61">
        <f>VLOOKUP($A115,[12]Dept!$A$4:$U$34,7,)*H$3%</f>
        <v>0</v>
      </c>
      <c r="I115" s="61">
        <f>VLOOKUP($A115,[12]Dept!$A$4:$U$34,8,)*I$3%</f>
        <v>0</v>
      </c>
      <c r="J115" s="61">
        <f t="shared" si="79"/>
        <v>0</v>
      </c>
      <c r="K115" s="61">
        <f>VLOOKUP($A115,[12]Dept!$A$4:$U$34,10,)*K$3%</f>
        <v>0</v>
      </c>
      <c r="L115" s="61">
        <f>VLOOKUP($A115,[12]Dept!$A$4:$U$34,11,)*L$3%</f>
        <v>0</v>
      </c>
      <c r="M115" s="61">
        <f>VLOOKUP($A115,[12]Dept!$A$4:$U$34,12,)*M$3%</f>
        <v>0</v>
      </c>
      <c r="N115" s="61">
        <f t="shared" si="80"/>
        <v>0</v>
      </c>
      <c r="O115" s="61">
        <f>VLOOKUP($A115,[12]Dept!$A$4:$U$34,14,)*O$3%</f>
        <v>0</v>
      </c>
      <c r="P115" s="61">
        <f>VLOOKUP($A115,[12]Dept!$A$4:$U$34,15,)*P$3%</f>
        <v>0</v>
      </c>
      <c r="Q115" s="61">
        <f>VLOOKUP($A115,[12]Dept!$A$4:$U$34,16,)*Q$3%</f>
        <v>0</v>
      </c>
      <c r="R115" s="61">
        <f t="shared" si="81"/>
        <v>0</v>
      </c>
      <c r="S115" s="61">
        <f>VLOOKUP($A115,[12]Dept!$A$4:$U$34,18,)*S$3%</f>
        <v>0</v>
      </c>
      <c r="T115" s="61">
        <f>VLOOKUP($A115,[12]Dept!$A$4:$U$34,19,)*T$3%</f>
        <v>0</v>
      </c>
      <c r="U115" s="61">
        <f>VLOOKUP($A115,[12]Dept!$A$4:$U$34,20,)*U$3%</f>
        <v>0</v>
      </c>
      <c r="V115" s="61">
        <f t="shared" si="82"/>
        <v>0</v>
      </c>
    </row>
    <row r="116" spans="1:22" s="6" customFormat="1" hidden="1">
      <c r="A116" s="51">
        <v>110</v>
      </c>
      <c r="B116" s="11" t="s">
        <v>153</v>
      </c>
      <c r="C116" s="59" t="s">
        <v>47</v>
      </c>
      <c r="D116" s="59"/>
      <c r="E116" s="61">
        <f t="shared" si="77"/>
        <v>0</v>
      </c>
      <c r="F116" s="61"/>
      <c r="G116" s="61">
        <f>VLOOKUP($A116,[12]Dept!$A$4:$U$34,6,)*G$3%</f>
        <v>0</v>
      </c>
      <c r="H116" s="61">
        <f>VLOOKUP($A116,[12]Dept!$A$4:$U$34,7,)*H$3%</f>
        <v>0</v>
      </c>
      <c r="I116" s="61">
        <f>VLOOKUP($A116,[12]Dept!$A$4:$U$34,8,)*I$3%</f>
        <v>0</v>
      </c>
      <c r="J116" s="61">
        <f t="shared" si="79"/>
        <v>0</v>
      </c>
      <c r="K116" s="61">
        <f>VLOOKUP($A116,[12]Dept!$A$4:$U$34,10,)*K$3%</f>
        <v>0</v>
      </c>
      <c r="L116" s="61">
        <f>VLOOKUP($A116,[12]Dept!$A$4:$U$34,11,)*L$3%</f>
        <v>0</v>
      </c>
      <c r="M116" s="61">
        <f>VLOOKUP($A116,[12]Dept!$A$4:$U$34,12,)*M$3%</f>
        <v>0</v>
      </c>
      <c r="N116" s="61">
        <f t="shared" si="80"/>
        <v>0</v>
      </c>
      <c r="O116" s="61">
        <f>VLOOKUP($A116,[12]Dept!$A$4:$U$34,14,)*O$3%</f>
        <v>0</v>
      </c>
      <c r="P116" s="61">
        <f>VLOOKUP($A116,[12]Dept!$A$4:$U$34,15,)*P$3%</f>
        <v>0</v>
      </c>
      <c r="Q116" s="61">
        <f>VLOOKUP($A116,[12]Dept!$A$4:$U$34,16,)*Q$3%</f>
        <v>0</v>
      </c>
      <c r="R116" s="61">
        <f t="shared" si="81"/>
        <v>0</v>
      </c>
      <c r="S116" s="61">
        <f>VLOOKUP($A116,[12]Dept!$A$4:$U$34,18,)*S$3%</f>
        <v>0</v>
      </c>
      <c r="T116" s="61">
        <f>VLOOKUP($A116,[12]Dept!$A$4:$U$34,19,)*T$3%</f>
        <v>0</v>
      </c>
      <c r="U116" s="61">
        <f>VLOOKUP($A116,[12]Dept!$A$4:$U$34,20,)*U$3%</f>
        <v>0</v>
      </c>
      <c r="V116" s="61">
        <f t="shared" si="82"/>
        <v>0</v>
      </c>
    </row>
    <row r="117" spans="1:22" s="6" customFormat="1" hidden="1">
      <c r="A117" s="51">
        <v>111</v>
      </c>
      <c r="B117" s="11" t="s">
        <v>153</v>
      </c>
      <c r="C117" s="59" t="s">
        <v>50</v>
      </c>
      <c r="D117" s="59"/>
      <c r="E117" s="61">
        <f t="shared" si="77"/>
        <v>0</v>
      </c>
      <c r="F117" s="61"/>
      <c r="G117" s="61">
        <f>VLOOKUP($A117,[12]Dept!$A$4:$U$34,6,)*G$3%</f>
        <v>0</v>
      </c>
      <c r="H117" s="61">
        <f>VLOOKUP($A117,[12]Dept!$A$4:$U$34,7,)*H$3%</f>
        <v>0</v>
      </c>
      <c r="I117" s="61">
        <f>VLOOKUP($A117,[12]Dept!$A$4:$U$34,8,)*I$3%</f>
        <v>0</v>
      </c>
      <c r="J117" s="61">
        <f t="shared" si="79"/>
        <v>0</v>
      </c>
      <c r="K117" s="61">
        <f>VLOOKUP($A117,[12]Dept!$A$4:$U$34,10,)*K$3%</f>
        <v>0</v>
      </c>
      <c r="L117" s="61">
        <f>VLOOKUP($A117,[12]Dept!$A$4:$U$34,11,)*L$3%</f>
        <v>0</v>
      </c>
      <c r="M117" s="61">
        <f>VLOOKUP($A117,[12]Dept!$A$4:$U$34,12,)*M$3%</f>
        <v>0</v>
      </c>
      <c r="N117" s="61">
        <f t="shared" si="80"/>
        <v>0</v>
      </c>
      <c r="O117" s="61">
        <f>VLOOKUP($A117,[12]Dept!$A$4:$U$34,14,)*O$3%</f>
        <v>0</v>
      </c>
      <c r="P117" s="61">
        <f>VLOOKUP($A117,[12]Dept!$A$4:$U$34,15,)*P$3%</f>
        <v>0</v>
      </c>
      <c r="Q117" s="61">
        <f>VLOOKUP($A117,[12]Dept!$A$4:$U$34,16,)*Q$3%</f>
        <v>0</v>
      </c>
      <c r="R117" s="61">
        <f t="shared" si="81"/>
        <v>0</v>
      </c>
      <c r="S117" s="61">
        <f>VLOOKUP($A117,[12]Dept!$A$4:$U$34,18,)*S$3%</f>
        <v>0</v>
      </c>
      <c r="T117" s="61">
        <f>VLOOKUP($A117,[12]Dept!$A$4:$U$34,19,)*T$3%</f>
        <v>0</v>
      </c>
      <c r="U117" s="61">
        <f>VLOOKUP($A117,[12]Dept!$A$4:$U$34,20,)*U$3%</f>
        <v>0</v>
      </c>
      <c r="V117" s="61">
        <f t="shared" si="82"/>
        <v>0</v>
      </c>
    </row>
    <row r="118" spans="1:22" s="6" customFormat="1" hidden="1">
      <c r="A118" s="51">
        <v>112</v>
      </c>
      <c r="B118" s="11" t="s">
        <v>153</v>
      </c>
      <c r="C118" s="59" t="s">
        <v>48</v>
      </c>
      <c r="D118" s="59"/>
      <c r="E118" s="61">
        <f t="shared" si="77"/>
        <v>5797.2691377620067</v>
      </c>
      <c r="F118" s="61"/>
      <c r="G118" s="61">
        <f>VLOOKUP($A118,[12]Dept!$A$4:$U$34,6,)*G$3%</f>
        <v>459.54386206612509</v>
      </c>
      <c r="H118" s="61">
        <f>VLOOKUP($A118,[12]Dept!$A$4:$U$34,7,)*H$3%</f>
        <v>458.43387749451006</v>
      </c>
      <c r="I118" s="61">
        <f>VLOOKUP($A118,[12]Dept!$A$4:$U$34,8,)*I$3%</f>
        <v>513.68995852527621</v>
      </c>
      <c r="J118" s="61">
        <f t="shared" si="79"/>
        <v>1431.6676980859115</v>
      </c>
      <c r="K118" s="61">
        <f>VLOOKUP($A118,[12]Dept!$A$4:$U$34,10,)*K$3%</f>
        <v>569.6800186336618</v>
      </c>
      <c r="L118" s="61">
        <f>VLOOKUP($A118,[12]Dept!$A$4:$U$34,11,)*L$3%</f>
        <v>526.5929496717539</v>
      </c>
      <c r="M118" s="61">
        <f>VLOOKUP($A118,[12]Dept!$A$4:$U$34,12,)*M$3%</f>
        <v>465.01968145289078</v>
      </c>
      <c r="N118" s="61">
        <f t="shared" si="80"/>
        <v>1561.2926497583067</v>
      </c>
      <c r="O118" s="61">
        <f>VLOOKUP($A118,[12]Dept!$A$4:$U$34,14,)*O$3%</f>
        <v>452.19843434463462</v>
      </c>
      <c r="P118" s="61">
        <f>VLOOKUP($A118,[12]Dept!$A$4:$U$34,15,)*P$3%</f>
        <v>487.66156235982282</v>
      </c>
      <c r="Q118" s="61">
        <f>VLOOKUP($A118,[12]Dept!$A$4:$U$34,16,)*Q$3%</f>
        <v>483.57008493680195</v>
      </c>
      <c r="R118" s="61">
        <f t="shared" si="81"/>
        <v>1423.4300816412594</v>
      </c>
      <c r="S118" s="61">
        <f>VLOOKUP($A118,[12]Dept!$A$4:$U$34,18,)*S$3%</f>
        <v>465.75849276530857</v>
      </c>
      <c r="T118" s="61">
        <f>VLOOKUP($A118,[12]Dept!$A$4:$U$34,19,)*T$3%</f>
        <v>474.91936147519692</v>
      </c>
      <c r="U118" s="61">
        <f>VLOOKUP($A118,[12]Dept!$A$4:$U$34,20,)*U$3%</f>
        <v>440.20085403602411</v>
      </c>
      <c r="V118" s="61">
        <f t="shared" si="82"/>
        <v>1380.8787082765296</v>
      </c>
    </row>
    <row r="119" spans="1:22" s="6" customFormat="1" hidden="1">
      <c r="A119" s="129">
        <v>113</v>
      </c>
      <c r="B119" s="124" t="s">
        <v>75</v>
      </c>
      <c r="C119" s="130" t="s">
        <v>155</v>
      </c>
      <c r="D119" s="130"/>
      <c r="E119" s="126">
        <f t="shared" ref="E119" si="83">+E120+E133</f>
        <v>0</v>
      </c>
      <c r="F119" s="106"/>
      <c r="G119" s="126">
        <f>+G120+G133</f>
        <v>0</v>
      </c>
      <c r="H119" s="126">
        <f t="shared" ref="H119:I119" si="84">+H120+H133</f>
        <v>0</v>
      </c>
      <c r="I119" s="126">
        <f t="shared" si="84"/>
        <v>0</v>
      </c>
      <c r="J119" s="126">
        <f>SUM(G119:I119)</f>
        <v>0</v>
      </c>
      <c r="K119" s="126">
        <f>+K120+K133</f>
        <v>0</v>
      </c>
      <c r="L119" s="126">
        <f t="shared" ref="L119" si="85">+L120+L133</f>
        <v>0</v>
      </c>
      <c r="M119" s="126">
        <f t="shared" ref="M119" si="86">+M120+M133</f>
        <v>0</v>
      </c>
      <c r="N119" s="126">
        <f>SUM(K119:M119)</f>
        <v>0</v>
      </c>
      <c r="O119" s="126">
        <f>+O120+O133</f>
        <v>0</v>
      </c>
      <c r="P119" s="126">
        <f t="shared" ref="P119" si="87">+P120+P133</f>
        <v>0</v>
      </c>
      <c r="Q119" s="126">
        <f t="shared" ref="Q119" si="88">+Q120+Q133</f>
        <v>0</v>
      </c>
      <c r="R119" s="126">
        <f>SUM(O119:Q119)</f>
        <v>0</v>
      </c>
      <c r="S119" s="126">
        <f>+S120+S133</f>
        <v>0</v>
      </c>
      <c r="T119" s="126">
        <f t="shared" ref="T119" si="89">+T120+T133</f>
        <v>0</v>
      </c>
      <c r="U119" s="126">
        <f t="shared" ref="U119" si="90">+U120+U133</f>
        <v>0</v>
      </c>
      <c r="V119" s="126">
        <f>SUM(S119:U119)</f>
        <v>0</v>
      </c>
    </row>
    <row r="120" spans="1:22" s="6" customFormat="1" hidden="1">
      <c r="A120" s="129">
        <v>114</v>
      </c>
      <c r="B120" s="124" t="s">
        <v>156</v>
      </c>
      <c r="C120" s="123" t="s">
        <v>157</v>
      </c>
      <c r="D120" s="123"/>
      <c r="E120" s="123">
        <f t="shared" ref="E120" si="91">SUM(E121:E131)</f>
        <v>0</v>
      </c>
      <c r="F120" s="104"/>
      <c r="G120" s="123">
        <f>SUM(G121:G131)</f>
        <v>0</v>
      </c>
      <c r="H120" s="123">
        <f t="shared" ref="H120:I120" si="92">SUM(H121:H131)</f>
        <v>0</v>
      </c>
      <c r="I120" s="123">
        <f t="shared" si="92"/>
        <v>0</v>
      </c>
      <c r="J120" s="123">
        <f>SUM(G120:I120)</f>
        <v>0</v>
      </c>
      <c r="K120" s="123">
        <f>SUM(K121:K131)</f>
        <v>0</v>
      </c>
      <c r="L120" s="123">
        <f t="shared" ref="L120" si="93">SUM(L121:L131)</f>
        <v>0</v>
      </c>
      <c r="M120" s="123">
        <f t="shared" ref="M120" si="94">SUM(M121:M131)</f>
        <v>0</v>
      </c>
      <c r="N120" s="123">
        <f>SUM(K120:M120)</f>
        <v>0</v>
      </c>
      <c r="O120" s="123">
        <f>SUM(O121:O131)</f>
        <v>0</v>
      </c>
      <c r="P120" s="123">
        <f t="shared" ref="P120" si="95">SUM(P121:P131)</f>
        <v>0</v>
      </c>
      <c r="Q120" s="123">
        <f t="shared" ref="Q120" si="96">SUM(Q121:Q131)</f>
        <v>0</v>
      </c>
      <c r="R120" s="123">
        <f>SUM(O120:Q120)</f>
        <v>0</v>
      </c>
      <c r="S120" s="123">
        <f>SUM(S121:S131)</f>
        <v>0</v>
      </c>
      <c r="T120" s="123">
        <f t="shared" ref="T120" si="97">SUM(T121:T131)</f>
        <v>0</v>
      </c>
      <c r="U120" s="123">
        <f t="shared" ref="U120" si="98">SUM(U121:U131)</f>
        <v>0</v>
      </c>
      <c r="V120" s="123">
        <f>SUM(S120:U120)</f>
        <v>0</v>
      </c>
    </row>
    <row r="121" spans="1:22" s="6" customFormat="1" hidden="1">
      <c r="A121" s="51">
        <v>115</v>
      </c>
      <c r="B121" s="11" t="s">
        <v>156</v>
      </c>
      <c r="C121" s="59" t="s">
        <v>41</v>
      </c>
      <c r="D121" s="59"/>
      <c r="E121" s="61">
        <f t="shared" si="77"/>
        <v>0</v>
      </c>
      <c r="F121" s="61"/>
      <c r="G121" s="61"/>
      <c r="H121" s="61"/>
      <c r="I121" s="61"/>
      <c r="J121" s="61">
        <f t="shared" ref="J121:J131" si="99">SUM(G121:I121)</f>
        <v>0</v>
      </c>
      <c r="K121" s="61"/>
      <c r="L121" s="61"/>
      <c r="M121" s="61"/>
      <c r="N121" s="61">
        <f t="shared" ref="N121:N130" si="100">SUM(K121:M121)</f>
        <v>0</v>
      </c>
      <c r="O121" s="61"/>
      <c r="P121" s="61"/>
      <c r="Q121" s="61"/>
      <c r="R121" s="61">
        <f t="shared" ref="R121:R130" si="101">SUM(O121:Q121)</f>
        <v>0</v>
      </c>
      <c r="S121" s="61"/>
      <c r="T121" s="61"/>
      <c r="U121" s="61"/>
      <c r="V121" s="61">
        <f t="shared" ref="V121:V130" si="102">SUM(S121:U121)</f>
        <v>0</v>
      </c>
    </row>
    <row r="122" spans="1:22" s="6" customFormat="1" hidden="1">
      <c r="A122" s="51">
        <v>117</v>
      </c>
      <c r="B122" s="11" t="s">
        <v>156</v>
      </c>
      <c r="C122" s="60" t="s">
        <v>158</v>
      </c>
      <c r="D122" s="60"/>
      <c r="E122" s="61">
        <f t="shared" si="77"/>
        <v>0</v>
      </c>
      <c r="F122" s="61"/>
      <c r="G122" s="61"/>
      <c r="H122" s="61"/>
      <c r="I122" s="61"/>
      <c r="J122" s="61">
        <f t="shared" si="99"/>
        <v>0</v>
      </c>
      <c r="K122" s="61"/>
      <c r="L122" s="61"/>
      <c r="M122" s="61"/>
      <c r="N122" s="61">
        <f t="shared" si="100"/>
        <v>0</v>
      </c>
      <c r="O122" s="61"/>
      <c r="P122" s="61"/>
      <c r="Q122" s="61"/>
      <c r="R122" s="61">
        <f t="shared" si="101"/>
        <v>0</v>
      </c>
      <c r="S122" s="61"/>
      <c r="T122" s="61"/>
      <c r="U122" s="61"/>
      <c r="V122" s="61">
        <f t="shared" si="102"/>
        <v>0</v>
      </c>
    </row>
    <row r="123" spans="1:22" s="6" customFormat="1" hidden="1">
      <c r="A123" s="51">
        <v>118</v>
      </c>
      <c r="B123" s="11" t="s">
        <v>156</v>
      </c>
      <c r="C123" s="60" t="s">
        <v>159</v>
      </c>
      <c r="D123" s="60"/>
      <c r="E123" s="61">
        <f t="shared" si="77"/>
        <v>0</v>
      </c>
      <c r="F123" s="61"/>
      <c r="G123" s="61"/>
      <c r="H123" s="61"/>
      <c r="I123" s="61"/>
      <c r="J123" s="61">
        <f t="shared" si="99"/>
        <v>0</v>
      </c>
      <c r="K123" s="61"/>
      <c r="L123" s="61"/>
      <c r="M123" s="61"/>
      <c r="N123" s="61">
        <f t="shared" si="100"/>
        <v>0</v>
      </c>
      <c r="O123" s="61"/>
      <c r="P123" s="61"/>
      <c r="Q123" s="61"/>
      <c r="R123" s="61">
        <f t="shared" si="101"/>
        <v>0</v>
      </c>
      <c r="S123" s="61"/>
      <c r="T123" s="61"/>
      <c r="U123" s="61"/>
      <c r="V123" s="61">
        <f t="shared" si="102"/>
        <v>0</v>
      </c>
    </row>
    <row r="124" spans="1:22" s="6" customFormat="1" hidden="1">
      <c r="A124" s="51">
        <v>120</v>
      </c>
      <c r="B124" s="11" t="s">
        <v>156</v>
      </c>
      <c r="C124" s="59" t="s">
        <v>68</v>
      </c>
      <c r="D124" s="59"/>
      <c r="E124" s="61">
        <f t="shared" si="77"/>
        <v>0</v>
      </c>
      <c r="F124" s="61"/>
      <c r="G124" s="61"/>
      <c r="H124" s="61"/>
      <c r="I124" s="61"/>
      <c r="J124" s="61">
        <f t="shared" si="99"/>
        <v>0</v>
      </c>
      <c r="K124" s="61"/>
      <c r="L124" s="61"/>
      <c r="M124" s="61"/>
      <c r="N124" s="61">
        <f t="shared" si="100"/>
        <v>0</v>
      </c>
      <c r="O124" s="61"/>
      <c r="P124" s="61"/>
      <c r="Q124" s="61"/>
      <c r="R124" s="61">
        <f t="shared" si="101"/>
        <v>0</v>
      </c>
      <c r="S124" s="61"/>
      <c r="T124" s="61"/>
      <c r="U124" s="61"/>
      <c r="V124" s="61">
        <f t="shared" si="102"/>
        <v>0</v>
      </c>
    </row>
    <row r="125" spans="1:22" s="6" customFormat="1" hidden="1">
      <c r="A125" s="51">
        <v>121</v>
      </c>
      <c r="B125" s="11" t="s">
        <v>156</v>
      </c>
      <c r="C125" s="59" t="s">
        <v>69</v>
      </c>
      <c r="D125" s="59"/>
      <c r="E125" s="61">
        <f t="shared" si="77"/>
        <v>0</v>
      </c>
      <c r="F125" s="61"/>
      <c r="G125" s="61"/>
      <c r="H125" s="61"/>
      <c r="I125" s="61"/>
      <c r="J125" s="61">
        <f t="shared" si="99"/>
        <v>0</v>
      </c>
      <c r="K125" s="61"/>
      <c r="L125" s="61"/>
      <c r="M125" s="61"/>
      <c r="N125" s="61">
        <f t="shared" si="100"/>
        <v>0</v>
      </c>
      <c r="O125" s="61"/>
      <c r="P125" s="61"/>
      <c r="Q125" s="61"/>
      <c r="R125" s="61">
        <f t="shared" si="101"/>
        <v>0</v>
      </c>
      <c r="S125" s="61"/>
      <c r="T125" s="61"/>
      <c r="U125" s="61"/>
      <c r="V125" s="61">
        <f t="shared" si="102"/>
        <v>0</v>
      </c>
    </row>
    <row r="126" spans="1:22" s="6" customFormat="1" hidden="1">
      <c r="A126" s="51">
        <v>122</v>
      </c>
      <c r="B126" s="11" t="s">
        <v>156</v>
      </c>
      <c r="C126" s="59" t="s">
        <v>71</v>
      </c>
      <c r="D126" s="59"/>
      <c r="E126" s="61">
        <f t="shared" si="77"/>
        <v>0</v>
      </c>
      <c r="F126" s="61"/>
      <c r="G126" s="61"/>
      <c r="H126" s="61"/>
      <c r="I126" s="61"/>
      <c r="J126" s="61">
        <f t="shared" si="99"/>
        <v>0</v>
      </c>
      <c r="K126" s="61"/>
      <c r="L126" s="61"/>
      <c r="M126" s="61"/>
      <c r="N126" s="61">
        <f t="shared" si="100"/>
        <v>0</v>
      </c>
      <c r="O126" s="61"/>
      <c r="P126" s="61"/>
      <c r="Q126" s="61"/>
      <c r="R126" s="61">
        <f t="shared" si="101"/>
        <v>0</v>
      </c>
      <c r="S126" s="61"/>
      <c r="T126" s="61"/>
      <c r="U126" s="61"/>
      <c r="V126" s="61">
        <f t="shared" si="102"/>
        <v>0</v>
      </c>
    </row>
    <row r="127" spans="1:22" s="6" customFormat="1" hidden="1">
      <c r="A127" s="51">
        <v>123</v>
      </c>
      <c r="B127" s="11" t="s">
        <v>156</v>
      </c>
      <c r="C127" s="59" t="s">
        <v>56</v>
      </c>
      <c r="D127" s="59"/>
      <c r="E127" s="61">
        <f t="shared" si="77"/>
        <v>0</v>
      </c>
      <c r="F127" s="61"/>
      <c r="G127" s="61"/>
      <c r="H127" s="61"/>
      <c r="I127" s="61"/>
      <c r="J127" s="61">
        <f t="shared" si="99"/>
        <v>0</v>
      </c>
      <c r="K127" s="61"/>
      <c r="L127" s="61"/>
      <c r="M127" s="61"/>
      <c r="N127" s="61">
        <f t="shared" si="100"/>
        <v>0</v>
      </c>
      <c r="O127" s="61"/>
      <c r="P127" s="61"/>
      <c r="Q127" s="61"/>
      <c r="R127" s="61">
        <f t="shared" si="101"/>
        <v>0</v>
      </c>
      <c r="S127" s="61"/>
      <c r="T127" s="61"/>
      <c r="U127" s="61"/>
      <c r="V127" s="61">
        <f t="shared" si="102"/>
        <v>0</v>
      </c>
    </row>
    <row r="128" spans="1:22" hidden="1">
      <c r="A128" s="51">
        <v>124</v>
      </c>
      <c r="B128" s="11" t="s">
        <v>156</v>
      </c>
      <c r="C128" s="59" t="s">
        <v>47</v>
      </c>
      <c r="D128" s="59"/>
      <c r="E128" s="61">
        <f t="shared" si="77"/>
        <v>0</v>
      </c>
      <c r="F128" s="61"/>
      <c r="G128" s="61"/>
      <c r="H128" s="61"/>
      <c r="I128" s="61"/>
      <c r="J128" s="61">
        <f t="shared" si="99"/>
        <v>0</v>
      </c>
      <c r="K128" s="61"/>
      <c r="L128" s="61"/>
      <c r="M128" s="61"/>
      <c r="N128" s="61">
        <f t="shared" si="100"/>
        <v>0</v>
      </c>
      <c r="O128" s="61"/>
      <c r="P128" s="61"/>
      <c r="Q128" s="61"/>
      <c r="R128" s="61">
        <f t="shared" si="101"/>
        <v>0</v>
      </c>
      <c r="S128" s="61"/>
      <c r="T128" s="61"/>
      <c r="U128" s="61"/>
      <c r="V128" s="61">
        <f t="shared" si="102"/>
        <v>0</v>
      </c>
    </row>
    <row r="129" spans="1:22" s="6" customFormat="1" hidden="1">
      <c r="A129" s="51">
        <v>125</v>
      </c>
      <c r="B129" s="11" t="s">
        <v>156</v>
      </c>
      <c r="C129" s="59" t="s">
        <v>50</v>
      </c>
      <c r="D129" s="59"/>
      <c r="E129" s="61">
        <f t="shared" si="77"/>
        <v>0</v>
      </c>
      <c r="F129" s="61"/>
      <c r="G129" s="61"/>
      <c r="H129" s="61"/>
      <c r="I129" s="61"/>
      <c r="J129" s="61">
        <f t="shared" si="99"/>
        <v>0</v>
      </c>
      <c r="K129" s="61"/>
      <c r="L129" s="61"/>
      <c r="M129" s="61"/>
      <c r="N129" s="61">
        <f t="shared" si="100"/>
        <v>0</v>
      </c>
      <c r="O129" s="61"/>
      <c r="P129" s="61"/>
      <c r="Q129" s="61"/>
      <c r="R129" s="61">
        <f t="shared" si="101"/>
        <v>0</v>
      </c>
      <c r="S129" s="61"/>
      <c r="T129" s="61"/>
      <c r="U129" s="61"/>
      <c r="V129" s="61">
        <f t="shared" si="102"/>
        <v>0</v>
      </c>
    </row>
    <row r="130" spans="1:22" s="6" customFormat="1" hidden="1">
      <c r="A130" s="51">
        <v>126</v>
      </c>
      <c r="B130" s="11" t="s">
        <v>156</v>
      </c>
      <c r="C130" s="59" t="s">
        <v>48</v>
      </c>
      <c r="D130" s="59"/>
      <c r="E130" s="61">
        <f t="shared" si="77"/>
        <v>0</v>
      </c>
      <c r="F130" s="61"/>
      <c r="G130" s="61"/>
      <c r="H130" s="61"/>
      <c r="I130" s="61"/>
      <c r="J130" s="61">
        <f t="shared" si="99"/>
        <v>0</v>
      </c>
      <c r="K130" s="61"/>
      <c r="L130" s="61"/>
      <c r="M130" s="61"/>
      <c r="N130" s="61">
        <f t="shared" si="100"/>
        <v>0</v>
      </c>
      <c r="O130" s="61"/>
      <c r="P130" s="61"/>
      <c r="Q130" s="61"/>
      <c r="R130" s="61">
        <f t="shared" si="101"/>
        <v>0</v>
      </c>
      <c r="S130" s="61"/>
      <c r="T130" s="61"/>
      <c r="U130" s="61"/>
      <c r="V130" s="61">
        <f t="shared" si="102"/>
        <v>0</v>
      </c>
    </row>
    <row r="131" spans="1:22" hidden="1">
      <c r="A131" s="129">
        <v>127</v>
      </c>
      <c r="B131" s="124" t="s">
        <v>156</v>
      </c>
      <c r="C131" s="123" t="s">
        <v>60</v>
      </c>
      <c r="D131" s="123"/>
      <c r="E131" s="123">
        <f>E132</f>
        <v>0</v>
      </c>
      <c r="F131" s="104"/>
      <c r="G131" s="123">
        <f>G132</f>
        <v>0</v>
      </c>
      <c r="H131" s="123">
        <f t="shared" ref="H131:I131" si="103">H132</f>
        <v>0</v>
      </c>
      <c r="I131" s="123">
        <f t="shared" si="103"/>
        <v>0</v>
      </c>
      <c r="J131" s="123">
        <f t="shared" si="99"/>
        <v>0</v>
      </c>
      <c r="K131" s="123">
        <f>K132</f>
        <v>0</v>
      </c>
      <c r="L131" s="123">
        <f>L132</f>
        <v>0</v>
      </c>
      <c r="M131" s="123">
        <f t="shared" ref="M131" si="104">M132</f>
        <v>0</v>
      </c>
      <c r="N131" s="123">
        <f t="shared" ref="N131" si="105">SUM(K131:M131)</f>
        <v>0</v>
      </c>
      <c r="O131" s="123">
        <f>O132</f>
        <v>0</v>
      </c>
      <c r="P131" s="123">
        <f t="shared" ref="P131:Q131" si="106">P132</f>
        <v>0</v>
      </c>
      <c r="Q131" s="123">
        <f t="shared" si="106"/>
        <v>0</v>
      </c>
      <c r="R131" s="123">
        <f t="shared" ref="R131" si="107">SUM(O131:Q131)</f>
        <v>0</v>
      </c>
      <c r="S131" s="123">
        <f>S132</f>
        <v>0</v>
      </c>
      <c r="T131" s="123">
        <f t="shared" ref="T131:U131" si="108">T132</f>
        <v>0</v>
      </c>
      <c r="U131" s="123">
        <f t="shared" si="108"/>
        <v>0</v>
      </c>
      <c r="V131" s="123">
        <f t="shared" ref="V131" si="109">SUM(S131:U131)</f>
        <v>0</v>
      </c>
    </row>
    <row r="132" spans="1:22" hidden="1">
      <c r="A132" s="51">
        <v>128</v>
      </c>
      <c r="B132" s="11" t="s">
        <v>156</v>
      </c>
      <c r="C132" s="55" t="s">
        <v>141</v>
      </c>
      <c r="D132" s="55"/>
      <c r="E132" s="55">
        <f t="shared" si="77"/>
        <v>0</v>
      </c>
      <c r="F132" s="55"/>
      <c r="G132" s="61"/>
      <c r="H132" s="61"/>
      <c r="I132" s="61"/>
      <c r="J132" s="61">
        <f t="shared" ref="J132" si="110">SUM(G132:I132)</f>
        <v>0</v>
      </c>
      <c r="K132" s="61"/>
      <c r="L132" s="61"/>
      <c r="M132" s="61"/>
      <c r="N132" s="61">
        <f t="shared" ref="N132" si="111">SUM(K132:M132)</f>
        <v>0</v>
      </c>
      <c r="O132" s="61"/>
      <c r="P132" s="61"/>
      <c r="Q132" s="61"/>
      <c r="R132" s="61">
        <f t="shared" ref="R132" si="112">SUM(O132:Q132)</f>
        <v>0</v>
      </c>
      <c r="S132" s="61"/>
      <c r="T132" s="61"/>
      <c r="U132" s="61"/>
      <c r="V132" s="61">
        <f t="shared" ref="V132" si="113">SUM(S132:U132)</f>
        <v>0</v>
      </c>
    </row>
    <row r="133" spans="1:22" s="6" customFormat="1" hidden="1">
      <c r="A133" s="129">
        <v>129</v>
      </c>
      <c r="B133" s="124" t="s">
        <v>160</v>
      </c>
      <c r="C133" s="123" t="s">
        <v>161</v>
      </c>
      <c r="D133" s="123"/>
      <c r="E133" s="123">
        <f>SUM(E134:E145)</f>
        <v>0</v>
      </c>
      <c r="F133" s="104"/>
      <c r="G133" s="123">
        <f>SUM(G134:G145)</f>
        <v>0</v>
      </c>
      <c r="H133" s="123">
        <f t="shared" ref="H133:U133" si="114">SUM(H134:H145)</f>
        <v>0</v>
      </c>
      <c r="I133" s="123">
        <f t="shared" si="114"/>
        <v>0</v>
      </c>
      <c r="J133" s="123">
        <f>SUM(G133:I133)</f>
        <v>0</v>
      </c>
      <c r="K133" s="123">
        <f>SUM(K134:K145)</f>
        <v>0</v>
      </c>
      <c r="L133" s="123">
        <f t="shared" si="114"/>
        <v>0</v>
      </c>
      <c r="M133" s="123">
        <f t="shared" si="114"/>
        <v>0</v>
      </c>
      <c r="N133" s="123">
        <f>SUM(K133:M133)</f>
        <v>0</v>
      </c>
      <c r="O133" s="123">
        <f>SUM(O134:O145)</f>
        <v>0</v>
      </c>
      <c r="P133" s="123">
        <f t="shared" si="114"/>
        <v>0</v>
      </c>
      <c r="Q133" s="123">
        <f t="shared" si="114"/>
        <v>0</v>
      </c>
      <c r="R133" s="123">
        <f>SUM(O133:Q133)</f>
        <v>0</v>
      </c>
      <c r="S133" s="123">
        <f>SUM(S134:S145)</f>
        <v>0</v>
      </c>
      <c r="T133" s="123">
        <f t="shared" si="114"/>
        <v>0</v>
      </c>
      <c r="U133" s="123">
        <f t="shared" si="114"/>
        <v>0</v>
      </c>
      <c r="V133" s="123">
        <f>SUM(S133:U133)</f>
        <v>0</v>
      </c>
    </row>
    <row r="134" spans="1:22" s="6" customFormat="1" hidden="1">
      <c r="A134" s="51">
        <v>130</v>
      </c>
      <c r="B134" s="11" t="s">
        <v>160</v>
      </c>
      <c r="C134" s="59" t="s">
        <v>41</v>
      </c>
      <c r="D134" s="59"/>
      <c r="E134" s="61">
        <f t="shared" si="77"/>
        <v>0</v>
      </c>
      <c r="F134" s="61"/>
      <c r="G134" s="61"/>
      <c r="H134" s="61"/>
      <c r="I134" s="61"/>
      <c r="J134" s="61">
        <f t="shared" ref="J134:J145" si="115">SUM(G134:I134)</f>
        <v>0</v>
      </c>
      <c r="K134" s="61"/>
      <c r="L134" s="61"/>
      <c r="M134" s="61"/>
      <c r="N134" s="61">
        <f t="shared" ref="N134:N145" si="116">SUM(K134:M134)</f>
        <v>0</v>
      </c>
      <c r="O134" s="61"/>
      <c r="P134" s="61"/>
      <c r="Q134" s="61"/>
      <c r="R134" s="61">
        <f t="shared" ref="R134:R145" si="117">SUM(O134:Q134)</f>
        <v>0</v>
      </c>
      <c r="S134" s="61"/>
      <c r="T134" s="61"/>
      <c r="U134" s="61"/>
      <c r="V134" s="61">
        <f t="shared" ref="V134:V145" si="118">SUM(S134:U134)</f>
        <v>0</v>
      </c>
    </row>
    <row r="135" spans="1:22" hidden="1">
      <c r="A135" s="51">
        <v>131</v>
      </c>
      <c r="B135" s="11" t="s">
        <v>160</v>
      </c>
      <c r="C135" s="59" t="s">
        <v>39</v>
      </c>
      <c r="D135" s="59"/>
      <c r="E135" s="61">
        <f t="shared" si="77"/>
        <v>0</v>
      </c>
      <c r="F135" s="61"/>
      <c r="G135" s="61"/>
      <c r="H135" s="61"/>
      <c r="I135" s="61"/>
      <c r="J135" s="61">
        <f t="shared" si="115"/>
        <v>0</v>
      </c>
      <c r="K135" s="61"/>
      <c r="L135" s="61"/>
      <c r="M135" s="61"/>
      <c r="N135" s="61">
        <f t="shared" si="116"/>
        <v>0</v>
      </c>
      <c r="O135" s="61"/>
      <c r="P135" s="61"/>
      <c r="Q135" s="61"/>
      <c r="R135" s="61">
        <f t="shared" si="117"/>
        <v>0</v>
      </c>
      <c r="S135" s="61"/>
      <c r="T135" s="61"/>
      <c r="U135" s="61"/>
      <c r="V135" s="61">
        <f t="shared" si="118"/>
        <v>0</v>
      </c>
    </row>
    <row r="136" spans="1:22" s="6" customFormat="1" hidden="1">
      <c r="A136" s="51">
        <v>132</v>
      </c>
      <c r="B136" s="11" t="s">
        <v>160</v>
      </c>
      <c r="C136" s="60" t="s">
        <v>158</v>
      </c>
      <c r="D136" s="60"/>
      <c r="E136" s="61">
        <f t="shared" ref="E136:T196" si="119">SUM(G136:V136)/2</f>
        <v>0</v>
      </c>
      <c r="F136" s="61"/>
      <c r="G136" s="61"/>
      <c r="H136" s="61"/>
      <c r="I136" s="61"/>
      <c r="J136" s="61">
        <f t="shared" si="115"/>
        <v>0</v>
      </c>
      <c r="K136" s="61"/>
      <c r="L136" s="61"/>
      <c r="M136" s="61"/>
      <c r="N136" s="61">
        <f t="shared" si="116"/>
        <v>0</v>
      </c>
      <c r="O136" s="61"/>
      <c r="P136" s="61"/>
      <c r="Q136" s="61"/>
      <c r="R136" s="61">
        <f t="shared" si="117"/>
        <v>0</v>
      </c>
      <c r="S136" s="61"/>
      <c r="T136" s="61"/>
      <c r="U136" s="61"/>
      <c r="V136" s="61">
        <f t="shared" si="118"/>
        <v>0</v>
      </c>
    </row>
    <row r="137" spans="1:22" s="6" customFormat="1" hidden="1">
      <c r="A137" s="51">
        <v>133</v>
      </c>
      <c r="B137" s="11" t="s">
        <v>160</v>
      </c>
      <c r="C137" s="60" t="s">
        <v>159</v>
      </c>
      <c r="D137" s="60"/>
      <c r="E137" s="61">
        <f t="shared" si="119"/>
        <v>0</v>
      </c>
      <c r="F137" s="61"/>
      <c r="G137" s="61"/>
      <c r="H137" s="61"/>
      <c r="I137" s="61"/>
      <c r="J137" s="61">
        <f t="shared" si="115"/>
        <v>0</v>
      </c>
      <c r="K137" s="61"/>
      <c r="L137" s="61"/>
      <c r="M137" s="61"/>
      <c r="N137" s="61">
        <f t="shared" si="116"/>
        <v>0</v>
      </c>
      <c r="O137" s="61"/>
      <c r="P137" s="61"/>
      <c r="Q137" s="61"/>
      <c r="R137" s="61">
        <f t="shared" si="117"/>
        <v>0</v>
      </c>
      <c r="S137" s="61"/>
      <c r="T137" s="61"/>
      <c r="U137" s="61"/>
      <c r="V137" s="61">
        <f t="shared" si="118"/>
        <v>0</v>
      </c>
    </row>
    <row r="138" spans="1:22" s="6" customFormat="1" hidden="1">
      <c r="A138" s="51">
        <v>134</v>
      </c>
      <c r="B138" s="11" t="s">
        <v>160</v>
      </c>
      <c r="C138" s="59" t="s">
        <v>42</v>
      </c>
      <c r="D138" s="59"/>
      <c r="E138" s="61">
        <f t="shared" si="119"/>
        <v>0</v>
      </c>
      <c r="F138" s="61"/>
      <c r="G138" s="61"/>
      <c r="H138" s="61"/>
      <c r="I138" s="61"/>
      <c r="J138" s="61">
        <f t="shared" si="115"/>
        <v>0</v>
      </c>
      <c r="K138" s="61"/>
      <c r="L138" s="61"/>
      <c r="M138" s="61"/>
      <c r="N138" s="61">
        <f t="shared" si="116"/>
        <v>0</v>
      </c>
      <c r="O138" s="61"/>
      <c r="P138" s="61"/>
      <c r="Q138" s="61"/>
      <c r="R138" s="61">
        <f t="shared" si="117"/>
        <v>0</v>
      </c>
      <c r="S138" s="61"/>
      <c r="T138" s="61"/>
      <c r="U138" s="61"/>
      <c r="V138" s="61">
        <f t="shared" si="118"/>
        <v>0</v>
      </c>
    </row>
    <row r="139" spans="1:22" s="6" customFormat="1" hidden="1">
      <c r="A139" s="51">
        <v>135</v>
      </c>
      <c r="B139" s="11" t="s">
        <v>160</v>
      </c>
      <c r="C139" s="59" t="s">
        <v>68</v>
      </c>
      <c r="D139" s="59"/>
      <c r="E139" s="61">
        <f t="shared" si="119"/>
        <v>0</v>
      </c>
      <c r="F139" s="61"/>
      <c r="G139" s="61"/>
      <c r="H139" s="61"/>
      <c r="I139" s="61"/>
      <c r="J139" s="61">
        <f t="shared" si="115"/>
        <v>0</v>
      </c>
      <c r="K139" s="61"/>
      <c r="L139" s="61"/>
      <c r="M139" s="61"/>
      <c r="N139" s="61">
        <f t="shared" si="116"/>
        <v>0</v>
      </c>
      <c r="O139" s="61"/>
      <c r="P139" s="61"/>
      <c r="Q139" s="61"/>
      <c r="R139" s="61">
        <f t="shared" si="117"/>
        <v>0</v>
      </c>
      <c r="S139" s="61"/>
      <c r="T139" s="61"/>
      <c r="U139" s="61"/>
      <c r="V139" s="61">
        <f t="shared" si="118"/>
        <v>0</v>
      </c>
    </row>
    <row r="140" spans="1:22" s="6" customFormat="1" hidden="1">
      <c r="A140" s="51">
        <v>136</v>
      </c>
      <c r="B140" s="11" t="s">
        <v>160</v>
      </c>
      <c r="C140" s="59" t="s">
        <v>69</v>
      </c>
      <c r="D140" s="59"/>
      <c r="E140" s="61">
        <f t="shared" si="119"/>
        <v>0</v>
      </c>
      <c r="F140" s="61"/>
      <c r="G140" s="61"/>
      <c r="H140" s="61"/>
      <c r="I140" s="61"/>
      <c r="J140" s="61">
        <f t="shared" si="115"/>
        <v>0</v>
      </c>
      <c r="K140" s="61"/>
      <c r="L140" s="61"/>
      <c r="M140" s="61"/>
      <c r="N140" s="61">
        <f t="shared" si="116"/>
        <v>0</v>
      </c>
      <c r="O140" s="61"/>
      <c r="P140" s="61"/>
      <c r="Q140" s="61"/>
      <c r="R140" s="61">
        <f t="shared" si="117"/>
        <v>0</v>
      </c>
      <c r="S140" s="61"/>
      <c r="T140" s="61"/>
      <c r="U140" s="61"/>
      <c r="V140" s="61">
        <f t="shared" si="118"/>
        <v>0</v>
      </c>
    </row>
    <row r="141" spans="1:22" s="6" customFormat="1" hidden="1">
      <c r="A141" s="51">
        <v>137</v>
      </c>
      <c r="B141" s="11" t="s">
        <v>160</v>
      </c>
      <c r="C141" s="59" t="s">
        <v>71</v>
      </c>
      <c r="D141" s="59"/>
      <c r="E141" s="61">
        <f t="shared" si="119"/>
        <v>0</v>
      </c>
      <c r="F141" s="61"/>
      <c r="G141" s="61"/>
      <c r="H141" s="61"/>
      <c r="I141" s="61"/>
      <c r="J141" s="61">
        <f t="shared" si="115"/>
        <v>0</v>
      </c>
      <c r="K141" s="61"/>
      <c r="L141" s="61"/>
      <c r="M141" s="61"/>
      <c r="N141" s="61">
        <f t="shared" si="116"/>
        <v>0</v>
      </c>
      <c r="O141" s="61"/>
      <c r="P141" s="61"/>
      <c r="Q141" s="61"/>
      <c r="R141" s="61">
        <f t="shared" si="117"/>
        <v>0</v>
      </c>
      <c r="S141" s="61"/>
      <c r="T141" s="61"/>
      <c r="U141" s="61"/>
      <c r="V141" s="61">
        <f t="shared" si="118"/>
        <v>0</v>
      </c>
    </row>
    <row r="142" spans="1:22" s="6" customFormat="1" hidden="1">
      <c r="A142" s="51">
        <v>138</v>
      </c>
      <c r="B142" s="11" t="s">
        <v>160</v>
      </c>
      <c r="C142" s="59" t="s">
        <v>56</v>
      </c>
      <c r="D142" s="59"/>
      <c r="E142" s="61">
        <f t="shared" si="119"/>
        <v>0</v>
      </c>
      <c r="F142" s="61"/>
      <c r="G142" s="61"/>
      <c r="H142" s="61"/>
      <c r="I142" s="61"/>
      <c r="J142" s="61">
        <f t="shared" si="115"/>
        <v>0</v>
      </c>
      <c r="K142" s="61"/>
      <c r="L142" s="61"/>
      <c r="M142" s="61"/>
      <c r="N142" s="61">
        <f t="shared" si="116"/>
        <v>0</v>
      </c>
      <c r="O142" s="61"/>
      <c r="P142" s="61"/>
      <c r="Q142" s="61"/>
      <c r="R142" s="61">
        <f t="shared" si="117"/>
        <v>0</v>
      </c>
      <c r="S142" s="61"/>
      <c r="T142" s="61"/>
      <c r="U142" s="61"/>
      <c r="V142" s="61">
        <f t="shared" si="118"/>
        <v>0</v>
      </c>
    </row>
    <row r="143" spans="1:22" s="6" customFormat="1" hidden="1">
      <c r="A143" s="51">
        <v>139</v>
      </c>
      <c r="B143" s="11" t="s">
        <v>160</v>
      </c>
      <c r="C143" s="59" t="s">
        <v>47</v>
      </c>
      <c r="D143" s="59"/>
      <c r="E143" s="61">
        <f t="shared" si="119"/>
        <v>0</v>
      </c>
      <c r="F143" s="61"/>
      <c r="G143" s="61"/>
      <c r="H143" s="61"/>
      <c r="I143" s="61"/>
      <c r="J143" s="61">
        <f t="shared" si="115"/>
        <v>0</v>
      </c>
      <c r="K143" s="61"/>
      <c r="L143" s="61"/>
      <c r="M143" s="61"/>
      <c r="N143" s="61">
        <f t="shared" si="116"/>
        <v>0</v>
      </c>
      <c r="O143" s="61"/>
      <c r="P143" s="61"/>
      <c r="Q143" s="61"/>
      <c r="R143" s="61">
        <f t="shared" si="117"/>
        <v>0</v>
      </c>
      <c r="S143" s="61"/>
      <c r="T143" s="61"/>
      <c r="U143" s="61"/>
      <c r="V143" s="61">
        <f t="shared" si="118"/>
        <v>0</v>
      </c>
    </row>
    <row r="144" spans="1:22" s="6" customFormat="1" hidden="1">
      <c r="A144" s="51">
        <v>140</v>
      </c>
      <c r="B144" s="11" t="s">
        <v>160</v>
      </c>
      <c r="C144" s="59" t="s">
        <v>50</v>
      </c>
      <c r="D144" s="59"/>
      <c r="E144" s="61">
        <f t="shared" si="119"/>
        <v>0</v>
      </c>
      <c r="F144" s="61"/>
      <c r="G144" s="61"/>
      <c r="H144" s="61"/>
      <c r="I144" s="61"/>
      <c r="J144" s="61">
        <f t="shared" si="115"/>
        <v>0</v>
      </c>
      <c r="K144" s="61"/>
      <c r="L144" s="61"/>
      <c r="M144" s="61"/>
      <c r="N144" s="61">
        <f t="shared" si="116"/>
        <v>0</v>
      </c>
      <c r="O144" s="61"/>
      <c r="P144" s="61"/>
      <c r="Q144" s="61"/>
      <c r="R144" s="61">
        <f t="shared" si="117"/>
        <v>0</v>
      </c>
      <c r="S144" s="61"/>
      <c r="T144" s="61"/>
      <c r="U144" s="61"/>
      <c r="V144" s="61">
        <f t="shared" si="118"/>
        <v>0</v>
      </c>
    </row>
    <row r="145" spans="1:22" s="6" customFormat="1" hidden="1">
      <c r="A145" s="51">
        <v>141</v>
      </c>
      <c r="B145" s="11" t="s">
        <v>160</v>
      </c>
      <c r="C145" s="59" t="s">
        <v>48</v>
      </c>
      <c r="D145" s="59"/>
      <c r="E145" s="61">
        <f t="shared" si="119"/>
        <v>0</v>
      </c>
      <c r="F145" s="61"/>
      <c r="G145" s="61"/>
      <c r="H145" s="61"/>
      <c r="I145" s="61"/>
      <c r="J145" s="61">
        <f t="shared" si="115"/>
        <v>0</v>
      </c>
      <c r="K145" s="61"/>
      <c r="L145" s="61"/>
      <c r="M145" s="61"/>
      <c r="N145" s="61">
        <f t="shared" si="116"/>
        <v>0</v>
      </c>
      <c r="O145" s="61"/>
      <c r="P145" s="61"/>
      <c r="Q145" s="61"/>
      <c r="R145" s="61">
        <f t="shared" si="117"/>
        <v>0</v>
      </c>
      <c r="S145" s="61"/>
      <c r="T145" s="61"/>
      <c r="U145" s="61"/>
      <c r="V145" s="61">
        <f t="shared" si="118"/>
        <v>0</v>
      </c>
    </row>
    <row r="146" spans="1:22" s="6" customFormat="1" hidden="1">
      <c r="A146" s="129">
        <v>142</v>
      </c>
      <c r="B146" s="124" t="s">
        <v>76</v>
      </c>
      <c r="C146" s="130" t="s">
        <v>162</v>
      </c>
      <c r="D146" s="130"/>
      <c r="E146" s="126">
        <f t="shared" ref="E146:I146" si="120">+E147+E160</f>
        <v>755100.83252095722</v>
      </c>
      <c r="F146" s="106"/>
      <c r="G146" s="126">
        <f t="shared" si="120"/>
        <v>54432.4204796384</v>
      </c>
      <c r="H146" s="126">
        <f t="shared" si="120"/>
        <v>57953.781166808993</v>
      </c>
      <c r="I146" s="126">
        <f t="shared" si="120"/>
        <v>78042.051438530165</v>
      </c>
      <c r="J146" s="126">
        <f>SUM(G146:I146)</f>
        <v>190428.25308497756</v>
      </c>
      <c r="K146" s="126">
        <f t="shared" ref="K146" si="121">+K147+K160</f>
        <v>78737.329342011057</v>
      </c>
      <c r="L146" s="126">
        <f t="shared" ref="L146" si="122">+L147+L160</f>
        <v>77740.007049446111</v>
      </c>
      <c r="M146" s="126">
        <f t="shared" ref="M146" si="123">+M147+M160</f>
        <v>67742.095557109744</v>
      </c>
      <c r="N146" s="126">
        <f>SUM(K146:M146)</f>
        <v>224219.43194856693</v>
      </c>
      <c r="O146" s="126">
        <f t="shared" ref="O146" si="124">+O147+O160</f>
        <v>84336.659379692777</v>
      </c>
      <c r="P146" s="126">
        <f t="shared" ref="P146" si="125">+P147+P160</f>
        <v>79284.478894611733</v>
      </c>
      <c r="Q146" s="126">
        <f t="shared" ref="Q146" si="126">+Q147+Q160</f>
        <v>101723.56951746173</v>
      </c>
      <c r="R146" s="126">
        <f>SUM(O146:Q146)</f>
        <v>265344.70779176627</v>
      </c>
      <c r="S146" s="126">
        <f t="shared" ref="S146" si="127">+S147+S160</f>
        <v>75108.439695646652</v>
      </c>
      <c r="T146" s="126">
        <f t="shared" ref="T146" si="128">+T147+T160</f>
        <v>0</v>
      </c>
      <c r="U146" s="126">
        <f t="shared" ref="U146" si="129">+U147+U160</f>
        <v>0</v>
      </c>
      <c r="V146" s="126">
        <f>SUM(S146:U146)</f>
        <v>75108.439695646652</v>
      </c>
    </row>
    <row r="147" spans="1:22" s="6" customFormat="1" hidden="1">
      <c r="A147" s="129">
        <v>143</v>
      </c>
      <c r="B147" s="124" t="s">
        <v>163</v>
      </c>
      <c r="C147" s="123" t="s">
        <v>164</v>
      </c>
      <c r="D147" s="123"/>
      <c r="E147" s="123">
        <f t="shared" ref="E147:I147" si="130">SUM(E148:E158)</f>
        <v>755100.83252095722</v>
      </c>
      <c r="F147" s="104"/>
      <c r="G147" s="123">
        <f>SUM(G148:G158)</f>
        <v>54432.4204796384</v>
      </c>
      <c r="H147" s="123">
        <f t="shared" si="130"/>
        <v>57953.781166808993</v>
      </c>
      <c r="I147" s="123">
        <f t="shared" si="130"/>
        <v>78042.051438530165</v>
      </c>
      <c r="J147" s="123">
        <f>SUM(G147:I147)</f>
        <v>190428.25308497756</v>
      </c>
      <c r="K147" s="123">
        <f>SUM(K148:K158)</f>
        <v>78737.329342011057</v>
      </c>
      <c r="L147" s="123">
        <f t="shared" ref="L147" si="131">SUM(L148:L158)</f>
        <v>77740.007049446111</v>
      </c>
      <c r="M147" s="123">
        <f t="shared" ref="M147" si="132">SUM(M148:M158)</f>
        <v>67742.095557109744</v>
      </c>
      <c r="N147" s="123">
        <f>SUM(K147:M147)</f>
        <v>224219.43194856693</v>
      </c>
      <c r="O147" s="123">
        <f>SUM(O148:O158)</f>
        <v>84336.659379692777</v>
      </c>
      <c r="P147" s="123">
        <f t="shared" ref="P147" si="133">SUM(P148:P158)</f>
        <v>79284.478894611733</v>
      </c>
      <c r="Q147" s="123">
        <f t="shared" ref="Q147" si="134">SUM(Q148:Q158)</f>
        <v>101723.56951746173</v>
      </c>
      <c r="R147" s="123">
        <f>SUM(O147:Q147)</f>
        <v>265344.70779176627</v>
      </c>
      <c r="S147" s="123">
        <f>SUM(S148:S158)</f>
        <v>75108.439695646652</v>
      </c>
      <c r="T147" s="123">
        <f t="shared" ref="T147" si="135">SUM(T148:T158)</f>
        <v>0</v>
      </c>
      <c r="U147" s="123">
        <f t="shared" ref="U147" si="136">SUM(U148:U158)</f>
        <v>0</v>
      </c>
      <c r="V147" s="123">
        <f>SUM(S147:U147)</f>
        <v>75108.439695646652</v>
      </c>
    </row>
    <row r="148" spans="1:22" s="6" customFormat="1" hidden="1">
      <c r="A148" s="51">
        <v>144</v>
      </c>
      <c r="B148" s="11" t="s">
        <v>163</v>
      </c>
      <c r="C148" s="60" t="s">
        <v>158</v>
      </c>
      <c r="D148" s="60"/>
      <c r="E148" s="61">
        <f t="shared" si="119"/>
        <v>0</v>
      </c>
      <c r="F148" s="61"/>
      <c r="G148" s="61">
        <f>VLOOKUP($A148,[8]Dept!$A$4:$U$44,6,FALSE)*G$3%</f>
        <v>0</v>
      </c>
      <c r="H148" s="61">
        <f>VLOOKUP($A148,[8]Dept!$A$4:$U$44,7,FALSE)*H$3%</f>
        <v>0</v>
      </c>
      <c r="I148" s="61">
        <f>VLOOKUP($A148,[8]Dept!$A$4:$U$44,8,FALSE)*I$3%</f>
        <v>0</v>
      </c>
      <c r="J148" s="61">
        <f t="shared" ref="J148:J157" si="137">SUM(G148:I148)</f>
        <v>0</v>
      </c>
      <c r="K148" s="61">
        <f>VLOOKUP($A148,[8]Dept!$A$4:$U$44,10,FALSE)*K$3%</f>
        <v>0</v>
      </c>
      <c r="L148" s="61">
        <f>VLOOKUP($A148,[8]Dept!$A$4:$U$44,11,FALSE)*L$3%</f>
        <v>0</v>
      </c>
      <c r="M148" s="61">
        <f>VLOOKUP($A148,[8]Dept!$A$4:$U$44,12,FALSE)*M$3%</f>
        <v>0</v>
      </c>
      <c r="N148" s="61">
        <f t="shared" ref="N148:N157" si="138">SUM(K148:M148)</f>
        <v>0</v>
      </c>
      <c r="O148" s="61">
        <f>VLOOKUP($A148,[8]Dept!$A$4:$U$44,14,FALSE)*O$3%</f>
        <v>0</v>
      </c>
      <c r="P148" s="61">
        <f>VLOOKUP($A148,[8]Dept!$A$4:$U$44,15,FALSE)*P$3%</f>
        <v>0</v>
      </c>
      <c r="Q148" s="61">
        <f>VLOOKUP($A148,[8]Dept!$A$4:$U$44,16,FALSE)*Q$3%</f>
        <v>0</v>
      </c>
      <c r="R148" s="61">
        <f t="shared" ref="R148:R157" si="139">SUM(O148:Q148)</f>
        <v>0</v>
      </c>
      <c r="S148" s="61">
        <f>VLOOKUP($A148,[8]Dept!$A$4:$U$44,18,FALSE)*S$3%</f>
        <v>0</v>
      </c>
      <c r="T148" s="61">
        <f>VLOOKUP($A148,[8]Dept!$A$4:$U$44,19,FALSE)*T$3%</f>
        <v>0</v>
      </c>
      <c r="U148" s="61">
        <f>VLOOKUP($A148,[8]Dept!$A$4:$U$44,20,FALSE)*U$3%</f>
        <v>0</v>
      </c>
      <c r="V148" s="61">
        <f t="shared" ref="V148:V157" si="140">SUM(S148:U148)</f>
        <v>0</v>
      </c>
    </row>
    <row r="149" spans="1:22" s="6" customFormat="1" hidden="1">
      <c r="A149" s="51">
        <v>145</v>
      </c>
      <c r="B149" s="11" t="s">
        <v>163</v>
      </c>
      <c r="C149" s="59" t="s">
        <v>41</v>
      </c>
      <c r="D149" s="59"/>
      <c r="E149" s="61">
        <f t="shared" si="119"/>
        <v>6151.6808800974086</v>
      </c>
      <c r="F149" s="61"/>
      <c r="G149" s="61">
        <f>VLOOKUP($A149,[8]Dept!$A$4:$U$44,6,FALSE)*G$3%</f>
        <v>0</v>
      </c>
      <c r="H149" s="61">
        <f>VLOOKUP($A149,[8]Dept!$A$4:$U$44,7,FALSE)*H$3%</f>
        <v>6151.6808800974086</v>
      </c>
      <c r="I149" s="61">
        <f>VLOOKUP($A149,[8]Dept!$A$4:$U$44,8,FALSE)*I$3%</f>
        <v>0</v>
      </c>
      <c r="J149" s="61">
        <f t="shared" si="137"/>
        <v>6151.6808800974086</v>
      </c>
      <c r="K149" s="61">
        <f>VLOOKUP($A149,[8]Dept!$A$4:$U$44,10,FALSE)*K$3%</f>
        <v>0</v>
      </c>
      <c r="L149" s="61">
        <f>VLOOKUP($A149,[8]Dept!$A$4:$U$44,11,FALSE)*L$3%</f>
        <v>0</v>
      </c>
      <c r="M149" s="61">
        <f>VLOOKUP($A149,[8]Dept!$A$4:$U$44,12,FALSE)*M$3%</f>
        <v>0</v>
      </c>
      <c r="N149" s="61">
        <f t="shared" si="138"/>
        <v>0</v>
      </c>
      <c r="O149" s="61">
        <f>VLOOKUP($A149,[8]Dept!$A$4:$U$44,14,FALSE)*O$3%</f>
        <v>0</v>
      </c>
      <c r="P149" s="61">
        <f>VLOOKUP($A149,[8]Dept!$A$4:$U$44,15,FALSE)*P$3%</f>
        <v>0</v>
      </c>
      <c r="Q149" s="61">
        <f>VLOOKUP($A149,[8]Dept!$A$4:$U$44,16,FALSE)*Q$3%</f>
        <v>0</v>
      </c>
      <c r="R149" s="61">
        <f t="shared" si="139"/>
        <v>0</v>
      </c>
      <c r="S149" s="61">
        <f>VLOOKUP($A149,[8]Dept!$A$4:$U$44,18,FALSE)*S$3%</f>
        <v>0</v>
      </c>
      <c r="T149" s="61">
        <f>VLOOKUP($A149,[8]Dept!$A$4:$U$44,19,FALSE)*T$3%</f>
        <v>0</v>
      </c>
      <c r="U149" s="61">
        <f>VLOOKUP($A149,[8]Dept!$A$4:$U$44,20,FALSE)*U$3%</f>
        <v>0</v>
      </c>
      <c r="V149" s="61">
        <f t="shared" si="140"/>
        <v>0</v>
      </c>
    </row>
    <row r="150" spans="1:22" s="6" customFormat="1" hidden="1">
      <c r="A150" s="51">
        <v>147</v>
      </c>
      <c r="B150" s="11" t="s">
        <v>163</v>
      </c>
      <c r="C150" s="60" t="s">
        <v>159</v>
      </c>
      <c r="D150" s="60"/>
      <c r="E150" s="61">
        <f t="shared" si="119"/>
        <v>2366.7520554452767</v>
      </c>
      <c r="F150" s="61"/>
      <c r="G150" s="61">
        <f>VLOOKUP($A150,[8]Dept!$A$4:$U$44,6,FALSE)*G$3%</f>
        <v>0</v>
      </c>
      <c r="H150" s="61">
        <f>VLOOKUP($A150,[8]Dept!$A$4:$U$44,7,FALSE)*H$3%</f>
        <v>0</v>
      </c>
      <c r="I150" s="61">
        <f>VLOOKUP($A150,[8]Dept!$A$4:$U$44,8,FALSE)*I$3%</f>
        <v>553.68714292095058</v>
      </c>
      <c r="J150" s="61">
        <f t="shared" si="137"/>
        <v>553.68714292095058</v>
      </c>
      <c r="K150" s="61">
        <f>VLOOKUP($A150,[8]Dept!$A$4:$U$44,10,FALSE)*K$3%</f>
        <v>78.694458414016779</v>
      </c>
      <c r="L150" s="61">
        <f>VLOOKUP($A150,[8]Dept!$A$4:$U$44,11,FALSE)*L$3%</f>
        <v>0</v>
      </c>
      <c r="M150" s="61">
        <f>VLOOKUP($A150,[8]Dept!$A$4:$U$44,12,FALSE)*M$3%</f>
        <v>0</v>
      </c>
      <c r="N150" s="61">
        <f t="shared" si="138"/>
        <v>78.694458414016779</v>
      </c>
      <c r="O150" s="61">
        <f>VLOOKUP($A150,[8]Dept!$A$4:$U$44,14,FALSE)*O$3%</f>
        <v>0</v>
      </c>
      <c r="P150" s="61">
        <f>VLOOKUP($A150,[8]Dept!$A$4:$U$44,15,FALSE)*P$3%</f>
        <v>436.94306768877988</v>
      </c>
      <c r="Q150" s="61">
        <f>VLOOKUP($A150,[8]Dept!$A$4:$U$44,16,FALSE)*Q$3%</f>
        <v>378.82108192523413</v>
      </c>
      <c r="R150" s="61">
        <f t="shared" si="139"/>
        <v>815.76414961401406</v>
      </c>
      <c r="S150" s="61">
        <f>VLOOKUP($A150,[8]Dept!$A$4:$U$44,18,FALSE)*S$3%</f>
        <v>918.60630449629537</v>
      </c>
      <c r="T150" s="61">
        <f>VLOOKUP($A150,[8]Dept!$A$4:$U$44,19,FALSE)*T$3%</f>
        <v>0</v>
      </c>
      <c r="U150" s="61">
        <f>VLOOKUP($A150,[8]Dept!$A$4:$U$44,20,FALSE)*U$3%</f>
        <v>0</v>
      </c>
      <c r="V150" s="61">
        <f t="shared" si="140"/>
        <v>918.60630449629537</v>
      </c>
    </row>
    <row r="151" spans="1:22" s="6" customFormat="1" hidden="1">
      <c r="A151" s="51">
        <v>148</v>
      </c>
      <c r="B151" s="11" t="s">
        <v>163</v>
      </c>
      <c r="C151" s="59" t="s">
        <v>68</v>
      </c>
      <c r="D151" s="59"/>
      <c r="E151" s="61">
        <f t="shared" si="119"/>
        <v>831.89943476731878</v>
      </c>
      <c r="F151" s="61"/>
      <c r="G151" s="61">
        <f>VLOOKUP($A151,[8]Dept!$A$4:$U$44,6,FALSE)*G$3%</f>
        <v>0</v>
      </c>
      <c r="H151" s="61">
        <f>VLOOKUP($A151,[8]Dept!$A$4:$U$44,7,FALSE)*H$3%</f>
        <v>0</v>
      </c>
      <c r="I151" s="61">
        <f>VLOOKUP($A151,[8]Dept!$A$4:$U$44,8,FALSE)*I$3%</f>
        <v>0</v>
      </c>
      <c r="J151" s="61">
        <f t="shared" si="137"/>
        <v>0</v>
      </c>
      <c r="K151" s="61">
        <f>VLOOKUP($A151,[8]Dept!$A$4:$U$44,10,FALSE)*K$3%</f>
        <v>138.08189131652011</v>
      </c>
      <c r="L151" s="61">
        <f>VLOOKUP($A151,[8]Dept!$A$4:$U$44,11,FALSE)*L$3%</f>
        <v>122.55529365948146</v>
      </c>
      <c r="M151" s="61">
        <f>VLOOKUP($A151,[8]Dept!$A$4:$U$44,12,FALSE)*M$3%</f>
        <v>35.410086193433997</v>
      </c>
      <c r="N151" s="61">
        <f t="shared" si="138"/>
        <v>296.04727116943553</v>
      </c>
      <c r="O151" s="61">
        <f>VLOOKUP($A151,[8]Dept!$A$4:$U$44,14,FALSE)*O$3%</f>
        <v>72.262440304358478</v>
      </c>
      <c r="P151" s="61">
        <f>VLOOKUP($A151,[8]Dept!$A$4:$U$44,15,FALSE)*P$3%</f>
        <v>107.42769706458891</v>
      </c>
      <c r="Q151" s="61">
        <f>VLOOKUP($A151,[8]Dept!$A$4:$U$44,16,FALSE)*Q$3%</f>
        <v>0</v>
      </c>
      <c r="R151" s="61">
        <f t="shared" si="139"/>
        <v>179.69013736894738</v>
      </c>
      <c r="S151" s="61">
        <f>VLOOKUP($A151,[8]Dept!$A$4:$U$44,18,FALSE)*S$3%</f>
        <v>356.16202622893582</v>
      </c>
      <c r="T151" s="61">
        <f>VLOOKUP($A151,[8]Dept!$A$4:$U$44,19,FALSE)*T$3%</f>
        <v>0</v>
      </c>
      <c r="U151" s="61">
        <f>VLOOKUP($A151,[8]Dept!$A$4:$U$44,20,FALSE)*U$3%</f>
        <v>0</v>
      </c>
      <c r="V151" s="61">
        <f t="shared" si="140"/>
        <v>356.16202622893582</v>
      </c>
    </row>
    <row r="152" spans="1:22" s="6" customFormat="1" hidden="1">
      <c r="A152" s="51">
        <v>149</v>
      </c>
      <c r="B152" s="11" t="s">
        <v>163</v>
      </c>
      <c r="C152" s="59" t="s">
        <v>69</v>
      </c>
      <c r="D152" s="59"/>
      <c r="E152" s="61">
        <f t="shared" si="119"/>
        <v>25324.109729407861</v>
      </c>
      <c r="F152" s="61"/>
      <c r="G152" s="61">
        <f>VLOOKUP($A152,[8]Dept!$A$4:$U$44,6,FALSE)*G$3%</f>
        <v>0</v>
      </c>
      <c r="H152" s="61">
        <f>VLOOKUP($A152,[8]Dept!$A$4:$U$44,7,FALSE)*H$3%</f>
        <v>0</v>
      </c>
      <c r="I152" s="61">
        <f>VLOOKUP($A152,[8]Dept!$A$4:$U$44,8,FALSE)*I$3%</f>
        <v>0</v>
      </c>
      <c r="J152" s="61">
        <f t="shared" si="137"/>
        <v>0</v>
      </c>
      <c r="K152" s="61">
        <f>VLOOKUP($A152,[8]Dept!$A$4:$U$44,10,FALSE)*K$3%</f>
        <v>0</v>
      </c>
      <c r="L152" s="61">
        <f>VLOOKUP($A152,[8]Dept!$A$4:$U$44,11,FALSE)*L$3%</f>
        <v>0</v>
      </c>
      <c r="M152" s="61">
        <f>VLOOKUP($A152,[8]Dept!$A$4:$U$44,12,FALSE)*M$3%</f>
        <v>0</v>
      </c>
      <c r="N152" s="61">
        <f t="shared" si="138"/>
        <v>0</v>
      </c>
      <c r="O152" s="61">
        <f>VLOOKUP($A152,[8]Dept!$A$4:$U$44,14,FALSE)*O$3%</f>
        <v>0</v>
      </c>
      <c r="P152" s="61">
        <f>VLOOKUP($A152,[8]Dept!$A$4:$U$44,15,FALSE)*P$3%</f>
        <v>0</v>
      </c>
      <c r="Q152" s="61">
        <f>VLOOKUP($A152,[8]Dept!$A$4:$U$44,16,FALSE)*Q$3%</f>
        <v>25299.133430233323</v>
      </c>
      <c r="R152" s="61">
        <f t="shared" si="139"/>
        <v>25299.133430233323</v>
      </c>
      <c r="S152" s="61">
        <f>VLOOKUP($A152,[8]Dept!$A$4:$U$44,18,FALSE)*S$3%</f>
        <v>24.976299174539673</v>
      </c>
      <c r="T152" s="61">
        <f>VLOOKUP($A152,[8]Dept!$A$4:$U$44,19,FALSE)*T$3%</f>
        <v>0</v>
      </c>
      <c r="U152" s="61">
        <f>VLOOKUP($A152,[8]Dept!$A$4:$U$44,20,FALSE)*U$3%</f>
        <v>0</v>
      </c>
      <c r="V152" s="61">
        <f t="shared" si="140"/>
        <v>24.976299174539673</v>
      </c>
    </row>
    <row r="153" spans="1:22" s="6" customFormat="1" hidden="1">
      <c r="A153" s="51">
        <v>150</v>
      </c>
      <c r="B153" s="11" t="s">
        <v>163</v>
      </c>
      <c r="C153" s="59" t="s">
        <v>71</v>
      </c>
      <c r="D153" s="59"/>
      <c r="E153" s="61">
        <f t="shared" si="119"/>
        <v>615.83625960073664</v>
      </c>
      <c r="F153" s="61"/>
      <c r="G153" s="61">
        <f>VLOOKUP($A153,[8]Dept!$A$4:$U$44,6,FALSE)*G$3%</f>
        <v>0</v>
      </c>
      <c r="H153" s="61">
        <f>VLOOKUP($A153,[8]Dept!$A$4:$U$44,7,FALSE)*H$3%</f>
        <v>0</v>
      </c>
      <c r="I153" s="61">
        <f>VLOOKUP($A153,[8]Dept!$A$4:$U$44,8,FALSE)*I$3%</f>
        <v>0</v>
      </c>
      <c r="J153" s="61">
        <f t="shared" si="137"/>
        <v>0</v>
      </c>
      <c r="K153" s="61">
        <f>VLOOKUP($A153,[8]Dept!$A$4:$U$44,10,FALSE)*K$3%</f>
        <v>0</v>
      </c>
      <c r="L153" s="61">
        <f>VLOOKUP($A153,[8]Dept!$A$4:$U$44,11,FALSE)*L$3%</f>
        <v>0</v>
      </c>
      <c r="M153" s="61">
        <f>VLOOKUP($A153,[8]Dept!$A$4:$U$44,12,FALSE)*M$3%</f>
        <v>615.83625960073664</v>
      </c>
      <c r="N153" s="61">
        <f t="shared" si="138"/>
        <v>615.83625960073664</v>
      </c>
      <c r="O153" s="61">
        <f>VLOOKUP($A153,[8]Dept!$A$4:$U$44,14,FALSE)*O$3%</f>
        <v>0</v>
      </c>
      <c r="P153" s="61">
        <f>VLOOKUP($A153,[8]Dept!$A$4:$U$44,15,FALSE)*P$3%</f>
        <v>0</v>
      </c>
      <c r="Q153" s="61">
        <f>VLOOKUP($A153,[8]Dept!$A$4:$U$44,16,FALSE)*Q$3%</f>
        <v>0</v>
      </c>
      <c r="R153" s="61">
        <f t="shared" si="139"/>
        <v>0</v>
      </c>
      <c r="S153" s="61">
        <f>VLOOKUP($A153,[8]Dept!$A$4:$U$44,18,FALSE)*S$3%</f>
        <v>0</v>
      </c>
      <c r="T153" s="61">
        <f>VLOOKUP($A153,[8]Dept!$A$4:$U$44,19,FALSE)*T$3%</f>
        <v>0</v>
      </c>
      <c r="U153" s="61">
        <f>VLOOKUP($A153,[8]Dept!$A$4:$U$44,20,FALSE)*U$3%</f>
        <v>0</v>
      </c>
      <c r="V153" s="61">
        <f t="shared" si="140"/>
        <v>0</v>
      </c>
    </row>
    <row r="154" spans="1:22" s="6" customFormat="1" hidden="1">
      <c r="A154" s="51">
        <v>151</v>
      </c>
      <c r="B154" s="11" t="s">
        <v>163</v>
      </c>
      <c r="C154" s="59" t="s">
        <v>56</v>
      </c>
      <c r="D154" s="59"/>
      <c r="E154" s="61">
        <f t="shared" si="119"/>
        <v>5019.8077619608202</v>
      </c>
      <c r="F154" s="61"/>
      <c r="G154" s="61">
        <f>VLOOKUP($A154,[8]Dept!$A$4:$U$44,6,FALSE)*G$3%</f>
        <v>0</v>
      </c>
      <c r="H154" s="61">
        <f>VLOOKUP($A154,[8]Dept!$A$4:$U$44,7,FALSE)*H$3%</f>
        <v>0</v>
      </c>
      <c r="I154" s="61">
        <f>VLOOKUP($A154,[8]Dept!$A$4:$U$44,8,FALSE)*I$3%</f>
        <v>1463.336168964657</v>
      </c>
      <c r="J154" s="61">
        <f t="shared" si="137"/>
        <v>1463.336168964657</v>
      </c>
      <c r="K154" s="61">
        <f>VLOOKUP($A154,[8]Dept!$A$4:$U$44,10,FALSE)*K$3%</f>
        <v>0</v>
      </c>
      <c r="L154" s="61">
        <f>VLOOKUP($A154,[8]Dept!$A$4:$U$44,11,FALSE)*L$3%</f>
        <v>0</v>
      </c>
      <c r="M154" s="61">
        <f>VLOOKUP($A154,[8]Dept!$A$4:$U$44,12,FALSE)*M$3%</f>
        <v>11.570619713910828</v>
      </c>
      <c r="N154" s="61">
        <f t="shared" si="138"/>
        <v>11.570619713910828</v>
      </c>
      <c r="O154" s="61">
        <f>VLOOKUP($A154,[8]Dept!$A$4:$U$44,14,FALSE)*O$3%</f>
        <v>1245.0905761348718</v>
      </c>
      <c r="P154" s="61">
        <f>VLOOKUP($A154,[8]Dept!$A$4:$U$44,15,FALSE)*P$3%</f>
        <v>162.8518112706964</v>
      </c>
      <c r="Q154" s="61">
        <f>VLOOKUP($A154,[8]Dept!$A$4:$U$44,16,FALSE)*Q$3%</f>
        <v>2136.9585858766845</v>
      </c>
      <c r="R154" s="61">
        <f t="shared" si="139"/>
        <v>3544.9009732822524</v>
      </c>
      <c r="S154" s="61">
        <f>VLOOKUP($A154,[8]Dept!$A$4:$U$44,18,FALSE)*S$3%</f>
        <v>0</v>
      </c>
      <c r="T154" s="61">
        <f>VLOOKUP($A154,[8]Dept!$A$4:$U$44,19,FALSE)*T$3%</f>
        <v>0</v>
      </c>
      <c r="U154" s="61">
        <f>VLOOKUP($A154,[8]Dept!$A$4:$U$44,20,FALSE)*U$3%</f>
        <v>0</v>
      </c>
      <c r="V154" s="61">
        <f t="shared" si="140"/>
        <v>0</v>
      </c>
    </row>
    <row r="155" spans="1:22" s="6" customFormat="1" hidden="1">
      <c r="A155" s="51">
        <v>152</v>
      </c>
      <c r="B155" s="11" t="s">
        <v>163</v>
      </c>
      <c r="C155" s="59" t="s">
        <v>47</v>
      </c>
      <c r="D155" s="59"/>
      <c r="E155" s="61">
        <f t="shared" si="119"/>
        <v>712897.5751277525</v>
      </c>
      <c r="F155" s="61"/>
      <c r="G155" s="61">
        <f>VLOOKUP($A155,[8]Dept!$A$4:$U$44,6,FALSE)*G$3%</f>
        <v>54432.4204796384</v>
      </c>
      <c r="H155" s="61">
        <f>VLOOKUP($A155,[8]Dept!$A$4:$U$44,7,FALSE)*H$3%</f>
        <v>51802.100286711582</v>
      </c>
      <c r="I155" s="61">
        <f>VLOOKUP($A155,[8]Dept!$A$4:$U$44,8,FALSE)*I$3%</f>
        <v>76025.028126644553</v>
      </c>
      <c r="J155" s="61">
        <f t="shared" si="137"/>
        <v>182259.54889299453</v>
      </c>
      <c r="K155" s="61">
        <f>VLOOKUP($A155,[8]Dept!$A$4:$U$44,10,FALSE)*K$3%</f>
        <v>78289.601864326323</v>
      </c>
      <c r="L155" s="61">
        <f>VLOOKUP($A155,[8]Dept!$A$4:$U$44,11,FALSE)*L$3%</f>
        <v>77617.451755786635</v>
      </c>
      <c r="M155" s="61">
        <f>VLOOKUP($A155,[8]Dept!$A$4:$U$44,12,FALSE)*M$3%</f>
        <v>66605.681157104686</v>
      </c>
      <c r="N155" s="61">
        <f t="shared" si="138"/>
        <v>222512.73477721761</v>
      </c>
      <c r="O155" s="61">
        <f>VLOOKUP($A155,[8]Dept!$A$4:$U$44,14,FALSE)*O$3%</f>
        <v>82777.784918477904</v>
      </c>
      <c r="P155" s="61">
        <f>VLOOKUP($A155,[8]Dept!$A$4:$U$44,15,FALSE)*P$3%</f>
        <v>78577.256318587664</v>
      </c>
      <c r="Q155" s="61">
        <f>VLOOKUP($A155,[8]Dept!$A$4:$U$44,16,FALSE)*Q$3%</f>
        <v>73908.656419426479</v>
      </c>
      <c r="R155" s="61">
        <f t="shared" si="139"/>
        <v>235263.69765649206</v>
      </c>
      <c r="S155" s="61">
        <f>VLOOKUP($A155,[8]Dept!$A$4:$U$44,18,FALSE)*S$3%</f>
        <v>72861.593801048337</v>
      </c>
      <c r="T155" s="61">
        <f>VLOOKUP($A155,[8]Dept!$A$4:$U$44,19,FALSE)*T$3%</f>
        <v>0</v>
      </c>
      <c r="U155" s="61">
        <f>VLOOKUP($A155,[8]Dept!$A$4:$U$44,20,FALSE)*U$3%</f>
        <v>0</v>
      </c>
      <c r="V155" s="61">
        <f t="shared" si="140"/>
        <v>72861.593801048337</v>
      </c>
    </row>
    <row r="156" spans="1:22" s="6" customFormat="1" hidden="1">
      <c r="A156" s="51">
        <v>153</v>
      </c>
      <c r="B156" s="11" t="s">
        <v>163</v>
      </c>
      <c r="C156" s="59" t="s">
        <v>50</v>
      </c>
      <c r="D156" s="59"/>
      <c r="E156" s="61">
        <f t="shared" si="119"/>
        <v>265.33589484919491</v>
      </c>
      <c r="F156" s="61"/>
      <c r="G156" s="61">
        <f>VLOOKUP($A156,[8]Dept!$A$4:$U$44,6,FALSE)*G$3%</f>
        <v>0</v>
      </c>
      <c r="H156" s="61">
        <f>VLOOKUP($A156,[8]Dept!$A$4:$U$44,7,FALSE)*H$3%</f>
        <v>0</v>
      </c>
      <c r="I156" s="61">
        <f>VLOOKUP($A156,[8]Dept!$A$4:$U$44,8,FALSE)*I$3%</f>
        <v>0</v>
      </c>
      <c r="J156" s="61">
        <f t="shared" si="137"/>
        <v>0</v>
      </c>
      <c r="K156" s="61">
        <f>VLOOKUP($A156,[8]Dept!$A$4:$U$44,10,FALSE)*K$3%</f>
        <v>18.329454599538067</v>
      </c>
      <c r="L156" s="61">
        <f>VLOOKUP($A156,[8]Dept!$A$4:$U$44,11,FALSE)*L$3%</f>
        <v>0</v>
      </c>
      <c r="M156" s="61">
        <f>VLOOKUP($A156,[8]Dept!$A$4:$U$44,12,FALSE)*M$3%</f>
        <v>37.205527183523607</v>
      </c>
      <c r="N156" s="61">
        <f t="shared" si="138"/>
        <v>55.534981783061674</v>
      </c>
      <c r="O156" s="61">
        <f>VLOOKUP($A156,[8]Dept!$A$4:$U$44,14,FALSE)*O$3%</f>
        <v>0</v>
      </c>
      <c r="P156" s="61">
        <f>VLOOKUP($A156,[8]Dept!$A$4:$U$44,15,FALSE)*P$3%</f>
        <v>0</v>
      </c>
      <c r="Q156" s="61">
        <f>VLOOKUP($A156,[8]Dept!$A$4:$U$44,16,FALSE)*Q$3%</f>
        <v>0</v>
      </c>
      <c r="R156" s="61">
        <f t="shared" si="139"/>
        <v>0</v>
      </c>
      <c r="S156" s="61">
        <f>VLOOKUP($A156,[8]Dept!$A$4:$U$44,18,FALSE)*S$3%</f>
        <v>209.80091306613326</v>
      </c>
      <c r="T156" s="61">
        <f>VLOOKUP($A156,[8]Dept!$A$4:$U$44,19,FALSE)*T$3%</f>
        <v>0</v>
      </c>
      <c r="U156" s="61">
        <f>VLOOKUP($A156,[8]Dept!$A$4:$U$44,20,FALSE)*U$3%</f>
        <v>0</v>
      </c>
      <c r="V156" s="61">
        <f t="shared" si="140"/>
        <v>209.80091306613326</v>
      </c>
    </row>
    <row r="157" spans="1:22" hidden="1">
      <c r="A157" s="51">
        <v>154</v>
      </c>
      <c r="B157" s="11" t="s">
        <v>163</v>
      </c>
      <c r="C157" s="59" t="s">
        <v>48</v>
      </c>
      <c r="D157" s="59"/>
      <c r="E157" s="61">
        <f t="shared" si="119"/>
        <v>1627.835377076141</v>
      </c>
      <c r="F157" s="61"/>
      <c r="G157" s="61">
        <f>VLOOKUP($A157,[8]Dept!$A$4:$U$44,6,FALSE)*G$3%</f>
        <v>0</v>
      </c>
      <c r="H157" s="61">
        <f>VLOOKUP($A157,[8]Dept!$A$4:$U$44,7,FALSE)*H$3%</f>
        <v>0</v>
      </c>
      <c r="I157" s="61">
        <f>VLOOKUP($A157,[8]Dept!$A$4:$U$44,8,FALSE)*I$3%</f>
        <v>0</v>
      </c>
      <c r="J157" s="61">
        <f t="shared" si="137"/>
        <v>0</v>
      </c>
      <c r="K157" s="61">
        <f>VLOOKUP($A157,[8]Dept!$A$4:$U$44,10,FALSE)*K$3%</f>
        <v>212.62167335464156</v>
      </c>
      <c r="L157" s="61">
        <f>VLOOKUP($A157,[8]Dept!$A$4:$U$44,11,FALSE)*L$3%</f>
        <v>0</v>
      </c>
      <c r="M157" s="61">
        <f>VLOOKUP($A157,[8]Dept!$A$4:$U$44,12,FALSE)*M$3%</f>
        <v>436.39190731344718</v>
      </c>
      <c r="N157" s="61">
        <f t="shared" si="138"/>
        <v>649.01358066808871</v>
      </c>
      <c r="O157" s="61">
        <f>VLOOKUP($A157,[8]Dept!$A$4:$U$44,14,FALSE)*O$3%</f>
        <v>241.5214447756411</v>
      </c>
      <c r="P157" s="61">
        <f>VLOOKUP($A157,[8]Dept!$A$4:$U$44,15,FALSE)*P$3%</f>
        <v>0</v>
      </c>
      <c r="Q157" s="61">
        <f>VLOOKUP($A157,[8]Dept!$A$4:$U$44,16,FALSE)*Q$3%</f>
        <v>0</v>
      </c>
      <c r="R157" s="61">
        <f t="shared" si="139"/>
        <v>241.5214447756411</v>
      </c>
      <c r="S157" s="61">
        <f>VLOOKUP($A157,[8]Dept!$A$4:$U$44,18,FALSE)*S$3%</f>
        <v>737.30035163241121</v>
      </c>
      <c r="T157" s="61">
        <f>VLOOKUP($A157,[8]Dept!$A$4:$U$44,19,FALSE)*T$3%</f>
        <v>0</v>
      </c>
      <c r="U157" s="61">
        <f>VLOOKUP($A157,[8]Dept!$A$4:$U$44,20,FALSE)*U$3%</f>
        <v>0</v>
      </c>
      <c r="V157" s="61">
        <f t="shared" si="140"/>
        <v>737.30035163241121</v>
      </c>
    </row>
    <row r="158" spans="1:22" hidden="1">
      <c r="A158" s="129">
        <v>155</v>
      </c>
      <c r="B158" s="124" t="s">
        <v>163</v>
      </c>
      <c r="C158" s="127" t="s">
        <v>60</v>
      </c>
      <c r="D158" s="127"/>
      <c r="E158" s="127">
        <f t="shared" si="119"/>
        <v>0</v>
      </c>
      <c r="F158" s="105"/>
      <c r="G158" s="127">
        <f t="shared" si="119"/>
        <v>0</v>
      </c>
      <c r="H158" s="127">
        <f t="shared" si="119"/>
        <v>0</v>
      </c>
      <c r="I158" s="127">
        <f t="shared" si="119"/>
        <v>0</v>
      </c>
      <c r="J158" s="127">
        <f t="shared" si="119"/>
        <v>0</v>
      </c>
      <c r="K158" s="127">
        <f t="shared" si="119"/>
        <v>0</v>
      </c>
      <c r="L158" s="127">
        <f t="shared" si="119"/>
        <v>0</v>
      </c>
      <c r="M158" s="127">
        <f t="shared" si="119"/>
        <v>0</v>
      </c>
      <c r="N158" s="127">
        <f t="shared" si="119"/>
        <v>0</v>
      </c>
      <c r="O158" s="127">
        <f t="shared" si="119"/>
        <v>0</v>
      </c>
      <c r="P158" s="127">
        <f t="shared" si="119"/>
        <v>0</v>
      </c>
      <c r="Q158" s="127">
        <f t="shared" si="119"/>
        <v>0</v>
      </c>
      <c r="R158" s="127">
        <f t="shared" si="119"/>
        <v>0</v>
      </c>
      <c r="S158" s="127">
        <f t="shared" si="119"/>
        <v>0</v>
      </c>
      <c r="T158" s="127">
        <f t="shared" si="119"/>
        <v>0</v>
      </c>
      <c r="U158" s="127">
        <f t="shared" ref="U158:V158" si="141">SUM(W158:AL158)/2</f>
        <v>0</v>
      </c>
      <c r="V158" s="127">
        <f t="shared" si="141"/>
        <v>0</v>
      </c>
    </row>
    <row r="159" spans="1:22" hidden="1">
      <c r="A159" s="51">
        <v>156</v>
      </c>
      <c r="B159" s="11" t="s">
        <v>163</v>
      </c>
      <c r="C159" s="59" t="s">
        <v>142</v>
      </c>
      <c r="D159" s="59"/>
      <c r="E159" s="55">
        <f t="shared" si="119"/>
        <v>868818.27717211493</v>
      </c>
      <c r="F159" s="55"/>
      <c r="G159" s="61">
        <f>VLOOKUP($A159,[8]Dept!$A$4:$U$44,6,FALSE)*G$3%</f>
        <v>71484.600765841693</v>
      </c>
      <c r="H159" s="61">
        <f>VLOOKUP($A159,[8]Dept!$A$4:$U$44,7,FALSE)*H$3%</f>
        <v>71311.936499146017</v>
      </c>
      <c r="I159" s="61">
        <f>VLOOKUP($A159,[8]Dept!$A$4:$U$44,8,FALSE)*I$3%</f>
        <v>75911.960537624167</v>
      </c>
      <c r="J159" s="61">
        <f t="shared" ref="J159" si="142">SUM(G159:I159)</f>
        <v>218708.49780261188</v>
      </c>
      <c r="K159" s="61">
        <f>VLOOKUP($A159,[8]Dept!$A$4:$U$44,10,FALSE)*K$3%</f>
        <v>81970.624903399119</v>
      </c>
      <c r="L159" s="61">
        <f>VLOOKUP($A159,[8]Dept!$A$4:$U$44,11,FALSE)*L$3%</f>
        <v>77818.735895936989</v>
      </c>
      <c r="M159" s="61">
        <f>VLOOKUP($A159,[8]Dept!$A$4:$U$44,12,FALSE)*M$3%</f>
        <v>68719.575148038319</v>
      </c>
      <c r="N159" s="61">
        <f t="shared" ref="N159" si="143">SUM(K159:M159)</f>
        <v>228508.93594737444</v>
      </c>
      <c r="O159" s="61">
        <f>VLOOKUP($A159,[8]Dept!$A$4:$U$44,14,FALSE)*O$3%</f>
        <v>72100.528142727868</v>
      </c>
      <c r="P159" s="61">
        <f>VLOOKUP($A159,[8]Dept!$A$4:$U$44,15,FALSE)*P$3%</f>
        <v>72065.541993173829</v>
      </c>
      <c r="Q159" s="61">
        <f>VLOOKUP($A159,[8]Dept!$A$4:$U$44,16,FALSE)*Q$3%</f>
        <v>71460.912551771849</v>
      </c>
      <c r="R159" s="61">
        <f t="shared" ref="R159" si="144">SUM(O159:Q159)</f>
        <v>215626.98268767353</v>
      </c>
      <c r="S159" s="61">
        <f>VLOOKUP($A159,[8]Dept!$A$4:$U$44,18,FALSE)*S$3%</f>
        <v>72451.321096825792</v>
      </c>
      <c r="T159" s="61">
        <f>VLOOKUP($A159,[8]Dept!$A$4:$U$44,19,FALSE)*T$3%</f>
        <v>70182.527862445786</v>
      </c>
      <c r="U159" s="61">
        <f>VLOOKUP($A159,[8]Dept!$A$4:$U$44,20,FALSE)*U$3%</f>
        <v>63340.011775183484</v>
      </c>
      <c r="V159" s="61">
        <f t="shared" ref="V159" si="145">SUM(S159:U159)</f>
        <v>205973.86073445505</v>
      </c>
    </row>
    <row r="160" spans="1:22" s="6" customFormat="1" hidden="1">
      <c r="A160" s="129">
        <v>157</v>
      </c>
      <c r="B160" s="124" t="s">
        <v>165</v>
      </c>
      <c r="C160" s="123" t="s">
        <v>166</v>
      </c>
      <c r="D160" s="123"/>
      <c r="E160" s="123">
        <f>SUM(E161:E171)</f>
        <v>0</v>
      </c>
      <c r="F160" s="104"/>
      <c r="G160" s="123">
        <f t="shared" ref="G160:V160" si="146">SUM(G161:G171)</f>
        <v>0</v>
      </c>
      <c r="H160" s="123">
        <f t="shared" si="146"/>
        <v>0</v>
      </c>
      <c r="I160" s="123">
        <f t="shared" si="146"/>
        <v>0</v>
      </c>
      <c r="J160" s="123">
        <f t="shared" si="146"/>
        <v>0</v>
      </c>
      <c r="K160" s="123">
        <f t="shared" si="146"/>
        <v>0</v>
      </c>
      <c r="L160" s="123">
        <f t="shared" si="146"/>
        <v>0</v>
      </c>
      <c r="M160" s="123">
        <f t="shared" si="146"/>
        <v>0</v>
      </c>
      <c r="N160" s="123">
        <f t="shared" si="146"/>
        <v>0</v>
      </c>
      <c r="O160" s="123">
        <f t="shared" si="146"/>
        <v>0</v>
      </c>
      <c r="P160" s="123">
        <f t="shared" si="146"/>
        <v>0</v>
      </c>
      <c r="Q160" s="123">
        <f t="shared" si="146"/>
        <v>0</v>
      </c>
      <c r="R160" s="123">
        <f t="shared" si="146"/>
        <v>0</v>
      </c>
      <c r="S160" s="123">
        <f t="shared" si="146"/>
        <v>0</v>
      </c>
      <c r="T160" s="123">
        <f t="shared" si="146"/>
        <v>0</v>
      </c>
      <c r="U160" s="123">
        <f t="shared" si="146"/>
        <v>0</v>
      </c>
      <c r="V160" s="123">
        <f t="shared" si="146"/>
        <v>0</v>
      </c>
    </row>
    <row r="161" spans="1:22" s="6" customFormat="1" hidden="1">
      <c r="A161" s="51">
        <v>158</v>
      </c>
      <c r="B161" s="11" t="s">
        <v>165</v>
      </c>
      <c r="C161" s="60" t="s">
        <v>158</v>
      </c>
      <c r="D161" s="60"/>
      <c r="E161" s="61">
        <f t="shared" si="119"/>
        <v>0</v>
      </c>
      <c r="F161" s="61"/>
      <c r="G161" s="61">
        <f>VLOOKUP($A161,[8]Dept!$A$4:$U$44,6,FALSE)*G$3%</f>
        <v>0</v>
      </c>
      <c r="H161" s="61">
        <f>VLOOKUP($A161,[8]Dept!$A$4:$U$44,7,FALSE)*H$3%</f>
        <v>0</v>
      </c>
      <c r="I161" s="61">
        <f>VLOOKUP($A161,[8]Dept!$A$4:$U$44,8,FALSE)*I$3%</f>
        <v>0</v>
      </c>
      <c r="J161" s="61">
        <f t="shared" ref="J161:J171" si="147">SUM(G161:I161)</f>
        <v>0</v>
      </c>
      <c r="K161" s="61">
        <f>VLOOKUP($A161,[8]Dept!$A$4:$U$44,10,FALSE)*K$3%</f>
        <v>0</v>
      </c>
      <c r="L161" s="61">
        <f>VLOOKUP($A161,[8]Dept!$A$4:$U$44,11,FALSE)*L$3%</f>
        <v>0</v>
      </c>
      <c r="M161" s="61">
        <f>VLOOKUP($A161,[8]Dept!$A$4:$U$44,12,FALSE)*M$3%</f>
        <v>0</v>
      </c>
      <c r="N161" s="61">
        <f t="shared" ref="N161:N171" si="148">SUM(K161:M161)</f>
        <v>0</v>
      </c>
      <c r="O161" s="61">
        <f>VLOOKUP($A161,[8]Dept!$A$4:$U$44,14,FALSE)*O$3%</f>
        <v>0</v>
      </c>
      <c r="P161" s="61">
        <f>VLOOKUP($A161,[8]Dept!$A$4:$U$44,15,FALSE)*P$3%</f>
        <v>0</v>
      </c>
      <c r="Q161" s="61">
        <f>VLOOKUP($A161,[8]Dept!$A$4:$U$44,16,FALSE)*Q$3%</f>
        <v>0</v>
      </c>
      <c r="R161" s="61">
        <f t="shared" ref="R161:R171" si="149">SUM(O161:Q161)</f>
        <v>0</v>
      </c>
      <c r="S161" s="61">
        <f>VLOOKUP($A161,[8]Dept!$A$4:$U$44,18,FALSE)*S$3%</f>
        <v>0</v>
      </c>
      <c r="T161" s="61">
        <f>VLOOKUP($A161,[8]Dept!$A$4:$U$44,19,FALSE)*T$3%</f>
        <v>0</v>
      </c>
      <c r="U161" s="61">
        <f>VLOOKUP($A161,[8]Dept!$A$4:$U$44,20,FALSE)*U$3%</f>
        <v>0</v>
      </c>
      <c r="V161" s="61">
        <f t="shared" ref="V161:V171" si="150">SUM(S161:U161)</f>
        <v>0</v>
      </c>
    </row>
    <row r="162" spans="1:22" s="6" customFormat="1" hidden="1">
      <c r="A162" s="51">
        <v>159</v>
      </c>
      <c r="B162" s="11" t="s">
        <v>165</v>
      </c>
      <c r="C162" s="59" t="s">
        <v>41</v>
      </c>
      <c r="D162" s="59"/>
      <c r="E162" s="61">
        <f t="shared" si="119"/>
        <v>0</v>
      </c>
      <c r="F162" s="61"/>
      <c r="G162" s="61">
        <f>VLOOKUP($A162,[8]Dept!$A$4:$U$44,6,FALSE)*G$3%</f>
        <v>0</v>
      </c>
      <c r="H162" s="61">
        <f>VLOOKUP($A162,[8]Dept!$A$4:$U$44,7,FALSE)*H$3%</f>
        <v>0</v>
      </c>
      <c r="I162" s="61">
        <f>VLOOKUP($A162,[8]Dept!$A$4:$U$44,8,FALSE)*I$3%</f>
        <v>0</v>
      </c>
      <c r="J162" s="61">
        <f t="shared" si="147"/>
        <v>0</v>
      </c>
      <c r="K162" s="61">
        <f>VLOOKUP($A162,[8]Dept!$A$4:$U$44,10,FALSE)*K$3%</f>
        <v>0</v>
      </c>
      <c r="L162" s="61">
        <f>VLOOKUP($A162,[8]Dept!$A$4:$U$44,11,FALSE)*L$3%</f>
        <v>0</v>
      </c>
      <c r="M162" s="61">
        <f>VLOOKUP($A162,[8]Dept!$A$4:$U$44,12,FALSE)*M$3%</f>
        <v>0</v>
      </c>
      <c r="N162" s="61">
        <f t="shared" si="148"/>
        <v>0</v>
      </c>
      <c r="O162" s="61">
        <f>VLOOKUP($A162,[8]Dept!$A$4:$U$44,14,FALSE)*O$3%</f>
        <v>0</v>
      </c>
      <c r="P162" s="61">
        <f>VLOOKUP($A162,[8]Dept!$A$4:$U$44,15,FALSE)*P$3%</f>
        <v>0</v>
      </c>
      <c r="Q162" s="61">
        <f>VLOOKUP($A162,[8]Dept!$A$4:$U$44,16,FALSE)*Q$3%</f>
        <v>0</v>
      </c>
      <c r="R162" s="61">
        <f t="shared" si="149"/>
        <v>0</v>
      </c>
      <c r="S162" s="61">
        <f>VLOOKUP($A162,[8]Dept!$A$4:$U$44,18,FALSE)*S$3%</f>
        <v>0</v>
      </c>
      <c r="T162" s="61">
        <f>VLOOKUP($A162,[8]Dept!$A$4:$U$44,19,FALSE)*T$3%</f>
        <v>0</v>
      </c>
      <c r="U162" s="61">
        <f>VLOOKUP($A162,[8]Dept!$A$4:$U$44,20,FALSE)*U$3%</f>
        <v>0</v>
      </c>
      <c r="V162" s="61">
        <f t="shared" si="150"/>
        <v>0</v>
      </c>
    </row>
    <row r="163" spans="1:22" s="6" customFormat="1" hidden="1">
      <c r="A163" s="51">
        <v>160</v>
      </c>
      <c r="B163" s="11" t="s">
        <v>165</v>
      </c>
      <c r="C163" s="59" t="s">
        <v>42</v>
      </c>
      <c r="D163" s="59"/>
      <c r="E163" s="61">
        <f t="shared" si="119"/>
        <v>0</v>
      </c>
      <c r="F163" s="61"/>
      <c r="G163" s="61">
        <f>VLOOKUP($A163,[8]Dept!$A$4:$U$44,6,FALSE)*G$3%</f>
        <v>0</v>
      </c>
      <c r="H163" s="61">
        <f>VLOOKUP($A163,[8]Dept!$A$4:$U$44,7,FALSE)*H$3%</f>
        <v>0</v>
      </c>
      <c r="I163" s="61">
        <f>VLOOKUP($A163,[8]Dept!$A$4:$U$44,8,FALSE)*I$3%</f>
        <v>0</v>
      </c>
      <c r="J163" s="61">
        <f t="shared" si="147"/>
        <v>0</v>
      </c>
      <c r="K163" s="61">
        <f>VLOOKUP($A163,[8]Dept!$A$4:$U$44,10,FALSE)*K$3%</f>
        <v>0</v>
      </c>
      <c r="L163" s="61">
        <f>VLOOKUP($A163,[8]Dept!$A$4:$U$44,11,FALSE)*L$3%</f>
        <v>0</v>
      </c>
      <c r="M163" s="61">
        <f>VLOOKUP($A163,[8]Dept!$A$4:$U$44,12,FALSE)*M$3%</f>
        <v>0</v>
      </c>
      <c r="N163" s="61">
        <f t="shared" si="148"/>
        <v>0</v>
      </c>
      <c r="O163" s="61">
        <f>VLOOKUP($A163,[8]Dept!$A$4:$U$44,14,FALSE)*O$3%</f>
        <v>0</v>
      </c>
      <c r="P163" s="61">
        <f>VLOOKUP($A163,[8]Dept!$A$4:$U$44,15,FALSE)*P$3%</f>
        <v>0</v>
      </c>
      <c r="Q163" s="61">
        <f>VLOOKUP($A163,[8]Dept!$A$4:$U$44,16,FALSE)*Q$3%</f>
        <v>0</v>
      </c>
      <c r="R163" s="61">
        <f t="shared" si="149"/>
        <v>0</v>
      </c>
      <c r="S163" s="61">
        <f>VLOOKUP($A163,[8]Dept!$A$4:$U$44,18,FALSE)*S$3%</f>
        <v>0</v>
      </c>
      <c r="T163" s="61">
        <f>VLOOKUP($A163,[8]Dept!$A$4:$U$44,19,FALSE)*T$3%</f>
        <v>0</v>
      </c>
      <c r="U163" s="61">
        <f>VLOOKUP($A163,[8]Dept!$A$4:$U$44,20,FALSE)*U$3%</f>
        <v>0</v>
      </c>
      <c r="V163" s="61">
        <f t="shared" si="150"/>
        <v>0</v>
      </c>
    </row>
    <row r="164" spans="1:22" s="6" customFormat="1" hidden="1">
      <c r="A164" s="51">
        <v>161</v>
      </c>
      <c r="B164" s="11" t="s">
        <v>165</v>
      </c>
      <c r="C164" s="60" t="s">
        <v>159</v>
      </c>
      <c r="D164" s="60"/>
      <c r="E164" s="61">
        <f t="shared" si="119"/>
        <v>0</v>
      </c>
      <c r="F164" s="61"/>
      <c r="G164" s="61">
        <f>VLOOKUP($A164,[8]Dept!$A$4:$U$44,6,FALSE)*G$3%</f>
        <v>0</v>
      </c>
      <c r="H164" s="61">
        <f>VLOOKUP($A164,[8]Dept!$A$4:$U$44,7,FALSE)*H$3%</f>
        <v>0</v>
      </c>
      <c r="I164" s="61">
        <f>VLOOKUP($A164,[8]Dept!$A$4:$U$44,8,FALSE)*I$3%</f>
        <v>0</v>
      </c>
      <c r="J164" s="61">
        <f t="shared" si="147"/>
        <v>0</v>
      </c>
      <c r="K164" s="61">
        <f>VLOOKUP($A164,[8]Dept!$A$4:$U$44,10,FALSE)*K$3%</f>
        <v>0</v>
      </c>
      <c r="L164" s="61">
        <f>VLOOKUP($A164,[8]Dept!$A$4:$U$44,11,FALSE)*L$3%</f>
        <v>0</v>
      </c>
      <c r="M164" s="61">
        <f>VLOOKUP($A164,[8]Dept!$A$4:$U$44,12,FALSE)*M$3%</f>
        <v>0</v>
      </c>
      <c r="N164" s="61">
        <f t="shared" si="148"/>
        <v>0</v>
      </c>
      <c r="O164" s="61">
        <f>VLOOKUP($A164,[8]Dept!$A$4:$U$44,14,FALSE)*O$3%</f>
        <v>0</v>
      </c>
      <c r="P164" s="61">
        <f>VLOOKUP($A164,[8]Dept!$A$4:$U$44,15,FALSE)*P$3%</f>
        <v>0</v>
      </c>
      <c r="Q164" s="61">
        <f>VLOOKUP($A164,[8]Dept!$A$4:$U$44,16,FALSE)*Q$3%</f>
        <v>0</v>
      </c>
      <c r="R164" s="61">
        <f t="shared" si="149"/>
        <v>0</v>
      </c>
      <c r="S164" s="61">
        <f>VLOOKUP($A164,[8]Dept!$A$4:$U$44,18,FALSE)*S$3%</f>
        <v>0</v>
      </c>
      <c r="T164" s="61">
        <f>VLOOKUP($A164,[8]Dept!$A$4:$U$44,19,FALSE)*T$3%</f>
        <v>0</v>
      </c>
      <c r="U164" s="61">
        <f>VLOOKUP($A164,[8]Dept!$A$4:$U$44,20,FALSE)*U$3%</f>
        <v>0</v>
      </c>
      <c r="V164" s="61">
        <f t="shared" si="150"/>
        <v>0</v>
      </c>
    </row>
    <row r="165" spans="1:22" s="6" customFormat="1" hidden="1">
      <c r="A165" s="51">
        <v>162</v>
      </c>
      <c r="B165" s="11" t="s">
        <v>165</v>
      </c>
      <c r="C165" s="59" t="s">
        <v>68</v>
      </c>
      <c r="D165" s="59"/>
      <c r="E165" s="61">
        <f t="shared" si="119"/>
        <v>0</v>
      </c>
      <c r="F165" s="61"/>
      <c r="G165" s="61">
        <f>VLOOKUP($A165,[8]Dept!$A$4:$U$44,6,FALSE)*G$3%</f>
        <v>0</v>
      </c>
      <c r="H165" s="61">
        <f>VLOOKUP($A165,[8]Dept!$A$4:$U$44,7,FALSE)*H$3%</f>
        <v>0</v>
      </c>
      <c r="I165" s="61">
        <f>VLOOKUP($A165,[8]Dept!$A$4:$U$44,8,FALSE)*I$3%</f>
        <v>0</v>
      </c>
      <c r="J165" s="61">
        <f t="shared" si="147"/>
        <v>0</v>
      </c>
      <c r="K165" s="61">
        <f>VLOOKUP($A165,[8]Dept!$A$4:$U$44,10,FALSE)*K$3%</f>
        <v>0</v>
      </c>
      <c r="L165" s="61">
        <f>VLOOKUP($A165,[8]Dept!$A$4:$U$44,11,FALSE)*L$3%</f>
        <v>0</v>
      </c>
      <c r="M165" s="61">
        <f>VLOOKUP($A165,[8]Dept!$A$4:$U$44,12,FALSE)*M$3%</f>
        <v>0</v>
      </c>
      <c r="N165" s="61">
        <f t="shared" si="148"/>
        <v>0</v>
      </c>
      <c r="O165" s="61">
        <f>VLOOKUP($A165,[8]Dept!$A$4:$U$44,14,FALSE)*O$3%</f>
        <v>0</v>
      </c>
      <c r="P165" s="61">
        <f>VLOOKUP($A165,[8]Dept!$A$4:$U$44,15,FALSE)*P$3%</f>
        <v>0</v>
      </c>
      <c r="Q165" s="61">
        <f>VLOOKUP($A165,[8]Dept!$A$4:$U$44,16,FALSE)*Q$3%</f>
        <v>0</v>
      </c>
      <c r="R165" s="61">
        <f t="shared" si="149"/>
        <v>0</v>
      </c>
      <c r="S165" s="61">
        <f>VLOOKUP($A165,[8]Dept!$A$4:$U$44,18,FALSE)*S$3%</f>
        <v>0</v>
      </c>
      <c r="T165" s="61">
        <f>VLOOKUP($A165,[8]Dept!$A$4:$U$44,19,FALSE)*T$3%</f>
        <v>0</v>
      </c>
      <c r="U165" s="61">
        <f>VLOOKUP($A165,[8]Dept!$A$4:$U$44,20,FALSE)*U$3%</f>
        <v>0</v>
      </c>
      <c r="V165" s="61">
        <f t="shared" si="150"/>
        <v>0</v>
      </c>
    </row>
    <row r="166" spans="1:22" s="6" customFormat="1" hidden="1">
      <c r="A166" s="51">
        <v>163</v>
      </c>
      <c r="B166" s="11" t="s">
        <v>165</v>
      </c>
      <c r="C166" s="59" t="s">
        <v>69</v>
      </c>
      <c r="D166" s="59"/>
      <c r="E166" s="61">
        <f t="shared" si="119"/>
        <v>0</v>
      </c>
      <c r="F166" s="61"/>
      <c r="G166" s="61">
        <f>VLOOKUP($A166,[8]Dept!$A$4:$U$44,6,FALSE)*G$3%</f>
        <v>0</v>
      </c>
      <c r="H166" s="61">
        <f>VLOOKUP($A166,[8]Dept!$A$4:$U$44,7,FALSE)*H$3%</f>
        <v>0</v>
      </c>
      <c r="I166" s="61">
        <f>VLOOKUP($A166,[8]Dept!$A$4:$U$44,8,FALSE)*I$3%</f>
        <v>0</v>
      </c>
      <c r="J166" s="61">
        <f t="shared" si="147"/>
        <v>0</v>
      </c>
      <c r="K166" s="61">
        <f>VLOOKUP($A166,[8]Dept!$A$4:$U$44,10,FALSE)*K$3%</f>
        <v>0</v>
      </c>
      <c r="L166" s="61">
        <f>VLOOKUP($A166,[8]Dept!$A$4:$U$44,11,FALSE)*L$3%</f>
        <v>0</v>
      </c>
      <c r="M166" s="61">
        <f>VLOOKUP($A166,[8]Dept!$A$4:$U$44,12,FALSE)*M$3%</f>
        <v>0</v>
      </c>
      <c r="N166" s="61">
        <f t="shared" si="148"/>
        <v>0</v>
      </c>
      <c r="O166" s="61">
        <f>VLOOKUP($A166,[8]Dept!$A$4:$U$44,14,FALSE)*O$3%</f>
        <v>0</v>
      </c>
      <c r="P166" s="61">
        <f>VLOOKUP($A166,[8]Dept!$A$4:$U$44,15,FALSE)*P$3%</f>
        <v>0</v>
      </c>
      <c r="Q166" s="61">
        <f>VLOOKUP($A166,[8]Dept!$A$4:$U$44,16,FALSE)*Q$3%</f>
        <v>0</v>
      </c>
      <c r="R166" s="61">
        <f t="shared" si="149"/>
        <v>0</v>
      </c>
      <c r="S166" s="61">
        <f>VLOOKUP($A166,[8]Dept!$A$4:$U$44,18,FALSE)*S$3%</f>
        <v>0</v>
      </c>
      <c r="T166" s="61">
        <f>VLOOKUP($A166,[8]Dept!$A$4:$U$44,19,FALSE)*T$3%</f>
        <v>0</v>
      </c>
      <c r="U166" s="61">
        <f>VLOOKUP($A166,[8]Dept!$A$4:$U$44,20,FALSE)*U$3%</f>
        <v>0</v>
      </c>
      <c r="V166" s="61">
        <f t="shared" si="150"/>
        <v>0</v>
      </c>
    </row>
    <row r="167" spans="1:22" s="6" customFormat="1" hidden="1">
      <c r="A167" s="51">
        <v>164</v>
      </c>
      <c r="B167" s="11" t="s">
        <v>165</v>
      </c>
      <c r="C167" s="59" t="s">
        <v>71</v>
      </c>
      <c r="D167" s="59"/>
      <c r="E167" s="61">
        <f t="shared" si="119"/>
        <v>0</v>
      </c>
      <c r="F167" s="61"/>
      <c r="G167" s="61">
        <f>VLOOKUP($A167,[8]Dept!$A$4:$U$44,6,FALSE)*G$3%</f>
        <v>0</v>
      </c>
      <c r="H167" s="61">
        <f>VLOOKUP($A167,[8]Dept!$A$4:$U$44,7,FALSE)*H$3%</f>
        <v>0</v>
      </c>
      <c r="I167" s="61">
        <f>VLOOKUP($A167,[8]Dept!$A$4:$U$44,8,FALSE)*I$3%</f>
        <v>0</v>
      </c>
      <c r="J167" s="61">
        <f t="shared" si="147"/>
        <v>0</v>
      </c>
      <c r="K167" s="61">
        <f>VLOOKUP($A167,[8]Dept!$A$4:$U$44,10,FALSE)*K$3%</f>
        <v>0</v>
      </c>
      <c r="L167" s="61">
        <f>VLOOKUP($A167,[8]Dept!$A$4:$U$44,11,FALSE)*L$3%</f>
        <v>0</v>
      </c>
      <c r="M167" s="61">
        <f>VLOOKUP($A167,[8]Dept!$A$4:$U$44,12,FALSE)*M$3%</f>
        <v>0</v>
      </c>
      <c r="N167" s="61">
        <f t="shared" si="148"/>
        <v>0</v>
      </c>
      <c r="O167" s="61">
        <f>VLOOKUP($A167,[8]Dept!$A$4:$U$44,14,FALSE)*O$3%</f>
        <v>0</v>
      </c>
      <c r="P167" s="61">
        <f>VLOOKUP($A167,[8]Dept!$A$4:$U$44,15,FALSE)*P$3%</f>
        <v>0</v>
      </c>
      <c r="Q167" s="61">
        <f>VLOOKUP($A167,[8]Dept!$A$4:$U$44,16,FALSE)*Q$3%</f>
        <v>0</v>
      </c>
      <c r="R167" s="61">
        <f t="shared" si="149"/>
        <v>0</v>
      </c>
      <c r="S167" s="61">
        <f>VLOOKUP($A167,[8]Dept!$A$4:$U$44,18,FALSE)*S$3%</f>
        <v>0</v>
      </c>
      <c r="T167" s="61">
        <f>VLOOKUP($A167,[8]Dept!$A$4:$U$44,19,FALSE)*T$3%</f>
        <v>0</v>
      </c>
      <c r="U167" s="61">
        <f>VLOOKUP($A167,[8]Dept!$A$4:$U$44,20,FALSE)*U$3%</f>
        <v>0</v>
      </c>
      <c r="V167" s="61">
        <f t="shared" si="150"/>
        <v>0</v>
      </c>
    </row>
    <row r="168" spans="1:22" s="6" customFormat="1" hidden="1">
      <c r="A168" s="51">
        <v>165</v>
      </c>
      <c r="B168" s="11" t="s">
        <v>165</v>
      </c>
      <c r="C168" s="59" t="s">
        <v>56</v>
      </c>
      <c r="D168" s="59"/>
      <c r="E168" s="61">
        <f t="shared" si="119"/>
        <v>0</v>
      </c>
      <c r="F168" s="61"/>
      <c r="G168" s="61">
        <f>VLOOKUP($A168,[8]Dept!$A$4:$U$44,6,FALSE)*G$3%</f>
        <v>0</v>
      </c>
      <c r="H168" s="61">
        <f>VLOOKUP($A168,[8]Dept!$A$4:$U$44,7,FALSE)*H$3%</f>
        <v>0</v>
      </c>
      <c r="I168" s="61">
        <f>VLOOKUP($A168,[8]Dept!$A$4:$U$44,8,FALSE)*I$3%</f>
        <v>0</v>
      </c>
      <c r="J168" s="61">
        <f t="shared" si="147"/>
        <v>0</v>
      </c>
      <c r="K168" s="61">
        <f>VLOOKUP($A168,[8]Dept!$A$4:$U$44,10,FALSE)*K$3%</f>
        <v>0</v>
      </c>
      <c r="L168" s="61">
        <f>VLOOKUP($A168,[8]Dept!$A$4:$U$44,11,FALSE)*L$3%</f>
        <v>0</v>
      </c>
      <c r="M168" s="61">
        <f>VLOOKUP($A168,[8]Dept!$A$4:$U$44,12,FALSE)*M$3%</f>
        <v>0</v>
      </c>
      <c r="N168" s="61">
        <f t="shared" si="148"/>
        <v>0</v>
      </c>
      <c r="O168" s="61">
        <f>VLOOKUP($A168,[8]Dept!$A$4:$U$44,14,FALSE)*O$3%</f>
        <v>0</v>
      </c>
      <c r="P168" s="61">
        <f>VLOOKUP($A168,[8]Dept!$A$4:$U$44,15,FALSE)*P$3%</f>
        <v>0</v>
      </c>
      <c r="Q168" s="61">
        <f>VLOOKUP($A168,[8]Dept!$A$4:$U$44,16,FALSE)*Q$3%</f>
        <v>0</v>
      </c>
      <c r="R168" s="61">
        <f t="shared" si="149"/>
        <v>0</v>
      </c>
      <c r="S168" s="61">
        <f>VLOOKUP($A168,[8]Dept!$A$4:$U$44,18,FALSE)*S$3%</f>
        <v>0</v>
      </c>
      <c r="T168" s="61">
        <f>VLOOKUP($A168,[8]Dept!$A$4:$U$44,19,FALSE)*T$3%</f>
        <v>0</v>
      </c>
      <c r="U168" s="61">
        <f>VLOOKUP($A168,[8]Dept!$A$4:$U$44,20,FALSE)*U$3%</f>
        <v>0</v>
      </c>
      <c r="V168" s="61">
        <f t="shared" si="150"/>
        <v>0</v>
      </c>
    </row>
    <row r="169" spans="1:22" s="6" customFormat="1" hidden="1">
      <c r="A169" s="51">
        <v>166</v>
      </c>
      <c r="B169" s="11" t="s">
        <v>165</v>
      </c>
      <c r="C169" s="59" t="s">
        <v>47</v>
      </c>
      <c r="D169" s="59"/>
      <c r="E169" s="61">
        <f t="shared" si="119"/>
        <v>0</v>
      </c>
      <c r="F169" s="61"/>
      <c r="G169" s="61">
        <f>VLOOKUP($A169,[8]Dept!$A$4:$U$44,6,FALSE)*G$3%</f>
        <v>0</v>
      </c>
      <c r="H169" s="61">
        <f>VLOOKUP($A169,[8]Dept!$A$4:$U$44,7,FALSE)*H$3%</f>
        <v>0</v>
      </c>
      <c r="I169" s="61">
        <f>VLOOKUP($A169,[8]Dept!$A$4:$U$44,8,FALSE)*I$3%</f>
        <v>0</v>
      </c>
      <c r="J169" s="61">
        <f t="shared" si="147"/>
        <v>0</v>
      </c>
      <c r="K169" s="61">
        <f>VLOOKUP($A169,[8]Dept!$A$4:$U$44,10,FALSE)*K$3%</f>
        <v>0</v>
      </c>
      <c r="L169" s="61">
        <f>VLOOKUP($A169,[8]Dept!$A$4:$U$44,11,FALSE)*L$3%</f>
        <v>0</v>
      </c>
      <c r="M169" s="61">
        <f>VLOOKUP($A169,[8]Dept!$A$4:$U$44,12,FALSE)*M$3%</f>
        <v>0</v>
      </c>
      <c r="N169" s="61">
        <f t="shared" si="148"/>
        <v>0</v>
      </c>
      <c r="O169" s="61">
        <f>VLOOKUP($A169,[8]Dept!$A$4:$U$44,14,FALSE)*O$3%</f>
        <v>0</v>
      </c>
      <c r="P169" s="61">
        <f>VLOOKUP($A169,[8]Dept!$A$4:$U$44,15,FALSE)*P$3%</f>
        <v>0</v>
      </c>
      <c r="Q169" s="61">
        <f>VLOOKUP($A169,[8]Dept!$A$4:$U$44,16,FALSE)*Q$3%</f>
        <v>0</v>
      </c>
      <c r="R169" s="61">
        <f t="shared" si="149"/>
        <v>0</v>
      </c>
      <c r="S169" s="61">
        <f>VLOOKUP($A169,[8]Dept!$A$4:$U$44,18,FALSE)*S$3%</f>
        <v>0</v>
      </c>
      <c r="T169" s="61">
        <f>VLOOKUP($A169,[8]Dept!$A$4:$U$44,19,FALSE)*T$3%</f>
        <v>0</v>
      </c>
      <c r="U169" s="61">
        <f>VLOOKUP($A169,[8]Dept!$A$4:$U$44,20,FALSE)*U$3%</f>
        <v>0</v>
      </c>
      <c r="V169" s="61">
        <f t="shared" si="150"/>
        <v>0</v>
      </c>
    </row>
    <row r="170" spans="1:22" s="6" customFormat="1" hidden="1">
      <c r="A170" s="51">
        <v>167</v>
      </c>
      <c r="B170" s="11" t="s">
        <v>165</v>
      </c>
      <c r="C170" s="59" t="s">
        <v>50</v>
      </c>
      <c r="D170" s="59"/>
      <c r="E170" s="61">
        <f t="shared" si="119"/>
        <v>0</v>
      </c>
      <c r="F170" s="61"/>
      <c r="G170" s="61">
        <f>VLOOKUP($A170,[8]Dept!$A$4:$U$44,6,FALSE)*G$3%</f>
        <v>0</v>
      </c>
      <c r="H170" s="61">
        <f>VLOOKUP($A170,[8]Dept!$A$4:$U$44,7,FALSE)*H$3%</f>
        <v>0</v>
      </c>
      <c r="I170" s="61">
        <f>VLOOKUP($A170,[8]Dept!$A$4:$U$44,8,FALSE)*I$3%</f>
        <v>0</v>
      </c>
      <c r="J170" s="61">
        <f t="shared" si="147"/>
        <v>0</v>
      </c>
      <c r="K170" s="61">
        <f>VLOOKUP($A170,[8]Dept!$A$4:$U$44,10,FALSE)*K$3%</f>
        <v>0</v>
      </c>
      <c r="L170" s="61">
        <f>VLOOKUP($A170,[8]Dept!$A$4:$U$44,11,FALSE)*L$3%</f>
        <v>0</v>
      </c>
      <c r="M170" s="61">
        <f>VLOOKUP($A170,[8]Dept!$A$4:$U$44,12,FALSE)*M$3%</f>
        <v>0</v>
      </c>
      <c r="N170" s="61">
        <f t="shared" si="148"/>
        <v>0</v>
      </c>
      <c r="O170" s="61">
        <f>VLOOKUP($A170,[8]Dept!$A$4:$U$44,14,FALSE)*O$3%</f>
        <v>0</v>
      </c>
      <c r="P170" s="61">
        <f>VLOOKUP($A170,[8]Dept!$A$4:$U$44,15,FALSE)*P$3%</f>
        <v>0</v>
      </c>
      <c r="Q170" s="61">
        <f>VLOOKUP($A170,[8]Dept!$A$4:$U$44,16,FALSE)*Q$3%</f>
        <v>0</v>
      </c>
      <c r="R170" s="61">
        <f t="shared" si="149"/>
        <v>0</v>
      </c>
      <c r="S170" s="61">
        <f>VLOOKUP($A170,[8]Dept!$A$4:$U$44,18,FALSE)*S$3%</f>
        <v>0</v>
      </c>
      <c r="T170" s="61">
        <f>VLOOKUP($A170,[8]Dept!$A$4:$U$44,19,FALSE)*T$3%</f>
        <v>0</v>
      </c>
      <c r="U170" s="61">
        <f>VLOOKUP($A170,[8]Dept!$A$4:$U$44,20,FALSE)*U$3%</f>
        <v>0</v>
      </c>
      <c r="V170" s="61">
        <f t="shared" si="150"/>
        <v>0</v>
      </c>
    </row>
    <row r="171" spans="1:22" s="6" customFormat="1" hidden="1">
      <c r="A171" s="51">
        <v>168</v>
      </c>
      <c r="B171" s="11" t="s">
        <v>165</v>
      </c>
      <c r="C171" s="59" t="s">
        <v>48</v>
      </c>
      <c r="D171" s="59"/>
      <c r="E171" s="61">
        <f t="shared" si="119"/>
        <v>0</v>
      </c>
      <c r="F171" s="61"/>
      <c r="G171" s="61">
        <f>VLOOKUP($A171,[8]Dept!$A$4:$U$44,6,FALSE)*G$3%</f>
        <v>0</v>
      </c>
      <c r="H171" s="61">
        <f>VLOOKUP($A171,[8]Dept!$A$4:$U$44,7,FALSE)*H$3%</f>
        <v>0</v>
      </c>
      <c r="I171" s="61">
        <f>VLOOKUP($A171,[8]Dept!$A$4:$U$44,8,FALSE)*I$3%</f>
        <v>0</v>
      </c>
      <c r="J171" s="61">
        <f t="shared" si="147"/>
        <v>0</v>
      </c>
      <c r="K171" s="61">
        <f>VLOOKUP($A171,[8]Dept!$A$4:$U$44,10,FALSE)*K$3%</f>
        <v>0</v>
      </c>
      <c r="L171" s="61">
        <f>VLOOKUP($A171,[8]Dept!$A$4:$U$44,11,FALSE)*L$3%</f>
        <v>0</v>
      </c>
      <c r="M171" s="61">
        <f>VLOOKUP($A171,[8]Dept!$A$4:$U$44,12,FALSE)*M$3%</f>
        <v>0</v>
      </c>
      <c r="N171" s="61">
        <f t="shared" si="148"/>
        <v>0</v>
      </c>
      <c r="O171" s="61">
        <f>VLOOKUP($A171,[8]Dept!$A$4:$U$44,14,FALSE)*O$3%</f>
        <v>0</v>
      </c>
      <c r="P171" s="61">
        <f>VLOOKUP($A171,[8]Dept!$A$4:$U$44,15,FALSE)*P$3%</f>
        <v>0</v>
      </c>
      <c r="Q171" s="61">
        <f>VLOOKUP($A171,[8]Dept!$A$4:$U$44,16,FALSE)*Q$3%</f>
        <v>0</v>
      </c>
      <c r="R171" s="61">
        <f t="shared" si="149"/>
        <v>0</v>
      </c>
      <c r="S171" s="61">
        <f>VLOOKUP($A171,[8]Dept!$A$4:$U$44,18,FALSE)*S$3%</f>
        <v>0</v>
      </c>
      <c r="T171" s="61">
        <f>VLOOKUP($A171,[8]Dept!$A$4:$U$44,19,FALSE)*T$3%</f>
        <v>0</v>
      </c>
      <c r="U171" s="61">
        <f>VLOOKUP($A171,[8]Dept!$A$4:$U$44,20,FALSE)*U$3%</f>
        <v>0</v>
      </c>
      <c r="V171" s="61">
        <f t="shared" si="150"/>
        <v>0</v>
      </c>
    </row>
    <row r="172" spans="1:22" s="6" customFormat="1" hidden="1">
      <c r="A172" s="129">
        <v>169</v>
      </c>
      <c r="B172" s="124" t="s">
        <v>77</v>
      </c>
      <c r="C172" s="130" t="s">
        <v>167</v>
      </c>
      <c r="D172" s="130"/>
      <c r="E172" s="126">
        <f t="shared" ref="E172:V172" si="151">+E173+E185</f>
        <v>594408.35769032943</v>
      </c>
      <c r="F172" s="106"/>
      <c r="G172" s="126">
        <f t="shared" si="151"/>
        <v>64583.528468336444</v>
      </c>
      <c r="H172" s="126">
        <f t="shared" si="151"/>
        <v>58276.878563564605</v>
      </c>
      <c r="I172" s="126">
        <f t="shared" si="151"/>
        <v>50789.382349324937</v>
      </c>
      <c r="J172" s="126">
        <f t="shared" si="151"/>
        <v>173649.789381226</v>
      </c>
      <c r="K172" s="126">
        <f t="shared" si="151"/>
        <v>51596.86875434847</v>
      </c>
      <c r="L172" s="126">
        <f t="shared" si="151"/>
        <v>47782.166598298827</v>
      </c>
      <c r="M172" s="126">
        <f t="shared" si="151"/>
        <v>44675.215829981636</v>
      </c>
      <c r="N172" s="126">
        <f t="shared" si="151"/>
        <v>144054.25118262894</v>
      </c>
      <c r="O172" s="126">
        <f t="shared" si="151"/>
        <v>53376.749525983432</v>
      </c>
      <c r="P172" s="126">
        <f t="shared" si="151"/>
        <v>52076.565475134877</v>
      </c>
      <c r="Q172" s="126">
        <f t="shared" si="151"/>
        <v>46280.074978876626</v>
      </c>
      <c r="R172" s="126">
        <f t="shared" si="151"/>
        <v>151733.38997999494</v>
      </c>
      <c r="S172" s="126">
        <f t="shared" si="151"/>
        <v>44730.669381025633</v>
      </c>
      <c r="T172" s="126">
        <f t="shared" si="151"/>
        <v>42879.677615326407</v>
      </c>
      <c r="U172" s="126">
        <f t="shared" si="151"/>
        <v>37360.580150127425</v>
      </c>
      <c r="V172" s="126">
        <f t="shared" si="151"/>
        <v>124970.92714647949</v>
      </c>
    </row>
    <row r="173" spans="1:22" s="6" customFormat="1" hidden="1">
      <c r="A173" s="129">
        <v>170</v>
      </c>
      <c r="B173" s="124" t="s">
        <v>168</v>
      </c>
      <c r="C173" s="123" t="s">
        <v>169</v>
      </c>
      <c r="D173" s="123"/>
      <c r="E173" s="123">
        <f t="shared" ref="E173:V173" si="152">SUM(E174:E183)</f>
        <v>587913.87775915721</v>
      </c>
      <c r="F173" s="104"/>
      <c r="G173" s="123">
        <f t="shared" si="152"/>
        <v>64583.528468336444</v>
      </c>
      <c r="H173" s="123">
        <f t="shared" si="152"/>
        <v>51782.398632392382</v>
      </c>
      <c r="I173" s="123">
        <f t="shared" si="152"/>
        <v>50789.382349324937</v>
      </c>
      <c r="J173" s="123">
        <f t="shared" si="152"/>
        <v>167155.30945005378</v>
      </c>
      <c r="K173" s="123">
        <f t="shared" si="152"/>
        <v>51596.86875434847</v>
      </c>
      <c r="L173" s="123">
        <f t="shared" si="152"/>
        <v>47782.166598298827</v>
      </c>
      <c r="M173" s="123">
        <f t="shared" si="152"/>
        <v>44675.215829981636</v>
      </c>
      <c r="N173" s="123">
        <f t="shared" si="152"/>
        <v>144054.25118262894</v>
      </c>
      <c r="O173" s="123">
        <f t="shared" si="152"/>
        <v>53376.749525983432</v>
      </c>
      <c r="P173" s="123">
        <f t="shared" si="152"/>
        <v>52076.565475134877</v>
      </c>
      <c r="Q173" s="123">
        <f t="shared" si="152"/>
        <v>46280.074978876626</v>
      </c>
      <c r="R173" s="123">
        <f t="shared" si="152"/>
        <v>151733.38997999494</v>
      </c>
      <c r="S173" s="123">
        <f t="shared" si="152"/>
        <v>44730.669381025633</v>
      </c>
      <c r="T173" s="123">
        <f t="shared" si="152"/>
        <v>42879.677615326407</v>
      </c>
      <c r="U173" s="123">
        <f t="shared" si="152"/>
        <v>37360.580150127425</v>
      </c>
      <c r="V173" s="123">
        <f t="shared" si="152"/>
        <v>124970.92714647949</v>
      </c>
    </row>
    <row r="174" spans="1:22" s="6" customFormat="1" hidden="1">
      <c r="A174" s="51">
        <v>171</v>
      </c>
      <c r="B174" s="11" t="s">
        <v>168</v>
      </c>
      <c r="C174" s="60" t="s">
        <v>158</v>
      </c>
      <c r="D174" s="60"/>
      <c r="E174" s="61">
        <f t="shared" si="119"/>
        <v>0</v>
      </c>
      <c r="F174" s="61"/>
      <c r="G174" s="61">
        <f>VLOOKUP($A174,[6]Dept!$A$5:$U$44,6,FALSE)*G$3%</f>
        <v>0</v>
      </c>
      <c r="H174" s="61">
        <f>VLOOKUP($A174,[6]Dept!$A$5:$U$44,7,FALSE)*H$3%</f>
        <v>0</v>
      </c>
      <c r="I174" s="61">
        <f>VLOOKUP($A174,[6]Dept!$A$5:$U$44,8,FALSE)*I$3%</f>
        <v>0</v>
      </c>
      <c r="J174" s="61">
        <f t="shared" ref="J174:J182" si="153">SUM(G174:I174)</f>
        <v>0</v>
      </c>
      <c r="K174" s="61">
        <f>VLOOKUP($A174,[6]Dept!$A$5:$U$44,10,FALSE)*K$3%</f>
        <v>0</v>
      </c>
      <c r="L174" s="61">
        <f>VLOOKUP($A174,[6]Dept!$A$5:$U$44,11,FALSE)*L$3%</f>
        <v>0</v>
      </c>
      <c r="M174" s="61">
        <f>VLOOKUP($A174,[6]Dept!$A$5:$U$44,12,FALSE)*M$3%</f>
        <v>0</v>
      </c>
      <c r="N174" s="61">
        <f t="shared" ref="N174:N182" si="154">SUM(K174:M174)</f>
        <v>0</v>
      </c>
      <c r="O174" s="61">
        <f>VLOOKUP($A174,[6]Dept!$A$5:$U$44,14,FALSE)*O$3%</f>
        <v>0</v>
      </c>
      <c r="P174" s="61">
        <f>VLOOKUP($A174,[6]Dept!$A$5:$U$44,15,FALSE)*P$3%</f>
        <v>0</v>
      </c>
      <c r="Q174" s="61">
        <f>VLOOKUP($A174,[6]Dept!$A$5:$U$44,16,FALSE)*Q$3%</f>
        <v>0</v>
      </c>
      <c r="R174" s="61">
        <f t="shared" ref="R174:R182" si="155">SUM(O174:Q174)</f>
        <v>0</v>
      </c>
      <c r="S174" s="61">
        <f>VLOOKUP($A174,[6]Dept!$A$5:$U$44,18,FALSE)*S$3%</f>
        <v>0</v>
      </c>
      <c r="T174" s="61">
        <f>VLOOKUP($A174,[6]Dept!$A$5:$U$44,19,FALSE)*T$3%</f>
        <v>0</v>
      </c>
      <c r="U174" s="61">
        <f>VLOOKUP($A174,[6]Dept!$A$5:$U$44,20,FALSE)*U$3%</f>
        <v>0</v>
      </c>
      <c r="V174" s="61">
        <f t="shared" ref="V174:V182" si="156">SUM(S174:U174)</f>
        <v>0</v>
      </c>
    </row>
    <row r="175" spans="1:22" s="6" customFormat="1" hidden="1">
      <c r="A175" s="51">
        <v>174</v>
      </c>
      <c r="B175" s="11" t="s">
        <v>168</v>
      </c>
      <c r="C175" s="59" t="s">
        <v>41</v>
      </c>
      <c r="D175" s="59"/>
      <c r="E175" s="61">
        <f t="shared" si="119"/>
        <v>0</v>
      </c>
      <c r="F175" s="61"/>
      <c r="G175" s="61">
        <f>VLOOKUP($A175,[6]Dept!$A$5:$U$44,6,FALSE)*G$3%</f>
        <v>0</v>
      </c>
      <c r="H175" s="61">
        <f>VLOOKUP($A175,[6]Dept!$A$5:$U$44,7,FALSE)*H$3%</f>
        <v>0</v>
      </c>
      <c r="I175" s="61">
        <f>VLOOKUP($A175,[6]Dept!$A$5:$U$44,8,FALSE)*I$3%</f>
        <v>0</v>
      </c>
      <c r="J175" s="61">
        <f t="shared" si="153"/>
        <v>0</v>
      </c>
      <c r="K175" s="61">
        <f>VLOOKUP($A175,[6]Dept!$A$5:$U$44,10,FALSE)*K$3%</f>
        <v>0</v>
      </c>
      <c r="L175" s="61">
        <f>VLOOKUP($A175,[6]Dept!$A$5:$U$44,11,FALSE)*L$3%</f>
        <v>0</v>
      </c>
      <c r="M175" s="61">
        <f>VLOOKUP($A175,[6]Dept!$A$5:$U$44,12,FALSE)*M$3%</f>
        <v>0</v>
      </c>
      <c r="N175" s="61">
        <f t="shared" si="154"/>
        <v>0</v>
      </c>
      <c r="O175" s="61">
        <f>VLOOKUP($A175,[6]Dept!$A$5:$U$44,14,FALSE)*O$3%</f>
        <v>0</v>
      </c>
      <c r="P175" s="61">
        <f>VLOOKUP($A175,[6]Dept!$A$5:$U$44,15,FALSE)*P$3%</f>
        <v>0</v>
      </c>
      <c r="Q175" s="61">
        <f>VLOOKUP($A175,[6]Dept!$A$5:$U$44,16,FALSE)*Q$3%</f>
        <v>0</v>
      </c>
      <c r="R175" s="61">
        <f t="shared" si="155"/>
        <v>0</v>
      </c>
      <c r="S175" s="61">
        <f>VLOOKUP($A175,[6]Dept!$A$5:$U$44,18,FALSE)*S$3%</f>
        <v>0</v>
      </c>
      <c r="T175" s="61">
        <f>VLOOKUP($A175,[6]Dept!$A$5:$U$44,19,FALSE)*T$3%</f>
        <v>0</v>
      </c>
      <c r="U175" s="61">
        <f>VLOOKUP($A175,[6]Dept!$A$5:$U$44,20,FALSE)*U$3%</f>
        <v>0</v>
      </c>
      <c r="V175" s="61">
        <f t="shared" si="156"/>
        <v>0</v>
      </c>
    </row>
    <row r="176" spans="1:22" s="6" customFormat="1" hidden="1">
      <c r="A176" s="51">
        <v>175</v>
      </c>
      <c r="B176" s="11" t="s">
        <v>168</v>
      </c>
      <c r="C176" s="59" t="s">
        <v>68</v>
      </c>
      <c r="D176" s="59"/>
      <c r="E176" s="61">
        <f t="shared" si="119"/>
        <v>2536.713572527955</v>
      </c>
      <c r="F176" s="61"/>
      <c r="G176" s="61">
        <f>VLOOKUP($A176,[6]Dept!$A$5:$U$44,6,FALSE)*G$3%</f>
        <v>191.47660919421878</v>
      </c>
      <c r="H176" s="61">
        <f>VLOOKUP($A176,[6]Dept!$A$5:$U$44,7,FALSE)*H$3%</f>
        <v>152.81129249817002</v>
      </c>
      <c r="I176" s="61">
        <f>VLOOKUP($A176,[6]Dept!$A$5:$U$44,8,FALSE)*I$3%</f>
        <v>214.03748271886511</v>
      </c>
      <c r="J176" s="61">
        <f t="shared" si="153"/>
        <v>558.32538441125394</v>
      </c>
      <c r="K176" s="61">
        <f>VLOOKUP($A176,[6]Dept!$A$5:$U$44,10,FALSE)*K$3%</f>
        <v>237.3666744306924</v>
      </c>
      <c r="L176" s="61">
        <f>VLOOKUP($A176,[6]Dept!$A$5:$U$44,11,FALSE)*L$3%</f>
        <v>307.17922064185643</v>
      </c>
      <c r="M176" s="61">
        <f>VLOOKUP($A176,[6]Dept!$A$5:$U$44,12,FALSE)*M$3%</f>
        <v>193.75820060537114</v>
      </c>
      <c r="N176" s="61">
        <f t="shared" si="154"/>
        <v>738.30409567791992</v>
      </c>
      <c r="O176" s="61">
        <f>VLOOKUP($A176,[6]Dept!$A$5:$U$44,14,FALSE)*O$3%</f>
        <v>339.14882575847599</v>
      </c>
      <c r="P176" s="61">
        <f>VLOOKUP($A176,[6]Dept!$A$5:$U$44,15,FALSE)*P$3%</f>
        <v>203.19231764992617</v>
      </c>
      <c r="Q176" s="61">
        <f>VLOOKUP($A176,[6]Dept!$A$5:$U$44,16,FALSE)*Q$3%</f>
        <v>161.19002831226732</v>
      </c>
      <c r="R176" s="61">
        <f t="shared" si="155"/>
        <v>703.53117172066936</v>
      </c>
      <c r="S176" s="61">
        <f>VLOOKUP($A176,[6]Dept!$A$5:$U$44,18,FALSE)*S$3%</f>
        <v>155.25283092176954</v>
      </c>
      <c r="T176" s="61">
        <f>VLOOKUP($A176,[6]Dept!$A$5:$U$44,19,FALSE)*T$3%</f>
        <v>197.88306728133205</v>
      </c>
      <c r="U176" s="61">
        <f>VLOOKUP($A176,[6]Dept!$A$5:$U$44,20,FALSE)*U$3%</f>
        <v>183.41702251501005</v>
      </c>
      <c r="V176" s="61">
        <f t="shared" si="156"/>
        <v>536.55292071811164</v>
      </c>
    </row>
    <row r="177" spans="1:22" s="6" customFormat="1" hidden="1">
      <c r="A177" s="51">
        <v>176</v>
      </c>
      <c r="B177" s="11" t="s">
        <v>168</v>
      </c>
      <c r="C177" s="59" t="s">
        <v>69</v>
      </c>
      <c r="D177" s="59"/>
      <c r="E177" s="61">
        <f t="shared" si="119"/>
        <v>0</v>
      </c>
      <c r="F177" s="61"/>
      <c r="G177" s="61">
        <f>VLOOKUP($A177,[6]Dept!$A$5:$U$44,6,FALSE)*G$3%</f>
        <v>0</v>
      </c>
      <c r="H177" s="61">
        <f>VLOOKUP($A177,[6]Dept!$A$5:$U$44,7,FALSE)*H$3%</f>
        <v>0</v>
      </c>
      <c r="I177" s="61">
        <f>VLOOKUP($A177,[6]Dept!$A$5:$U$44,8,FALSE)*I$3%</f>
        <v>0</v>
      </c>
      <c r="J177" s="61">
        <f t="shared" si="153"/>
        <v>0</v>
      </c>
      <c r="K177" s="61">
        <f>VLOOKUP($A177,[6]Dept!$A$5:$U$44,10,FALSE)*K$3%</f>
        <v>0</v>
      </c>
      <c r="L177" s="61">
        <f>VLOOKUP($A177,[6]Dept!$A$5:$U$44,11,FALSE)*L$3%</f>
        <v>0</v>
      </c>
      <c r="M177" s="61">
        <f>VLOOKUP($A177,[6]Dept!$A$5:$U$44,12,FALSE)*M$3%</f>
        <v>0</v>
      </c>
      <c r="N177" s="61">
        <f t="shared" si="154"/>
        <v>0</v>
      </c>
      <c r="O177" s="61">
        <f>VLOOKUP($A177,[6]Dept!$A$5:$U$44,14,FALSE)*O$3%</f>
        <v>0</v>
      </c>
      <c r="P177" s="61">
        <f>VLOOKUP($A177,[6]Dept!$A$5:$U$44,15,FALSE)*P$3%</f>
        <v>0</v>
      </c>
      <c r="Q177" s="61">
        <f>VLOOKUP($A177,[6]Dept!$A$5:$U$44,16,FALSE)*Q$3%</f>
        <v>0</v>
      </c>
      <c r="R177" s="61">
        <f t="shared" si="155"/>
        <v>0</v>
      </c>
      <c r="S177" s="61">
        <f>VLOOKUP($A177,[6]Dept!$A$5:$U$44,18,FALSE)*S$3%</f>
        <v>0</v>
      </c>
      <c r="T177" s="61">
        <f>VLOOKUP($A177,[6]Dept!$A$5:$U$44,19,FALSE)*T$3%</f>
        <v>0</v>
      </c>
      <c r="U177" s="61">
        <f>VLOOKUP($A177,[6]Dept!$A$5:$U$44,20,FALSE)*U$3%</f>
        <v>0</v>
      </c>
      <c r="V177" s="61">
        <f t="shared" si="156"/>
        <v>0</v>
      </c>
    </row>
    <row r="178" spans="1:22" s="6" customFormat="1" hidden="1">
      <c r="A178" s="51">
        <v>177</v>
      </c>
      <c r="B178" s="11" t="s">
        <v>168</v>
      </c>
      <c r="C178" s="59" t="s">
        <v>71</v>
      </c>
      <c r="D178" s="59"/>
      <c r="E178" s="61">
        <f t="shared" si="119"/>
        <v>1449.3172844405017</v>
      </c>
      <c r="F178" s="61"/>
      <c r="G178" s="61">
        <f>VLOOKUP($A178,[6]Dept!$A$5:$U$44,6,FALSE)*G$3%</f>
        <v>114.88596551653127</v>
      </c>
      <c r="H178" s="61">
        <f>VLOOKUP($A178,[6]Dept!$A$5:$U$44,7,FALSE)*H$3%</f>
        <v>114.60846937362751</v>
      </c>
      <c r="I178" s="61">
        <f>VLOOKUP($A178,[6]Dept!$A$5:$U$44,8,FALSE)*I$3%</f>
        <v>128.42248963131905</v>
      </c>
      <c r="J178" s="61">
        <f t="shared" si="153"/>
        <v>357.91692452147788</v>
      </c>
      <c r="K178" s="61">
        <f>VLOOKUP($A178,[6]Dept!$A$5:$U$44,10,FALSE)*K$3%</f>
        <v>142.42000465841545</v>
      </c>
      <c r="L178" s="61">
        <f>VLOOKUP($A178,[6]Dept!$A$5:$U$44,11,FALSE)*L$3%</f>
        <v>131.64823741793847</v>
      </c>
      <c r="M178" s="61">
        <f>VLOOKUP($A178,[6]Dept!$A$5:$U$44,12,FALSE)*M$3%</f>
        <v>116.25492036322269</v>
      </c>
      <c r="N178" s="61">
        <f t="shared" si="154"/>
        <v>390.32316243957666</v>
      </c>
      <c r="O178" s="61">
        <f>VLOOKUP($A178,[6]Dept!$A$5:$U$44,14,FALSE)*O$3%</f>
        <v>113.04960858615866</v>
      </c>
      <c r="P178" s="61">
        <f>VLOOKUP($A178,[6]Dept!$A$5:$U$44,15,FALSE)*P$3%</f>
        <v>121.91539058995571</v>
      </c>
      <c r="Q178" s="61">
        <f>VLOOKUP($A178,[6]Dept!$A$5:$U$44,16,FALSE)*Q$3%</f>
        <v>120.89252123420049</v>
      </c>
      <c r="R178" s="61">
        <f t="shared" si="155"/>
        <v>355.85752041031486</v>
      </c>
      <c r="S178" s="61">
        <f>VLOOKUP($A178,[6]Dept!$A$5:$U$44,18,FALSE)*S$3%</f>
        <v>116.43962319132714</v>
      </c>
      <c r="T178" s="61">
        <f>VLOOKUP($A178,[6]Dept!$A$5:$U$44,19,FALSE)*T$3%</f>
        <v>118.72984036879923</v>
      </c>
      <c r="U178" s="61">
        <f>VLOOKUP($A178,[6]Dept!$A$5:$U$44,20,FALSE)*U$3%</f>
        <v>110.05021350900603</v>
      </c>
      <c r="V178" s="61">
        <f t="shared" si="156"/>
        <v>345.21967706913239</v>
      </c>
    </row>
    <row r="179" spans="1:22" s="6" customFormat="1" hidden="1">
      <c r="A179" s="51">
        <v>178</v>
      </c>
      <c r="B179" s="11" t="s">
        <v>168</v>
      </c>
      <c r="C179" s="59" t="s">
        <v>56</v>
      </c>
      <c r="D179" s="59"/>
      <c r="E179" s="61">
        <f t="shared" si="119"/>
        <v>0</v>
      </c>
      <c r="F179" s="61"/>
      <c r="G179" s="61">
        <f>VLOOKUP($A179,[6]Dept!$A$5:$U$44,6,FALSE)*G$3%</f>
        <v>0</v>
      </c>
      <c r="H179" s="61">
        <f>VLOOKUP($A179,[6]Dept!$A$5:$U$44,7,FALSE)*H$3%</f>
        <v>0</v>
      </c>
      <c r="I179" s="61">
        <f>VLOOKUP($A179,[6]Dept!$A$5:$U$44,8,FALSE)*I$3%</f>
        <v>0</v>
      </c>
      <c r="J179" s="61">
        <f t="shared" si="153"/>
        <v>0</v>
      </c>
      <c r="K179" s="61">
        <f>VLOOKUP($A179,[6]Dept!$A$5:$U$44,10,FALSE)*K$3%</f>
        <v>0</v>
      </c>
      <c r="L179" s="61">
        <f>VLOOKUP($A179,[6]Dept!$A$5:$U$44,11,FALSE)*L$3%</f>
        <v>0</v>
      </c>
      <c r="M179" s="61">
        <f>VLOOKUP($A179,[6]Dept!$A$5:$U$44,12,FALSE)*M$3%</f>
        <v>0</v>
      </c>
      <c r="N179" s="61">
        <f t="shared" si="154"/>
        <v>0</v>
      </c>
      <c r="O179" s="61">
        <f>VLOOKUP($A179,[6]Dept!$A$5:$U$44,14,FALSE)*O$3%</f>
        <v>0</v>
      </c>
      <c r="P179" s="61">
        <f>VLOOKUP($A179,[6]Dept!$A$5:$U$44,15,FALSE)*P$3%</f>
        <v>0</v>
      </c>
      <c r="Q179" s="61">
        <f>VLOOKUP($A179,[6]Dept!$A$5:$U$44,16,FALSE)*Q$3%</f>
        <v>0</v>
      </c>
      <c r="R179" s="61">
        <f t="shared" si="155"/>
        <v>0</v>
      </c>
      <c r="S179" s="61">
        <f>VLOOKUP($A179,[6]Dept!$A$5:$U$44,18,FALSE)*S$3%</f>
        <v>0</v>
      </c>
      <c r="T179" s="61">
        <f>VLOOKUP($A179,[6]Dept!$A$5:$U$44,19,FALSE)*T$3%</f>
        <v>0</v>
      </c>
      <c r="U179" s="61">
        <f>VLOOKUP($A179,[6]Dept!$A$5:$U$44,20,FALSE)*U$3%</f>
        <v>0</v>
      </c>
      <c r="V179" s="61">
        <f t="shared" si="156"/>
        <v>0</v>
      </c>
    </row>
    <row r="180" spans="1:22" s="6" customFormat="1" hidden="1">
      <c r="A180" s="51">
        <v>179</v>
      </c>
      <c r="B180" s="11" t="s">
        <v>168</v>
      </c>
      <c r="C180" s="59" t="s">
        <v>47</v>
      </c>
      <c r="D180" s="59"/>
      <c r="E180" s="61">
        <f t="shared" si="119"/>
        <v>127110.70127467145</v>
      </c>
      <c r="F180" s="61"/>
      <c r="G180" s="61">
        <f>VLOOKUP($A180,[6]Dept!$A$5:$U$44,6,FALSE)*G$3%</f>
        <v>8365.9960089138076</v>
      </c>
      <c r="H180" s="61">
        <f>VLOOKUP($A180,[6]Dept!$A$5:$U$44,7,FALSE)*H$3%</f>
        <v>8345.7887397875566</v>
      </c>
      <c r="I180" s="61">
        <f>VLOOKUP($A180,[6]Dept!$A$5:$U$44,8,FALSE)*I$3%</f>
        <v>10550.335598178299</v>
      </c>
      <c r="J180" s="61">
        <f t="shared" si="153"/>
        <v>27262.120346879663</v>
      </c>
      <c r="K180" s="61">
        <f>VLOOKUP($A180,[6]Dept!$A$5:$U$44,10,FALSE)*K$3%</f>
        <v>13029.531492849568</v>
      </c>
      <c r="L180" s="61">
        <f>VLOOKUP($A180,[6]Dept!$A$5:$U$44,11,FALSE)*L$3%</f>
        <v>12044.058413909132</v>
      </c>
      <c r="M180" s="61">
        <f>VLOOKUP($A180,[6]Dept!$A$5:$U$44,12,FALSE)*M$3%</f>
        <v>10635.775147630033</v>
      </c>
      <c r="N180" s="61">
        <f t="shared" si="154"/>
        <v>35709.365054388734</v>
      </c>
      <c r="O180" s="61">
        <f>VLOOKUP($A180,[6]Dept!$A$5:$U$44,14,FALSE)*O$3%</f>
        <v>10342.531857519036</v>
      </c>
      <c r="P180" s="61">
        <f>VLOOKUP($A180,[6]Dept!$A$5:$U$44,15,FALSE)*P$3%</f>
        <v>11153.632700439748</v>
      </c>
      <c r="Q180" s="61">
        <f>VLOOKUP($A180,[6]Dept!$A$5:$U$44,16,FALSE)*Q$3%</f>
        <v>11060.053792646222</v>
      </c>
      <c r="R180" s="61">
        <f t="shared" si="155"/>
        <v>32556.218350605006</v>
      </c>
      <c r="S180" s="61">
        <f>VLOOKUP($A180,[6]Dept!$A$5:$U$44,18,FALSE)*S$3%</f>
        <v>10652.672993697217</v>
      </c>
      <c r="T180" s="61">
        <f>VLOOKUP($A180,[6]Dept!$A$5:$U$44,19,FALSE)*T$3%</f>
        <v>10862.19732920688</v>
      </c>
      <c r="U180" s="61">
        <f>VLOOKUP($A180,[6]Dept!$A$5:$U$44,20,FALSE)*U$3%</f>
        <v>10068.127199893932</v>
      </c>
      <c r="V180" s="61">
        <f t="shared" si="156"/>
        <v>31582.997522798032</v>
      </c>
    </row>
    <row r="181" spans="1:22" s="6" customFormat="1" hidden="1">
      <c r="A181" s="51">
        <v>180</v>
      </c>
      <c r="B181" s="11" t="s">
        <v>168</v>
      </c>
      <c r="C181" s="59" t="s">
        <v>50</v>
      </c>
      <c r="D181" s="59"/>
      <c r="E181" s="61">
        <f t="shared" si="119"/>
        <v>0</v>
      </c>
      <c r="F181" s="61"/>
      <c r="G181" s="61">
        <f>VLOOKUP($A181,[6]Dept!$A$5:$U$44,6,FALSE)*G$3%</f>
        <v>0</v>
      </c>
      <c r="H181" s="61">
        <f>VLOOKUP($A181,[6]Dept!$A$5:$U$44,7,FALSE)*H$3%</f>
        <v>0</v>
      </c>
      <c r="I181" s="61">
        <f>VLOOKUP($A181,[6]Dept!$A$5:$U$44,8,FALSE)*I$3%</f>
        <v>0</v>
      </c>
      <c r="J181" s="61">
        <f t="shared" si="153"/>
        <v>0</v>
      </c>
      <c r="K181" s="61">
        <f>VLOOKUP($A181,[6]Dept!$A$5:$U$44,10,FALSE)*K$3%</f>
        <v>0</v>
      </c>
      <c r="L181" s="61">
        <f>VLOOKUP($A181,[6]Dept!$A$5:$U$44,11,FALSE)*L$3%</f>
        <v>0</v>
      </c>
      <c r="M181" s="61">
        <f>VLOOKUP($A181,[6]Dept!$A$5:$U$44,12,FALSE)*M$3%</f>
        <v>0</v>
      </c>
      <c r="N181" s="61">
        <f t="shared" si="154"/>
        <v>0</v>
      </c>
      <c r="O181" s="61">
        <f>VLOOKUP($A181,[6]Dept!$A$5:$U$44,14,FALSE)*O$3%</f>
        <v>0</v>
      </c>
      <c r="P181" s="61">
        <f>VLOOKUP($A181,[6]Dept!$A$5:$U$44,15,FALSE)*P$3%</f>
        <v>0</v>
      </c>
      <c r="Q181" s="61">
        <f>VLOOKUP($A181,[6]Dept!$A$5:$U$44,16,FALSE)*Q$3%</f>
        <v>0</v>
      </c>
      <c r="R181" s="61">
        <f t="shared" si="155"/>
        <v>0</v>
      </c>
      <c r="S181" s="61">
        <f>VLOOKUP($A181,[6]Dept!$A$5:$U$44,18,FALSE)*S$3%</f>
        <v>0</v>
      </c>
      <c r="T181" s="61">
        <f>VLOOKUP($A181,[6]Dept!$A$5:$U$44,19,FALSE)*T$3%</f>
        <v>0</v>
      </c>
      <c r="U181" s="61">
        <f>VLOOKUP($A181,[6]Dept!$A$5:$U$44,20,FALSE)*U$3%</f>
        <v>0</v>
      </c>
      <c r="V181" s="61">
        <f t="shared" si="156"/>
        <v>0</v>
      </c>
    </row>
    <row r="182" spans="1:22" s="6" customFormat="1" hidden="1">
      <c r="A182" s="51">
        <v>181</v>
      </c>
      <c r="B182" s="11" t="s">
        <v>168</v>
      </c>
      <c r="C182" s="59" t="s">
        <v>48</v>
      </c>
      <c r="D182" s="59"/>
      <c r="E182" s="61">
        <f t="shared" si="119"/>
        <v>4011.5740081001204</v>
      </c>
      <c r="F182" s="61"/>
      <c r="G182" s="61">
        <f>VLOOKUP($A182,[6]Dept!$A$5:$U$44,6,FALSE)*G$3%</f>
        <v>229.77193103306254</v>
      </c>
      <c r="H182" s="61">
        <f>VLOOKUP($A182,[6]Dept!$A$5:$U$44,7,FALSE)*H$3%</f>
        <v>229.21693874725503</v>
      </c>
      <c r="I182" s="61">
        <f>VLOOKUP($A182,[6]Dept!$A$5:$U$44,8,FALSE)*I$3%</f>
        <v>256.84497926263811</v>
      </c>
      <c r="J182" s="61">
        <f t="shared" si="153"/>
        <v>715.83384904295576</v>
      </c>
      <c r="K182" s="61">
        <f>VLOOKUP($A182,[6]Dept!$A$5:$U$44,10,FALSE)*K$3%</f>
        <v>493.72268281584019</v>
      </c>
      <c r="L182" s="61">
        <f>VLOOKUP($A182,[6]Dept!$A$5:$U$44,11,FALSE)*L$3%</f>
        <v>456.38055638218674</v>
      </c>
      <c r="M182" s="61">
        <f>VLOOKUP($A182,[6]Dept!$A$5:$U$44,12,FALSE)*M$3%</f>
        <v>403.01705725917202</v>
      </c>
      <c r="N182" s="61">
        <f t="shared" si="154"/>
        <v>1353.1202964571989</v>
      </c>
      <c r="O182" s="61">
        <f>VLOOKUP($A182,[6]Dept!$A$5:$U$44,14,FALSE)*O$3%</f>
        <v>226.09921717231731</v>
      </c>
      <c r="P182" s="61">
        <f>VLOOKUP($A182,[6]Dept!$A$5:$U$44,15,FALSE)*P$3%</f>
        <v>284.46924470989666</v>
      </c>
      <c r="Q182" s="61">
        <f>VLOOKUP($A182,[6]Dept!$A$5:$U$44,16,FALSE)*Q$3%</f>
        <v>282.08254954646782</v>
      </c>
      <c r="R182" s="61">
        <f t="shared" si="155"/>
        <v>792.65101142868184</v>
      </c>
      <c r="S182" s="61">
        <f>VLOOKUP($A182,[6]Dept!$A$5:$U$44,18,FALSE)*S$3%</f>
        <v>426.94528503486623</v>
      </c>
      <c r="T182" s="61">
        <f>VLOOKUP($A182,[6]Dept!$A$5:$U$44,19,FALSE)*T$3%</f>
        <v>356.18952110639771</v>
      </c>
      <c r="U182" s="61">
        <f>VLOOKUP($A182,[6]Dept!$A$5:$U$44,20,FALSE)*U$3%</f>
        <v>366.83404503002009</v>
      </c>
      <c r="V182" s="61">
        <f t="shared" si="156"/>
        <v>1149.9688511712839</v>
      </c>
    </row>
    <row r="183" spans="1:22" hidden="1">
      <c r="A183" s="129">
        <v>182</v>
      </c>
      <c r="B183" s="124" t="s">
        <v>168</v>
      </c>
      <c r="C183" s="127" t="s">
        <v>60</v>
      </c>
      <c r="D183" s="127"/>
      <c r="E183" s="127">
        <f t="shared" ref="E183:V183" si="157">+E184</f>
        <v>452805.57161941717</v>
      </c>
      <c r="F183" s="105"/>
      <c r="G183" s="127">
        <f t="shared" si="157"/>
        <v>55681.397953678825</v>
      </c>
      <c r="H183" s="127">
        <f t="shared" si="157"/>
        <v>42939.973191985773</v>
      </c>
      <c r="I183" s="127">
        <f t="shared" si="157"/>
        <v>39639.741799533818</v>
      </c>
      <c r="J183" s="127">
        <f t="shared" si="157"/>
        <v>138261.11294519843</v>
      </c>
      <c r="K183" s="127">
        <f t="shared" si="157"/>
        <v>37693.827899593954</v>
      </c>
      <c r="L183" s="127">
        <f t="shared" si="157"/>
        <v>34842.900169947716</v>
      </c>
      <c r="M183" s="127">
        <f t="shared" si="157"/>
        <v>33326.410504123836</v>
      </c>
      <c r="N183" s="127">
        <f t="shared" si="157"/>
        <v>105863.13857366551</v>
      </c>
      <c r="O183" s="127">
        <f t="shared" si="157"/>
        <v>42355.920016947442</v>
      </c>
      <c r="P183" s="127">
        <f t="shared" si="157"/>
        <v>40313.355821745354</v>
      </c>
      <c r="Q183" s="127">
        <f t="shared" si="157"/>
        <v>34655.856087137472</v>
      </c>
      <c r="R183" s="127">
        <f t="shared" si="157"/>
        <v>117325.13192583027</v>
      </c>
      <c r="S183" s="127">
        <f t="shared" si="157"/>
        <v>33379.358648180452</v>
      </c>
      <c r="T183" s="127">
        <f t="shared" si="157"/>
        <v>31344.677857362996</v>
      </c>
      <c r="U183" s="127">
        <f t="shared" si="157"/>
        <v>26632.15166917946</v>
      </c>
      <c r="V183" s="127">
        <f t="shared" si="157"/>
        <v>91356.18817472292</v>
      </c>
    </row>
    <row r="184" spans="1:22" hidden="1">
      <c r="A184" s="51">
        <v>183</v>
      </c>
      <c r="B184" s="11" t="s">
        <v>168</v>
      </c>
      <c r="C184" s="59" t="s">
        <v>22</v>
      </c>
      <c r="D184" s="59"/>
      <c r="E184" s="55">
        <f t="shared" si="119"/>
        <v>452805.57161941717</v>
      </c>
      <c r="F184" s="55"/>
      <c r="G184" s="61">
        <f>VLOOKUP($A184,[6]Dept!$A$5:$U$44,6,FALSE)*G$3%</f>
        <v>55681.397953678825</v>
      </c>
      <c r="H184" s="61">
        <f>VLOOKUP($A184,[6]Dept!$A$5:$U$44,7,FALSE)*H$3%</f>
        <v>42939.973191985773</v>
      </c>
      <c r="I184" s="61">
        <f>VLOOKUP($A184,[6]Dept!$A$5:$U$44,8,FALSE)*I$3%</f>
        <v>39639.741799533818</v>
      </c>
      <c r="J184" s="61">
        <f t="shared" ref="J184" si="158">SUM(G184:I184)</f>
        <v>138261.11294519843</v>
      </c>
      <c r="K184" s="61">
        <f>VLOOKUP($A184,[6]Dept!$A$5:$U$44,10,FALSE)*K$3%</f>
        <v>37693.827899593954</v>
      </c>
      <c r="L184" s="61">
        <f>VLOOKUP($A184,[6]Dept!$A$5:$U$44,11,FALSE)*L$3%</f>
        <v>34842.900169947716</v>
      </c>
      <c r="M184" s="61">
        <f>VLOOKUP($A184,[6]Dept!$A$5:$U$44,12,FALSE)*M$3%</f>
        <v>33326.410504123836</v>
      </c>
      <c r="N184" s="61">
        <f t="shared" ref="N184" si="159">SUM(K184:M184)</f>
        <v>105863.13857366551</v>
      </c>
      <c r="O184" s="61">
        <f>VLOOKUP($A184,[6]Dept!$A$5:$U$44,14,FALSE)*O$3%</f>
        <v>42355.920016947442</v>
      </c>
      <c r="P184" s="61">
        <f>VLOOKUP($A184,[6]Dept!$A$5:$U$44,15,FALSE)*P$3%</f>
        <v>40313.355821745354</v>
      </c>
      <c r="Q184" s="61">
        <f>VLOOKUP($A184,[6]Dept!$A$5:$U$44,16,FALSE)*Q$3%</f>
        <v>34655.856087137472</v>
      </c>
      <c r="R184" s="61">
        <f t="shared" ref="R184" si="160">SUM(O184:Q184)</f>
        <v>117325.13192583027</v>
      </c>
      <c r="S184" s="61">
        <f>VLOOKUP($A184,[6]Dept!$A$5:$U$44,18,FALSE)*S$3%</f>
        <v>33379.358648180452</v>
      </c>
      <c r="T184" s="61">
        <f>VLOOKUP($A184,[6]Dept!$A$5:$U$44,19,FALSE)*T$3%</f>
        <v>31344.677857362996</v>
      </c>
      <c r="U184" s="61">
        <f>VLOOKUP($A184,[6]Dept!$A$5:$U$44,20,FALSE)*U$3%</f>
        <v>26632.15166917946</v>
      </c>
      <c r="V184" s="61">
        <f t="shared" ref="V184" si="161">SUM(S184:U184)</f>
        <v>91356.18817472292</v>
      </c>
    </row>
    <row r="185" spans="1:22" s="6" customFormat="1" hidden="1">
      <c r="A185" s="129">
        <v>184</v>
      </c>
      <c r="B185" s="124" t="s">
        <v>170</v>
      </c>
      <c r="C185" s="123" t="s">
        <v>171</v>
      </c>
      <c r="D185" s="123"/>
      <c r="E185" s="123">
        <f>SUM(E186:E196)</f>
        <v>6494.4799311722263</v>
      </c>
      <c r="F185" s="104"/>
      <c r="G185" s="123">
        <f t="shared" ref="G185:V185" si="162">SUM(G186:G196)</f>
        <v>0</v>
      </c>
      <c r="H185" s="123">
        <f t="shared" si="162"/>
        <v>6494.4799311722263</v>
      </c>
      <c r="I185" s="123">
        <f t="shared" si="162"/>
        <v>0</v>
      </c>
      <c r="J185" s="123">
        <f t="shared" si="162"/>
        <v>6494.4799311722263</v>
      </c>
      <c r="K185" s="123">
        <f t="shared" si="162"/>
        <v>0</v>
      </c>
      <c r="L185" s="123">
        <f t="shared" si="162"/>
        <v>0</v>
      </c>
      <c r="M185" s="123">
        <f t="shared" si="162"/>
        <v>0</v>
      </c>
      <c r="N185" s="123">
        <f t="shared" si="162"/>
        <v>0</v>
      </c>
      <c r="O185" s="123">
        <f t="shared" si="162"/>
        <v>0</v>
      </c>
      <c r="P185" s="123">
        <f t="shared" si="162"/>
        <v>0</v>
      </c>
      <c r="Q185" s="123">
        <f t="shared" si="162"/>
        <v>0</v>
      </c>
      <c r="R185" s="123">
        <f t="shared" si="162"/>
        <v>0</v>
      </c>
      <c r="S185" s="123">
        <f t="shared" si="162"/>
        <v>0</v>
      </c>
      <c r="T185" s="123">
        <f t="shared" si="162"/>
        <v>0</v>
      </c>
      <c r="U185" s="123">
        <f t="shared" si="162"/>
        <v>0</v>
      </c>
      <c r="V185" s="123">
        <f t="shared" si="162"/>
        <v>0</v>
      </c>
    </row>
    <row r="186" spans="1:22" s="6" customFormat="1" hidden="1">
      <c r="A186" s="51">
        <v>185</v>
      </c>
      <c r="B186" s="11" t="s">
        <v>170</v>
      </c>
      <c r="C186" s="60" t="s">
        <v>158</v>
      </c>
      <c r="D186" s="60"/>
      <c r="E186" s="61">
        <f t="shared" si="119"/>
        <v>0</v>
      </c>
      <c r="F186" s="61"/>
      <c r="G186" s="61">
        <f>VLOOKUP($A186,[6]Dept!$A$5:$U$44,6,FALSE)*G$3%</f>
        <v>0</v>
      </c>
      <c r="H186" s="61">
        <f>VLOOKUP($A186,[6]Dept!$A$5:$U$44,7,FALSE)*H$3%</f>
        <v>0</v>
      </c>
      <c r="I186" s="61">
        <f>VLOOKUP($A186,[6]Dept!$A$5:$U$44,8,FALSE)*I$3%</f>
        <v>0</v>
      </c>
      <c r="J186" s="61">
        <f t="shared" ref="J186:J196" si="163">SUM(G186:I186)</f>
        <v>0</v>
      </c>
      <c r="K186" s="61">
        <f>VLOOKUP($A186,[6]Dept!$A$5:$U$44,10,FALSE)*K$3%</f>
        <v>0</v>
      </c>
      <c r="L186" s="61">
        <f>VLOOKUP($A186,[6]Dept!$A$5:$U$44,11,FALSE)*L$3%</f>
        <v>0</v>
      </c>
      <c r="M186" s="61">
        <f>VLOOKUP($A186,[6]Dept!$A$5:$U$44,12,FALSE)*M$3%</f>
        <v>0</v>
      </c>
      <c r="N186" s="61">
        <f t="shared" ref="N186:N196" si="164">SUM(K186:M186)</f>
        <v>0</v>
      </c>
      <c r="O186" s="61">
        <f>VLOOKUP($A186,[6]Dept!$A$5:$U$44,14,FALSE)*O$3%</f>
        <v>0</v>
      </c>
      <c r="P186" s="61">
        <f>VLOOKUP($A186,[6]Dept!$A$5:$U$44,15,FALSE)*P$3%</f>
        <v>0</v>
      </c>
      <c r="Q186" s="61">
        <f>VLOOKUP($A186,[6]Dept!$A$5:$U$44,16,FALSE)*Q$3%</f>
        <v>0</v>
      </c>
      <c r="R186" s="61">
        <f t="shared" ref="R186:R196" si="165">SUM(O186:Q186)</f>
        <v>0</v>
      </c>
      <c r="S186" s="61">
        <f>VLOOKUP($A186,[6]Dept!$A$5:$U$44,18,FALSE)*S$3%</f>
        <v>0</v>
      </c>
      <c r="T186" s="61">
        <f>VLOOKUP($A186,[6]Dept!$A$5:$U$44,19,FALSE)*T$3%</f>
        <v>0</v>
      </c>
      <c r="U186" s="61">
        <f>VLOOKUP($A186,[6]Dept!$A$5:$U$44,20,FALSE)*U$3%</f>
        <v>0</v>
      </c>
      <c r="V186" s="61">
        <f t="shared" ref="V186:V196" si="166">SUM(S186:U186)</f>
        <v>0</v>
      </c>
    </row>
    <row r="187" spans="1:22" s="6" customFormat="1" hidden="1">
      <c r="A187" s="51">
        <v>186</v>
      </c>
      <c r="B187" s="11" t="s">
        <v>170</v>
      </c>
      <c r="C187" s="59" t="s">
        <v>39</v>
      </c>
      <c r="D187" s="59"/>
      <c r="E187" s="61">
        <f t="shared" si="119"/>
        <v>0</v>
      </c>
      <c r="F187" s="61"/>
      <c r="G187" s="61">
        <f>VLOOKUP($A187,[6]Dept!$A$5:$U$44,6,FALSE)*G$3%</f>
        <v>0</v>
      </c>
      <c r="H187" s="61">
        <f>VLOOKUP($A187,[6]Dept!$A$5:$U$44,7,FALSE)*H$3%</f>
        <v>0</v>
      </c>
      <c r="I187" s="61">
        <f>VLOOKUP($A187,[6]Dept!$A$5:$U$44,8,FALSE)*I$3%</f>
        <v>0</v>
      </c>
      <c r="J187" s="61">
        <f t="shared" si="163"/>
        <v>0</v>
      </c>
      <c r="K187" s="61">
        <f>VLOOKUP($A187,[6]Dept!$A$5:$U$44,10,FALSE)*K$3%</f>
        <v>0</v>
      </c>
      <c r="L187" s="61">
        <f>VLOOKUP($A187,[6]Dept!$A$5:$U$44,11,FALSE)*L$3%</f>
        <v>0</v>
      </c>
      <c r="M187" s="61">
        <f>VLOOKUP($A187,[6]Dept!$A$5:$U$44,12,FALSE)*M$3%</f>
        <v>0</v>
      </c>
      <c r="N187" s="61">
        <f t="shared" si="164"/>
        <v>0</v>
      </c>
      <c r="O187" s="61">
        <f>VLOOKUP($A187,[6]Dept!$A$5:$U$44,14,FALSE)*O$3%</f>
        <v>0</v>
      </c>
      <c r="P187" s="61">
        <f>VLOOKUP($A187,[6]Dept!$A$5:$U$44,15,FALSE)*P$3%</f>
        <v>0</v>
      </c>
      <c r="Q187" s="61">
        <f>VLOOKUP($A187,[6]Dept!$A$5:$U$44,16,FALSE)*Q$3%</f>
        <v>0</v>
      </c>
      <c r="R187" s="61">
        <f t="shared" si="165"/>
        <v>0</v>
      </c>
      <c r="S187" s="61">
        <f>VLOOKUP($A187,[6]Dept!$A$5:$U$44,18,FALSE)*S$3%</f>
        <v>0</v>
      </c>
      <c r="T187" s="61">
        <f>VLOOKUP($A187,[6]Dept!$A$5:$U$44,19,FALSE)*T$3%</f>
        <v>0</v>
      </c>
      <c r="U187" s="61">
        <f>VLOOKUP($A187,[6]Dept!$A$5:$U$44,20,FALSE)*U$3%</f>
        <v>0</v>
      </c>
      <c r="V187" s="61">
        <f t="shared" si="166"/>
        <v>0</v>
      </c>
    </row>
    <row r="188" spans="1:22" s="6" customFormat="1" hidden="1">
      <c r="A188" s="51">
        <v>187</v>
      </c>
      <c r="B188" s="11" t="s">
        <v>170</v>
      </c>
      <c r="C188" s="59" t="s">
        <v>42</v>
      </c>
      <c r="D188" s="59"/>
      <c r="E188" s="61">
        <f t="shared" si="119"/>
        <v>0</v>
      </c>
      <c r="F188" s="61"/>
      <c r="G188" s="61">
        <f>VLOOKUP($A188,[6]Dept!$A$5:$U$44,6,FALSE)*G$3%</f>
        <v>0</v>
      </c>
      <c r="H188" s="61">
        <f>VLOOKUP($A188,[6]Dept!$A$5:$U$44,7,FALSE)*H$3%</f>
        <v>0</v>
      </c>
      <c r="I188" s="61">
        <f>VLOOKUP($A188,[6]Dept!$A$5:$U$44,8,FALSE)*I$3%</f>
        <v>0</v>
      </c>
      <c r="J188" s="61">
        <f t="shared" si="163"/>
        <v>0</v>
      </c>
      <c r="K188" s="61">
        <f>VLOOKUP($A188,[6]Dept!$A$5:$U$44,10,FALSE)*K$3%</f>
        <v>0</v>
      </c>
      <c r="L188" s="61">
        <f>VLOOKUP($A188,[6]Dept!$A$5:$U$44,11,FALSE)*L$3%</f>
        <v>0</v>
      </c>
      <c r="M188" s="61">
        <f>VLOOKUP($A188,[6]Dept!$A$5:$U$44,12,FALSE)*M$3%</f>
        <v>0</v>
      </c>
      <c r="N188" s="61">
        <f t="shared" si="164"/>
        <v>0</v>
      </c>
      <c r="O188" s="61">
        <f>VLOOKUP($A188,[6]Dept!$A$5:$U$44,14,FALSE)*O$3%</f>
        <v>0</v>
      </c>
      <c r="P188" s="61">
        <f>VLOOKUP($A188,[6]Dept!$A$5:$U$44,15,FALSE)*P$3%</f>
        <v>0</v>
      </c>
      <c r="Q188" s="61">
        <f>VLOOKUP($A188,[6]Dept!$A$5:$U$44,16,FALSE)*Q$3%</f>
        <v>0</v>
      </c>
      <c r="R188" s="61">
        <f t="shared" si="165"/>
        <v>0</v>
      </c>
      <c r="S188" s="61">
        <f>VLOOKUP($A188,[6]Dept!$A$5:$U$44,18,FALSE)*S$3%</f>
        <v>0</v>
      </c>
      <c r="T188" s="61">
        <f>VLOOKUP($A188,[6]Dept!$A$5:$U$44,19,FALSE)*T$3%</f>
        <v>0</v>
      </c>
      <c r="U188" s="61">
        <f>VLOOKUP($A188,[6]Dept!$A$5:$U$44,20,FALSE)*U$3%</f>
        <v>0</v>
      </c>
      <c r="V188" s="61">
        <f t="shared" si="166"/>
        <v>0</v>
      </c>
    </row>
    <row r="189" spans="1:22" s="6" customFormat="1" hidden="1">
      <c r="A189" s="51">
        <v>188</v>
      </c>
      <c r="B189" s="11" t="s">
        <v>170</v>
      </c>
      <c r="C189" s="59" t="s">
        <v>41</v>
      </c>
      <c r="D189" s="59"/>
      <c r="E189" s="61">
        <f t="shared" si="119"/>
        <v>0</v>
      </c>
      <c r="F189" s="61"/>
      <c r="G189" s="61">
        <f>VLOOKUP($A189,[6]Dept!$A$5:$U$44,6,FALSE)*G$3%</f>
        <v>0</v>
      </c>
      <c r="H189" s="61">
        <f>VLOOKUP($A189,[6]Dept!$A$5:$U$44,7,FALSE)*H$3%</f>
        <v>0</v>
      </c>
      <c r="I189" s="61">
        <f>VLOOKUP($A189,[6]Dept!$A$5:$U$44,8,FALSE)*I$3%</f>
        <v>0</v>
      </c>
      <c r="J189" s="61">
        <f t="shared" si="163"/>
        <v>0</v>
      </c>
      <c r="K189" s="61">
        <f>VLOOKUP($A189,[6]Dept!$A$5:$U$44,10,FALSE)*K$3%</f>
        <v>0</v>
      </c>
      <c r="L189" s="61">
        <f>VLOOKUP($A189,[6]Dept!$A$5:$U$44,11,FALSE)*L$3%</f>
        <v>0</v>
      </c>
      <c r="M189" s="61">
        <f>VLOOKUP($A189,[6]Dept!$A$5:$U$44,12,FALSE)*M$3%</f>
        <v>0</v>
      </c>
      <c r="N189" s="61">
        <f t="shared" si="164"/>
        <v>0</v>
      </c>
      <c r="O189" s="61">
        <f>VLOOKUP($A189,[6]Dept!$A$5:$U$44,14,FALSE)*O$3%</f>
        <v>0</v>
      </c>
      <c r="P189" s="61">
        <f>VLOOKUP($A189,[6]Dept!$A$5:$U$44,15,FALSE)*P$3%</f>
        <v>0</v>
      </c>
      <c r="Q189" s="61">
        <f>VLOOKUP($A189,[6]Dept!$A$5:$U$44,16,FALSE)*Q$3%</f>
        <v>0</v>
      </c>
      <c r="R189" s="61">
        <f t="shared" si="165"/>
        <v>0</v>
      </c>
      <c r="S189" s="61">
        <f>VLOOKUP($A189,[6]Dept!$A$5:$U$44,18,FALSE)*S$3%</f>
        <v>0</v>
      </c>
      <c r="T189" s="61">
        <f>VLOOKUP($A189,[6]Dept!$A$5:$U$44,19,FALSE)*T$3%</f>
        <v>0</v>
      </c>
      <c r="U189" s="61">
        <f>VLOOKUP($A189,[6]Dept!$A$5:$U$44,20,FALSE)*U$3%</f>
        <v>0</v>
      </c>
      <c r="V189" s="61">
        <f t="shared" si="166"/>
        <v>0</v>
      </c>
    </row>
    <row r="190" spans="1:22" s="6" customFormat="1" hidden="1">
      <c r="A190" s="51">
        <v>189</v>
      </c>
      <c r="B190" s="11" t="s">
        <v>170</v>
      </c>
      <c r="C190" s="59" t="s">
        <v>68</v>
      </c>
      <c r="D190" s="59"/>
      <c r="E190" s="61">
        <f t="shared" si="119"/>
        <v>6494.4799311722263</v>
      </c>
      <c r="F190" s="61"/>
      <c r="G190" s="61">
        <f>VLOOKUP($A190,[6]Dept!$A$5:$U$44,6,FALSE)*G$3%</f>
        <v>0</v>
      </c>
      <c r="H190" s="61">
        <f>VLOOKUP($A190,[6]Dept!$A$5:$U$44,7,FALSE)*H$3%</f>
        <v>6494.4799311722263</v>
      </c>
      <c r="I190" s="61">
        <f>VLOOKUP($A190,[6]Dept!$A$5:$U$44,8,FALSE)*I$3%</f>
        <v>0</v>
      </c>
      <c r="J190" s="61">
        <f t="shared" si="163"/>
        <v>6494.4799311722263</v>
      </c>
      <c r="K190" s="61">
        <f>VLOOKUP($A190,[6]Dept!$A$5:$U$44,10,FALSE)*K$3%</f>
        <v>0</v>
      </c>
      <c r="L190" s="61">
        <f>VLOOKUP($A190,[6]Dept!$A$5:$U$44,11,FALSE)*L$3%</f>
        <v>0</v>
      </c>
      <c r="M190" s="61">
        <f>VLOOKUP($A190,[6]Dept!$A$5:$U$44,12,FALSE)*M$3%</f>
        <v>0</v>
      </c>
      <c r="N190" s="61">
        <f t="shared" si="164"/>
        <v>0</v>
      </c>
      <c r="O190" s="61">
        <f>VLOOKUP($A190,[6]Dept!$A$5:$U$44,14,FALSE)*O$3%</f>
        <v>0</v>
      </c>
      <c r="P190" s="61">
        <f>VLOOKUP($A190,[6]Dept!$A$5:$U$44,15,FALSE)*P$3%</f>
        <v>0</v>
      </c>
      <c r="Q190" s="61">
        <f>VLOOKUP($A190,[6]Dept!$A$5:$U$44,16,FALSE)*Q$3%</f>
        <v>0</v>
      </c>
      <c r="R190" s="61">
        <f t="shared" si="165"/>
        <v>0</v>
      </c>
      <c r="S190" s="61">
        <f>VLOOKUP($A190,[6]Dept!$A$5:$U$44,18,FALSE)*S$3%</f>
        <v>0</v>
      </c>
      <c r="T190" s="61">
        <f>VLOOKUP($A190,[6]Dept!$A$5:$U$44,19,FALSE)*T$3%</f>
        <v>0</v>
      </c>
      <c r="U190" s="61">
        <f>VLOOKUP($A190,[6]Dept!$A$5:$U$44,20,FALSE)*U$3%</f>
        <v>0</v>
      </c>
      <c r="V190" s="61">
        <f t="shared" si="166"/>
        <v>0</v>
      </c>
    </row>
    <row r="191" spans="1:22" s="6" customFormat="1" hidden="1">
      <c r="A191" s="51">
        <v>190</v>
      </c>
      <c r="B191" s="11" t="s">
        <v>170</v>
      </c>
      <c r="C191" s="59" t="s">
        <v>69</v>
      </c>
      <c r="D191" s="59"/>
      <c r="E191" s="61">
        <f t="shared" si="119"/>
        <v>0</v>
      </c>
      <c r="F191" s="61"/>
      <c r="G191" s="61">
        <f>VLOOKUP($A191,[6]Dept!$A$5:$U$44,6,FALSE)*G$3%</f>
        <v>0</v>
      </c>
      <c r="H191" s="61">
        <f>VLOOKUP($A191,[6]Dept!$A$5:$U$44,7,FALSE)*H$3%</f>
        <v>0</v>
      </c>
      <c r="I191" s="61">
        <f>VLOOKUP($A191,[6]Dept!$A$5:$U$44,8,FALSE)*I$3%</f>
        <v>0</v>
      </c>
      <c r="J191" s="61">
        <f t="shared" si="163"/>
        <v>0</v>
      </c>
      <c r="K191" s="61">
        <f>VLOOKUP($A191,[6]Dept!$A$5:$U$44,10,FALSE)*K$3%</f>
        <v>0</v>
      </c>
      <c r="L191" s="61">
        <f>VLOOKUP($A191,[6]Dept!$A$5:$U$44,11,FALSE)*L$3%</f>
        <v>0</v>
      </c>
      <c r="M191" s="61">
        <f>VLOOKUP($A191,[6]Dept!$A$5:$U$44,12,FALSE)*M$3%</f>
        <v>0</v>
      </c>
      <c r="N191" s="61">
        <f t="shared" si="164"/>
        <v>0</v>
      </c>
      <c r="O191" s="61">
        <f>VLOOKUP($A191,[6]Dept!$A$5:$U$44,14,FALSE)*O$3%</f>
        <v>0</v>
      </c>
      <c r="P191" s="61">
        <f>VLOOKUP($A191,[6]Dept!$A$5:$U$44,15,FALSE)*P$3%</f>
        <v>0</v>
      </c>
      <c r="Q191" s="61">
        <f>VLOOKUP($A191,[6]Dept!$A$5:$U$44,16,FALSE)*Q$3%</f>
        <v>0</v>
      </c>
      <c r="R191" s="61">
        <f t="shared" si="165"/>
        <v>0</v>
      </c>
      <c r="S191" s="61">
        <f>VLOOKUP($A191,[6]Dept!$A$5:$U$44,18,FALSE)*S$3%</f>
        <v>0</v>
      </c>
      <c r="T191" s="61">
        <f>VLOOKUP($A191,[6]Dept!$A$5:$U$44,19,FALSE)*T$3%</f>
        <v>0</v>
      </c>
      <c r="U191" s="61">
        <f>VLOOKUP($A191,[6]Dept!$A$5:$U$44,20,FALSE)*U$3%</f>
        <v>0</v>
      </c>
      <c r="V191" s="61">
        <f t="shared" si="166"/>
        <v>0</v>
      </c>
    </row>
    <row r="192" spans="1:22" s="6" customFormat="1" hidden="1">
      <c r="A192" s="51">
        <v>191</v>
      </c>
      <c r="B192" s="11" t="s">
        <v>170</v>
      </c>
      <c r="C192" s="59" t="s">
        <v>71</v>
      </c>
      <c r="D192" s="59"/>
      <c r="E192" s="61">
        <f t="shared" si="119"/>
        <v>0</v>
      </c>
      <c r="F192" s="61"/>
      <c r="G192" s="61">
        <f>VLOOKUP($A192,[6]Dept!$A$5:$U$44,6,FALSE)*G$3%</f>
        <v>0</v>
      </c>
      <c r="H192" s="61">
        <f>VLOOKUP($A192,[6]Dept!$A$5:$U$44,7,FALSE)*H$3%</f>
        <v>0</v>
      </c>
      <c r="I192" s="61">
        <f>VLOOKUP($A192,[6]Dept!$A$5:$U$44,8,FALSE)*I$3%</f>
        <v>0</v>
      </c>
      <c r="J192" s="61">
        <f t="shared" si="163"/>
        <v>0</v>
      </c>
      <c r="K192" s="61">
        <f>VLOOKUP($A192,[6]Dept!$A$5:$U$44,10,FALSE)*K$3%</f>
        <v>0</v>
      </c>
      <c r="L192" s="61">
        <f>VLOOKUP($A192,[6]Dept!$A$5:$U$44,11,FALSE)*L$3%</f>
        <v>0</v>
      </c>
      <c r="M192" s="61">
        <f>VLOOKUP($A192,[6]Dept!$A$5:$U$44,12,FALSE)*M$3%</f>
        <v>0</v>
      </c>
      <c r="N192" s="61">
        <f t="shared" si="164"/>
        <v>0</v>
      </c>
      <c r="O192" s="61">
        <f>VLOOKUP($A192,[6]Dept!$A$5:$U$44,14,FALSE)*O$3%</f>
        <v>0</v>
      </c>
      <c r="P192" s="61">
        <f>VLOOKUP($A192,[6]Dept!$A$5:$U$44,15,FALSE)*P$3%</f>
        <v>0</v>
      </c>
      <c r="Q192" s="61">
        <f>VLOOKUP($A192,[6]Dept!$A$5:$U$44,16,FALSE)*Q$3%</f>
        <v>0</v>
      </c>
      <c r="R192" s="61">
        <f t="shared" si="165"/>
        <v>0</v>
      </c>
      <c r="S192" s="61">
        <f>VLOOKUP($A192,[6]Dept!$A$5:$U$44,18,FALSE)*S$3%</f>
        <v>0</v>
      </c>
      <c r="T192" s="61">
        <f>VLOOKUP($A192,[6]Dept!$A$5:$U$44,19,FALSE)*T$3%</f>
        <v>0</v>
      </c>
      <c r="U192" s="61">
        <f>VLOOKUP($A192,[6]Dept!$A$5:$U$44,20,FALSE)*U$3%</f>
        <v>0</v>
      </c>
      <c r="V192" s="61">
        <f t="shared" si="166"/>
        <v>0</v>
      </c>
    </row>
    <row r="193" spans="1:22" s="6" customFormat="1" hidden="1">
      <c r="A193" s="51">
        <v>192</v>
      </c>
      <c r="B193" s="11" t="s">
        <v>170</v>
      </c>
      <c r="C193" s="59" t="s">
        <v>56</v>
      </c>
      <c r="D193" s="59"/>
      <c r="E193" s="61">
        <f t="shared" si="119"/>
        <v>0</v>
      </c>
      <c r="F193" s="61"/>
      <c r="G193" s="61">
        <f>VLOOKUP($A193,[6]Dept!$A$5:$U$44,6,FALSE)*G$3%</f>
        <v>0</v>
      </c>
      <c r="H193" s="61">
        <f>VLOOKUP($A193,[6]Dept!$A$5:$U$44,7,FALSE)*H$3%</f>
        <v>0</v>
      </c>
      <c r="I193" s="61">
        <f>VLOOKUP($A193,[6]Dept!$A$5:$U$44,8,FALSE)*I$3%</f>
        <v>0</v>
      </c>
      <c r="J193" s="61">
        <f t="shared" si="163"/>
        <v>0</v>
      </c>
      <c r="K193" s="61">
        <f>VLOOKUP($A193,[6]Dept!$A$5:$U$44,10,FALSE)*K$3%</f>
        <v>0</v>
      </c>
      <c r="L193" s="61">
        <f>VLOOKUP($A193,[6]Dept!$A$5:$U$44,11,FALSE)*L$3%</f>
        <v>0</v>
      </c>
      <c r="M193" s="61">
        <f>VLOOKUP($A193,[6]Dept!$A$5:$U$44,12,FALSE)*M$3%</f>
        <v>0</v>
      </c>
      <c r="N193" s="61">
        <f t="shared" si="164"/>
        <v>0</v>
      </c>
      <c r="O193" s="61">
        <f>VLOOKUP($A193,[6]Dept!$A$5:$U$44,14,FALSE)*O$3%</f>
        <v>0</v>
      </c>
      <c r="P193" s="61">
        <f>VLOOKUP($A193,[6]Dept!$A$5:$U$44,15,FALSE)*P$3%</f>
        <v>0</v>
      </c>
      <c r="Q193" s="61">
        <f>VLOOKUP($A193,[6]Dept!$A$5:$U$44,16,FALSE)*Q$3%</f>
        <v>0</v>
      </c>
      <c r="R193" s="61">
        <f t="shared" si="165"/>
        <v>0</v>
      </c>
      <c r="S193" s="61">
        <f>VLOOKUP($A193,[6]Dept!$A$5:$U$44,18,FALSE)*S$3%</f>
        <v>0</v>
      </c>
      <c r="T193" s="61">
        <f>VLOOKUP($A193,[6]Dept!$A$5:$U$44,19,FALSE)*T$3%</f>
        <v>0</v>
      </c>
      <c r="U193" s="61">
        <f>VLOOKUP($A193,[6]Dept!$A$5:$U$44,20,FALSE)*U$3%</f>
        <v>0</v>
      </c>
      <c r="V193" s="61">
        <f t="shared" si="166"/>
        <v>0</v>
      </c>
    </row>
    <row r="194" spans="1:22" s="6" customFormat="1" hidden="1">
      <c r="A194" s="51">
        <v>193</v>
      </c>
      <c r="B194" s="11" t="s">
        <v>170</v>
      </c>
      <c r="C194" s="59" t="s">
        <v>47</v>
      </c>
      <c r="D194" s="59"/>
      <c r="E194" s="61">
        <f t="shared" si="119"/>
        <v>0</v>
      </c>
      <c r="F194" s="61"/>
      <c r="G194" s="61">
        <f>VLOOKUP($A194,[6]Dept!$A$5:$U$44,6,FALSE)*G$3%</f>
        <v>0</v>
      </c>
      <c r="H194" s="61">
        <f>VLOOKUP($A194,[6]Dept!$A$5:$U$44,7,FALSE)*H$3%</f>
        <v>0</v>
      </c>
      <c r="I194" s="61">
        <f>VLOOKUP($A194,[6]Dept!$A$5:$U$44,8,FALSE)*I$3%</f>
        <v>0</v>
      </c>
      <c r="J194" s="61">
        <f t="shared" si="163"/>
        <v>0</v>
      </c>
      <c r="K194" s="61">
        <f>VLOOKUP($A194,[6]Dept!$A$5:$U$44,10,FALSE)*K$3%</f>
        <v>0</v>
      </c>
      <c r="L194" s="61">
        <f>VLOOKUP($A194,[6]Dept!$A$5:$U$44,11,FALSE)*L$3%</f>
        <v>0</v>
      </c>
      <c r="M194" s="61">
        <f>VLOOKUP($A194,[6]Dept!$A$5:$U$44,12,FALSE)*M$3%</f>
        <v>0</v>
      </c>
      <c r="N194" s="61">
        <f t="shared" si="164"/>
        <v>0</v>
      </c>
      <c r="O194" s="61">
        <f>VLOOKUP($A194,[6]Dept!$A$5:$U$44,14,FALSE)*O$3%</f>
        <v>0</v>
      </c>
      <c r="P194" s="61">
        <f>VLOOKUP($A194,[6]Dept!$A$5:$U$44,15,FALSE)*P$3%</f>
        <v>0</v>
      </c>
      <c r="Q194" s="61">
        <f>VLOOKUP($A194,[6]Dept!$A$5:$U$44,16,FALSE)*Q$3%</f>
        <v>0</v>
      </c>
      <c r="R194" s="61">
        <f t="shared" si="165"/>
        <v>0</v>
      </c>
      <c r="S194" s="61">
        <f>VLOOKUP($A194,[6]Dept!$A$5:$U$44,18,FALSE)*S$3%</f>
        <v>0</v>
      </c>
      <c r="T194" s="61">
        <f>VLOOKUP($A194,[6]Dept!$A$5:$U$44,19,FALSE)*T$3%</f>
        <v>0</v>
      </c>
      <c r="U194" s="61">
        <f>VLOOKUP($A194,[6]Dept!$A$5:$U$44,20,FALSE)*U$3%</f>
        <v>0</v>
      </c>
      <c r="V194" s="61">
        <f t="shared" si="166"/>
        <v>0</v>
      </c>
    </row>
    <row r="195" spans="1:22" hidden="1">
      <c r="A195" s="51">
        <v>194</v>
      </c>
      <c r="B195" s="11" t="s">
        <v>170</v>
      </c>
      <c r="C195" s="59" t="s">
        <v>50</v>
      </c>
      <c r="D195" s="59"/>
      <c r="E195" s="61">
        <f t="shared" si="119"/>
        <v>0</v>
      </c>
      <c r="F195" s="61"/>
      <c r="G195" s="61">
        <f>VLOOKUP($A195,[6]Dept!$A$5:$U$44,6,FALSE)*G$3%</f>
        <v>0</v>
      </c>
      <c r="H195" s="61">
        <f>VLOOKUP($A195,[6]Dept!$A$5:$U$44,7,FALSE)*H$3%</f>
        <v>0</v>
      </c>
      <c r="I195" s="61">
        <f>VLOOKUP($A195,[6]Dept!$A$5:$U$44,8,FALSE)*I$3%</f>
        <v>0</v>
      </c>
      <c r="J195" s="61">
        <f t="shared" si="163"/>
        <v>0</v>
      </c>
      <c r="K195" s="61">
        <f>VLOOKUP($A195,[6]Dept!$A$5:$U$44,10,FALSE)*K$3%</f>
        <v>0</v>
      </c>
      <c r="L195" s="61">
        <f>VLOOKUP($A195,[6]Dept!$A$5:$U$44,11,FALSE)*L$3%</f>
        <v>0</v>
      </c>
      <c r="M195" s="61">
        <f>VLOOKUP($A195,[6]Dept!$A$5:$U$44,12,FALSE)*M$3%</f>
        <v>0</v>
      </c>
      <c r="N195" s="61">
        <f t="shared" si="164"/>
        <v>0</v>
      </c>
      <c r="O195" s="61">
        <f>VLOOKUP($A195,[6]Dept!$A$5:$U$44,14,FALSE)*O$3%</f>
        <v>0</v>
      </c>
      <c r="P195" s="61">
        <f>VLOOKUP($A195,[6]Dept!$A$5:$U$44,15,FALSE)*P$3%</f>
        <v>0</v>
      </c>
      <c r="Q195" s="61">
        <f>VLOOKUP($A195,[6]Dept!$A$5:$U$44,16,FALSE)*Q$3%</f>
        <v>0</v>
      </c>
      <c r="R195" s="61">
        <f t="shared" si="165"/>
        <v>0</v>
      </c>
      <c r="S195" s="61">
        <f>VLOOKUP($A195,[6]Dept!$A$5:$U$44,18,FALSE)*S$3%</f>
        <v>0</v>
      </c>
      <c r="T195" s="61">
        <f>VLOOKUP($A195,[6]Dept!$A$5:$U$44,19,FALSE)*T$3%</f>
        <v>0</v>
      </c>
      <c r="U195" s="61">
        <f>VLOOKUP($A195,[6]Dept!$A$5:$U$44,20,FALSE)*U$3%</f>
        <v>0</v>
      </c>
      <c r="V195" s="61">
        <f t="shared" si="166"/>
        <v>0</v>
      </c>
    </row>
    <row r="196" spans="1:22" s="6" customFormat="1" hidden="1">
      <c r="A196" s="51">
        <v>195</v>
      </c>
      <c r="B196" s="11" t="s">
        <v>170</v>
      </c>
      <c r="C196" s="59" t="s">
        <v>48</v>
      </c>
      <c r="D196" s="59"/>
      <c r="E196" s="61">
        <f t="shared" si="119"/>
        <v>0</v>
      </c>
      <c r="F196" s="61"/>
      <c r="G196" s="61">
        <f>VLOOKUP($A196,[6]Dept!$A$5:$U$44,6,FALSE)*G$3%</f>
        <v>0</v>
      </c>
      <c r="H196" s="61">
        <f>VLOOKUP($A196,[6]Dept!$A$5:$U$44,7,FALSE)*H$3%</f>
        <v>0</v>
      </c>
      <c r="I196" s="61">
        <f>VLOOKUP($A196,[6]Dept!$A$5:$U$44,8,FALSE)*I$3%</f>
        <v>0</v>
      </c>
      <c r="J196" s="61">
        <f t="shared" si="163"/>
        <v>0</v>
      </c>
      <c r="K196" s="61">
        <f>VLOOKUP($A196,[6]Dept!$A$5:$U$44,10,FALSE)*K$3%</f>
        <v>0</v>
      </c>
      <c r="L196" s="61">
        <f>VLOOKUP($A196,[6]Dept!$A$5:$U$44,11,FALSE)*L$3%</f>
        <v>0</v>
      </c>
      <c r="M196" s="61">
        <f>VLOOKUP($A196,[6]Dept!$A$5:$U$44,12,FALSE)*M$3%</f>
        <v>0</v>
      </c>
      <c r="N196" s="61">
        <f t="shared" si="164"/>
        <v>0</v>
      </c>
      <c r="O196" s="61">
        <f>VLOOKUP($A196,[6]Dept!$A$5:$U$44,14,FALSE)*O$3%</f>
        <v>0</v>
      </c>
      <c r="P196" s="61">
        <f>VLOOKUP($A196,[6]Dept!$A$5:$U$44,15,FALSE)*P$3%</f>
        <v>0</v>
      </c>
      <c r="Q196" s="61">
        <f>VLOOKUP($A196,[6]Dept!$A$5:$U$44,16,FALSE)*Q$3%</f>
        <v>0</v>
      </c>
      <c r="R196" s="61">
        <f t="shared" si="165"/>
        <v>0</v>
      </c>
      <c r="S196" s="61">
        <f>VLOOKUP($A196,[6]Dept!$A$5:$U$44,18,FALSE)*S$3%</f>
        <v>0</v>
      </c>
      <c r="T196" s="61">
        <f>VLOOKUP($A196,[6]Dept!$A$5:$U$44,19,FALSE)*T$3%</f>
        <v>0</v>
      </c>
      <c r="U196" s="61">
        <f>VLOOKUP($A196,[6]Dept!$A$5:$U$44,20,FALSE)*U$3%</f>
        <v>0</v>
      </c>
      <c r="V196" s="61">
        <f t="shared" si="166"/>
        <v>0</v>
      </c>
    </row>
    <row r="197" spans="1:22" s="6" customFormat="1" hidden="1">
      <c r="A197" s="129">
        <v>196</v>
      </c>
      <c r="B197" s="124" t="s">
        <v>78</v>
      </c>
      <c r="C197" s="130" t="s">
        <v>172</v>
      </c>
      <c r="D197" s="130"/>
      <c r="E197" s="126">
        <f>+E198+E210</f>
        <v>147395.82078409355</v>
      </c>
      <c r="F197" s="106"/>
      <c r="G197" s="126">
        <f t="shared" ref="G197:V197" si="167">+G198+G210</f>
        <v>12476.232901876909</v>
      </c>
      <c r="H197" s="126">
        <f t="shared" si="167"/>
        <v>1245.0300056288402</v>
      </c>
      <c r="I197" s="126">
        <f t="shared" si="167"/>
        <v>13946.254298995813</v>
      </c>
      <c r="J197" s="126">
        <f t="shared" si="167"/>
        <v>27667.517206501561</v>
      </c>
      <c r="K197" s="126">
        <f t="shared" si="167"/>
        <v>15466.337772555056</v>
      </c>
      <c r="L197" s="126">
        <f t="shared" si="167"/>
        <v>14296.559756130058</v>
      </c>
      <c r="M197" s="126">
        <f t="shared" si="167"/>
        <v>12624.896835044774</v>
      </c>
      <c r="N197" s="126">
        <f t="shared" si="167"/>
        <v>42387.794363729889</v>
      </c>
      <c r="O197" s="126">
        <f t="shared" si="167"/>
        <v>13482.673152013902</v>
      </c>
      <c r="P197" s="126">
        <f t="shared" si="167"/>
        <v>13239.605033433891</v>
      </c>
      <c r="Q197" s="126">
        <f t="shared" si="167"/>
        <v>13128.524830963392</v>
      </c>
      <c r="R197" s="126">
        <f t="shared" si="167"/>
        <v>39850.803016411184</v>
      </c>
      <c r="S197" s="126">
        <f t="shared" si="167"/>
        <v>12644.954946500824</v>
      </c>
      <c r="T197" s="126">
        <f t="shared" si="167"/>
        <v>12893.664897917033</v>
      </c>
      <c r="U197" s="126">
        <f t="shared" si="167"/>
        <v>11951.086353033024</v>
      </c>
      <c r="V197" s="126">
        <f t="shared" si="167"/>
        <v>37489.706197450883</v>
      </c>
    </row>
    <row r="198" spans="1:22" s="6" customFormat="1" ht="31.5" hidden="1">
      <c r="A198" s="129">
        <v>197</v>
      </c>
      <c r="B198" s="124" t="s">
        <v>173</v>
      </c>
      <c r="C198" s="123" t="s">
        <v>174</v>
      </c>
      <c r="D198" s="123"/>
      <c r="E198" s="123">
        <f>SUM(E199:E209)</f>
        <v>147395.82078409355</v>
      </c>
      <c r="F198" s="104"/>
      <c r="G198" s="123">
        <f t="shared" ref="G198:V198" si="168">SUM(G199:G209)</f>
        <v>12476.232901876909</v>
      </c>
      <c r="H198" s="123">
        <f t="shared" si="168"/>
        <v>1245.0300056288402</v>
      </c>
      <c r="I198" s="123">
        <f t="shared" si="168"/>
        <v>13946.254298995813</v>
      </c>
      <c r="J198" s="123">
        <f t="shared" si="168"/>
        <v>27667.517206501561</v>
      </c>
      <c r="K198" s="123">
        <f t="shared" si="168"/>
        <v>15466.337772555056</v>
      </c>
      <c r="L198" s="123">
        <f t="shared" si="168"/>
        <v>14296.559756130058</v>
      </c>
      <c r="M198" s="123">
        <f t="shared" si="168"/>
        <v>12624.896835044774</v>
      </c>
      <c r="N198" s="123">
        <f t="shared" si="168"/>
        <v>42387.794363729889</v>
      </c>
      <c r="O198" s="123">
        <f t="shared" si="168"/>
        <v>13482.673152013902</v>
      </c>
      <c r="P198" s="123">
        <f t="shared" si="168"/>
        <v>13239.605033433891</v>
      </c>
      <c r="Q198" s="123">
        <f t="shared" si="168"/>
        <v>13128.524830963392</v>
      </c>
      <c r="R198" s="123">
        <f t="shared" si="168"/>
        <v>39850.803016411184</v>
      </c>
      <c r="S198" s="123">
        <f t="shared" si="168"/>
        <v>12644.954946500824</v>
      </c>
      <c r="T198" s="123">
        <f t="shared" si="168"/>
        <v>12893.664897917033</v>
      </c>
      <c r="U198" s="123">
        <f t="shared" si="168"/>
        <v>11951.086353033024</v>
      </c>
      <c r="V198" s="123">
        <f t="shared" si="168"/>
        <v>37489.706197450883</v>
      </c>
    </row>
    <row r="199" spans="1:22" s="6" customFormat="1" hidden="1">
      <c r="A199" s="51">
        <v>198</v>
      </c>
      <c r="B199" s="11" t="s">
        <v>173</v>
      </c>
      <c r="C199" s="60" t="s">
        <v>158</v>
      </c>
      <c r="D199" s="60"/>
      <c r="E199" s="61">
        <f t="shared" ref="E199:E253" si="169">SUM(G199:V199)/2</f>
        <v>0</v>
      </c>
      <c r="F199" s="61"/>
      <c r="G199" s="61">
        <f>VLOOKUP($A199,[13]Dept!$A$4:$U$42,6,FALSE)*G$3%</f>
        <v>0</v>
      </c>
      <c r="H199" s="61">
        <f>VLOOKUP($A199,[13]Dept!$A$4:$U$42,7,FALSE)*H$3%</f>
        <v>0</v>
      </c>
      <c r="I199" s="61">
        <f>VLOOKUP($A199,[13]Dept!$A$4:$U$42,8,FALSE)*I$3%</f>
        <v>0</v>
      </c>
      <c r="J199" s="61">
        <f t="shared" ref="J199:J209" si="170">SUM(G199:I199)</f>
        <v>0</v>
      </c>
      <c r="K199" s="61">
        <f>VLOOKUP($A199,[13]Dept!$A$4:$U$42,10,FALSE)*K$3%</f>
        <v>0</v>
      </c>
      <c r="L199" s="61">
        <f>VLOOKUP($A199,[13]Dept!$A$4:$U$42,11,FALSE)*L$3%</f>
        <v>0</v>
      </c>
      <c r="M199" s="61">
        <f>VLOOKUP($A199,[13]Dept!$A$4:$U$42,12,FALSE)*M$3%</f>
        <v>0</v>
      </c>
      <c r="N199" s="61">
        <f t="shared" ref="N199:N209" si="171">SUM(K199:M199)</f>
        <v>0</v>
      </c>
      <c r="O199" s="61">
        <f>VLOOKUP($A199,[13]Dept!$A$4:$U$42,14,FALSE)*O$3%</f>
        <v>0</v>
      </c>
      <c r="P199" s="61">
        <f>VLOOKUP($A199,[13]Dept!$A$4:$U$42,15,FALSE)*P$3%</f>
        <v>0</v>
      </c>
      <c r="Q199" s="61">
        <f>VLOOKUP($A199,[13]Dept!$A$4:$U$42,16,FALSE)*Q$3%</f>
        <v>0</v>
      </c>
      <c r="R199" s="61">
        <f t="shared" ref="R199:R209" si="172">SUM(O199:Q199)</f>
        <v>0</v>
      </c>
      <c r="S199" s="61">
        <f>VLOOKUP($A199,[13]Dept!$A$4:$U$42,18,FALSE)*S$3%</f>
        <v>0</v>
      </c>
      <c r="T199" s="61">
        <f>VLOOKUP($A199,[13]Dept!$A$4:$U$42,19,FALSE)*T$3%</f>
        <v>0</v>
      </c>
      <c r="U199" s="61">
        <f>VLOOKUP($A199,[13]Dept!$A$4:$U$42,20,FALSE)*U$3%</f>
        <v>0</v>
      </c>
      <c r="V199" s="61">
        <f t="shared" ref="V199:V209" si="173">SUM(S199:U199)</f>
        <v>0</v>
      </c>
    </row>
    <row r="200" spans="1:22" s="6" customFormat="1" hidden="1">
      <c r="A200" s="51">
        <v>199</v>
      </c>
      <c r="B200" s="11" t="s">
        <v>173</v>
      </c>
      <c r="C200" s="59" t="s">
        <v>42</v>
      </c>
      <c r="D200" s="59"/>
      <c r="E200" s="61">
        <f t="shared" si="169"/>
        <v>0</v>
      </c>
      <c r="F200" s="61"/>
      <c r="G200" s="61">
        <f>VLOOKUP($A200,[13]Dept!$A$4:$U$42,6,FALSE)*G$3%</f>
        <v>0</v>
      </c>
      <c r="H200" s="61">
        <f>VLOOKUP($A200,[13]Dept!$A$4:$U$42,7,FALSE)*H$3%</f>
        <v>0</v>
      </c>
      <c r="I200" s="61">
        <f>VLOOKUP($A200,[13]Dept!$A$4:$U$42,8,FALSE)*I$3%</f>
        <v>0</v>
      </c>
      <c r="J200" s="61">
        <f t="shared" si="170"/>
        <v>0</v>
      </c>
      <c r="K200" s="61">
        <f>VLOOKUP($A200,[13]Dept!$A$4:$U$42,10,FALSE)*K$3%</f>
        <v>0</v>
      </c>
      <c r="L200" s="61">
        <f>VLOOKUP($A200,[13]Dept!$A$4:$U$42,11,FALSE)*L$3%</f>
        <v>0</v>
      </c>
      <c r="M200" s="61">
        <f>VLOOKUP($A200,[13]Dept!$A$4:$U$42,12,FALSE)*M$3%</f>
        <v>0</v>
      </c>
      <c r="N200" s="61">
        <f t="shared" si="171"/>
        <v>0</v>
      </c>
      <c r="O200" s="61">
        <f>VLOOKUP($A200,[13]Dept!$A$4:$U$42,14,FALSE)*O$3%</f>
        <v>0</v>
      </c>
      <c r="P200" s="61">
        <f>VLOOKUP($A200,[13]Dept!$A$4:$U$42,15,FALSE)*P$3%</f>
        <v>0</v>
      </c>
      <c r="Q200" s="61">
        <f>VLOOKUP($A200,[13]Dept!$A$4:$U$42,16,FALSE)*Q$3%</f>
        <v>0</v>
      </c>
      <c r="R200" s="61">
        <f t="shared" si="172"/>
        <v>0</v>
      </c>
      <c r="S200" s="61">
        <f>VLOOKUP($A200,[13]Dept!$A$4:$U$42,18,FALSE)*S$3%</f>
        <v>0</v>
      </c>
      <c r="T200" s="61">
        <f>VLOOKUP($A200,[13]Dept!$A$4:$U$42,19,FALSE)*T$3%</f>
        <v>0</v>
      </c>
      <c r="U200" s="61">
        <f>VLOOKUP($A200,[13]Dept!$A$4:$U$42,20,FALSE)*U$3%</f>
        <v>0</v>
      </c>
      <c r="V200" s="61">
        <f t="shared" si="173"/>
        <v>0</v>
      </c>
    </row>
    <row r="201" spans="1:22" s="6" customFormat="1" hidden="1">
      <c r="A201" s="51">
        <v>200</v>
      </c>
      <c r="B201" s="11" t="s">
        <v>173</v>
      </c>
      <c r="C201" s="60" t="s">
        <v>159</v>
      </c>
      <c r="D201" s="60"/>
      <c r="E201" s="61">
        <f t="shared" si="169"/>
        <v>0</v>
      </c>
      <c r="F201" s="61"/>
      <c r="G201" s="61">
        <f>VLOOKUP($A201,[13]Dept!$A$4:$U$42,6,FALSE)*G$3%</f>
        <v>0</v>
      </c>
      <c r="H201" s="61">
        <f>VLOOKUP($A201,[13]Dept!$A$4:$U$42,7,FALSE)*H$3%</f>
        <v>0</v>
      </c>
      <c r="I201" s="61">
        <f>VLOOKUP($A201,[13]Dept!$A$4:$U$42,8,FALSE)*I$3%</f>
        <v>0</v>
      </c>
      <c r="J201" s="61">
        <f t="shared" si="170"/>
        <v>0</v>
      </c>
      <c r="K201" s="61">
        <f>VLOOKUP($A201,[13]Dept!$A$4:$U$42,10,FALSE)*K$3%</f>
        <v>0</v>
      </c>
      <c r="L201" s="61">
        <f>VLOOKUP($A201,[13]Dept!$A$4:$U$42,11,FALSE)*L$3%</f>
        <v>0</v>
      </c>
      <c r="M201" s="61">
        <f>VLOOKUP($A201,[13]Dept!$A$4:$U$42,12,FALSE)*M$3%</f>
        <v>0</v>
      </c>
      <c r="N201" s="61">
        <f t="shared" si="171"/>
        <v>0</v>
      </c>
      <c r="O201" s="61">
        <f>VLOOKUP($A201,[13]Dept!$A$4:$U$42,14,FALSE)*O$3%</f>
        <v>0</v>
      </c>
      <c r="P201" s="61">
        <f>VLOOKUP($A201,[13]Dept!$A$4:$U$42,15,FALSE)*P$3%</f>
        <v>0</v>
      </c>
      <c r="Q201" s="61">
        <f>VLOOKUP($A201,[13]Dept!$A$4:$U$42,16,FALSE)*Q$3%</f>
        <v>0</v>
      </c>
      <c r="R201" s="61">
        <f t="shared" si="172"/>
        <v>0</v>
      </c>
      <c r="S201" s="61">
        <f>VLOOKUP($A201,[13]Dept!$A$4:$U$42,18,FALSE)*S$3%</f>
        <v>0</v>
      </c>
      <c r="T201" s="61">
        <f>VLOOKUP($A201,[13]Dept!$A$4:$U$42,19,FALSE)*T$3%</f>
        <v>0</v>
      </c>
      <c r="U201" s="61">
        <f>VLOOKUP($A201,[13]Dept!$A$4:$U$42,20,FALSE)*U$3%</f>
        <v>0</v>
      </c>
      <c r="V201" s="61">
        <f t="shared" si="173"/>
        <v>0</v>
      </c>
    </row>
    <row r="202" spans="1:22" s="6" customFormat="1" hidden="1">
      <c r="A202" s="51">
        <v>201</v>
      </c>
      <c r="B202" s="11" t="s">
        <v>173</v>
      </c>
      <c r="C202" s="59" t="s">
        <v>41</v>
      </c>
      <c r="D202" s="59"/>
      <c r="E202" s="61">
        <f t="shared" si="169"/>
        <v>0</v>
      </c>
      <c r="F202" s="61"/>
      <c r="G202" s="61">
        <f>VLOOKUP($A202,[13]Dept!$A$4:$U$42,6,FALSE)*G$3%</f>
        <v>0</v>
      </c>
      <c r="H202" s="61">
        <f>VLOOKUP($A202,[13]Dept!$A$4:$U$42,7,FALSE)*H$3%</f>
        <v>0</v>
      </c>
      <c r="I202" s="61">
        <f>VLOOKUP($A202,[13]Dept!$A$4:$U$42,8,FALSE)*I$3%</f>
        <v>0</v>
      </c>
      <c r="J202" s="61">
        <f t="shared" si="170"/>
        <v>0</v>
      </c>
      <c r="K202" s="61">
        <f>VLOOKUP($A202,[13]Dept!$A$4:$U$42,10,FALSE)*K$3%</f>
        <v>0</v>
      </c>
      <c r="L202" s="61">
        <f>VLOOKUP($A202,[13]Dept!$A$4:$U$42,11,FALSE)*L$3%</f>
        <v>0</v>
      </c>
      <c r="M202" s="61">
        <f>VLOOKUP($A202,[13]Dept!$A$4:$U$42,12,FALSE)*M$3%</f>
        <v>0</v>
      </c>
      <c r="N202" s="61">
        <f t="shared" si="171"/>
        <v>0</v>
      </c>
      <c r="O202" s="61">
        <f>VLOOKUP($A202,[13]Dept!$A$4:$U$42,14,FALSE)*O$3%</f>
        <v>0</v>
      </c>
      <c r="P202" s="61">
        <f>VLOOKUP($A202,[13]Dept!$A$4:$U$42,15,FALSE)*P$3%</f>
        <v>0</v>
      </c>
      <c r="Q202" s="61">
        <f>VLOOKUP($A202,[13]Dept!$A$4:$U$42,16,FALSE)*Q$3%</f>
        <v>0</v>
      </c>
      <c r="R202" s="61">
        <f t="shared" si="172"/>
        <v>0</v>
      </c>
      <c r="S202" s="61">
        <f>VLOOKUP($A202,[13]Dept!$A$4:$U$42,18,FALSE)*S$3%</f>
        <v>0</v>
      </c>
      <c r="T202" s="61">
        <f>VLOOKUP($A202,[13]Dept!$A$4:$U$42,19,FALSE)*T$3%</f>
        <v>0</v>
      </c>
      <c r="U202" s="61">
        <f>VLOOKUP($A202,[13]Dept!$A$4:$U$42,20,FALSE)*U$3%</f>
        <v>0</v>
      </c>
      <c r="V202" s="61">
        <f t="shared" si="173"/>
        <v>0</v>
      </c>
    </row>
    <row r="203" spans="1:22" s="6" customFormat="1" hidden="1">
      <c r="A203" s="51">
        <v>202</v>
      </c>
      <c r="B203" s="11" t="s">
        <v>173</v>
      </c>
      <c r="C203" s="59" t="s">
        <v>68</v>
      </c>
      <c r="D203" s="59"/>
      <c r="E203" s="61">
        <f t="shared" si="169"/>
        <v>0</v>
      </c>
      <c r="F203" s="61"/>
      <c r="G203" s="61">
        <f>VLOOKUP($A203,[13]Dept!$A$4:$U$42,6,FALSE)*G$3%</f>
        <v>0</v>
      </c>
      <c r="H203" s="61">
        <f>VLOOKUP($A203,[13]Dept!$A$4:$U$42,7,FALSE)*H$3%</f>
        <v>0</v>
      </c>
      <c r="I203" s="61">
        <f>VLOOKUP($A203,[13]Dept!$A$4:$U$42,8,FALSE)*I$3%</f>
        <v>0</v>
      </c>
      <c r="J203" s="61">
        <f t="shared" si="170"/>
        <v>0</v>
      </c>
      <c r="K203" s="61">
        <f>VLOOKUP($A203,[13]Dept!$A$4:$U$42,10,FALSE)*K$3%</f>
        <v>0</v>
      </c>
      <c r="L203" s="61">
        <f>VLOOKUP($A203,[13]Dept!$A$4:$U$42,11,FALSE)*L$3%</f>
        <v>0</v>
      </c>
      <c r="M203" s="61">
        <f>VLOOKUP($A203,[13]Dept!$A$4:$U$42,12,FALSE)*M$3%</f>
        <v>0</v>
      </c>
      <c r="N203" s="61">
        <f t="shared" si="171"/>
        <v>0</v>
      </c>
      <c r="O203" s="61">
        <f>VLOOKUP($A203,[13]Dept!$A$4:$U$42,14,FALSE)*O$3%</f>
        <v>0</v>
      </c>
      <c r="P203" s="61">
        <f>VLOOKUP($A203,[13]Dept!$A$4:$U$42,15,FALSE)*P$3%</f>
        <v>0</v>
      </c>
      <c r="Q203" s="61">
        <f>VLOOKUP($A203,[13]Dept!$A$4:$U$42,16,FALSE)*Q$3%</f>
        <v>0</v>
      </c>
      <c r="R203" s="61">
        <f t="shared" si="172"/>
        <v>0</v>
      </c>
      <c r="S203" s="61">
        <f>VLOOKUP($A203,[13]Dept!$A$4:$U$42,18,FALSE)*S$3%</f>
        <v>0</v>
      </c>
      <c r="T203" s="61">
        <f>VLOOKUP($A203,[13]Dept!$A$4:$U$42,19,FALSE)*T$3%</f>
        <v>0</v>
      </c>
      <c r="U203" s="61">
        <f>VLOOKUP($A203,[13]Dept!$A$4:$U$42,20,FALSE)*U$3%</f>
        <v>0</v>
      </c>
      <c r="V203" s="61">
        <f t="shared" si="173"/>
        <v>0</v>
      </c>
    </row>
    <row r="204" spans="1:22" s="6" customFormat="1" hidden="1">
      <c r="A204" s="51">
        <v>203</v>
      </c>
      <c r="B204" s="11" t="s">
        <v>173</v>
      </c>
      <c r="C204" s="59" t="s">
        <v>69</v>
      </c>
      <c r="D204" s="59"/>
      <c r="E204" s="61">
        <f t="shared" si="169"/>
        <v>0</v>
      </c>
      <c r="F204" s="61"/>
      <c r="G204" s="61">
        <f>VLOOKUP($A204,[13]Dept!$A$4:$U$42,6,FALSE)*G$3%</f>
        <v>0</v>
      </c>
      <c r="H204" s="61">
        <f>VLOOKUP($A204,[13]Dept!$A$4:$U$42,7,FALSE)*H$3%</f>
        <v>0</v>
      </c>
      <c r="I204" s="61">
        <f>VLOOKUP($A204,[13]Dept!$A$4:$U$42,8,FALSE)*I$3%</f>
        <v>0</v>
      </c>
      <c r="J204" s="61">
        <f t="shared" si="170"/>
        <v>0</v>
      </c>
      <c r="K204" s="61">
        <f>VLOOKUP($A204,[13]Dept!$A$4:$U$42,10,FALSE)*K$3%</f>
        <v>0</v>
      </c>
      <c r="L204" s="61">
        <f>VLOOKUP($A204,[13]Dept!$A$4:$U$42,11,FALSE)*L$3%</f>
        <v>0</v>
      </c>
      <c r="M204" s="61">
        <f>VLOOKUP($A204,[13]Dept!$A$4:$U$42,12,FALSE)*M$3%</f>
        <v>0</v>
      </c>
      <c r="N204" s="61">
        <f t="shared" si="171"/>
        <v>0</v>
      </c>
      <c r="O204" s="61">
        <f>VLOOKUP($A204,[13]Dept!$A$4:$U$42,14,FALSE)*O$3%</f>
        <v>0</v>
      </c>
      <c r="P204" s="61">
        <f>VLOOKUP($A204,[13]Dept!$A$4:$U$42,15,FALSE)*P$3%</f>
        <v>0</v>
      </c>
      <c r="Q204" s="61">
        <f>VLOOKUP($A204,[13]Dept!$A$4:$U$42,16,FALSE)*Q$3%</f>
        <v>0</v>
      </c>
      <c r="R204" s="61">
        <f t="shared" si="172"/>
        <v>0</v>
      </c>
      <c r="S204" s="61">
        <f>VLOOKUP($A204,[13]Dept!$A$4:$U$42,18,FALSE)*S$3%</f>
        <v>0</v>
      </c>
      <c r="T204" s="61">
        <f>VLOOKUP($A204,[13]Dept!$A$4:$U$42,19,FALSE)*T$3%</f>
        <v>0</v>
      </c>
      <c r="U204" s="61">
        <f>VLOOKUP($A204,[13]Dept!$A$4:$U$42,20,FALSE)*U$3%</f>
        <v>0</v>
      </c>
      <c r="V204" s="61">
        <f t="shared" si="173"/>
        <v>0</v>
      </c>
    </row>
    <row r="205" spans="1:22" s="6" customFormat="1" hidden="1">
      <c r="A205" s="51">
        <v>204</v>
      </c>
      <c r="B205" s="11" t="s">
        <v>173</v>
      </c>
      <c r="C205" s="59" t="s">
        <v>71</v>
      </c>
      <c r="D205" s="59"/>
      <c r="E205" s="61">
        <f t="shared" si="169"/>
        <v>0</v>
      </c>
      <c r="F205" s="61"/>
      <c r="G205" s="61">
        <f>VLOOKUP($A205,[13]Dept!$A$4:$U$42,6,FALSE)*G$3%</f>
        <v>0</v>
      </c>
      <c r="H205" s="61">
        <f>VLOOKUP($A205,[13]Dept!$A$4:$U$42,7,FALSE)*H$3%</f>
        <v>0</v>
      </c>
      <c r="I205" s="61">
        <f>VLOOKUP($A205,[13]Dept!$A$4:$U$42,8,FALSE)*I$3%</f>
        <v>0</v>
      </c>
      <c r="J205" s="61">
        <f t="shared" si="170"/>
        <v>0</v>
      </c>
      <c r="K205" s="61">
        <f>VLOOKUP($A205,[13]Dept!$A$4:$U$42,10,FALSE)*K$3%</f>
        <v>0</v>
      </c>
      <c r="L205" s="61">
        <f>VLOOKUP($A205,[13]Dept!$A$4:$U$42,11,FALSE)*L$3%</f>
        <v>0</v>
      </c>
      <c r="M205" s="61">
        <f>VLOOKUP($A205,[13]Dept!$A$4:$U$42,12,FALSE)*M$3%</f>
        <v>0</v>
      </c>
      <c r="N205" s="61">
        <f t="shared" si="171"/>
        <v>0</v>
      </c>
      <c r="O205" s="61">
        <f>VLOOKUP($A205,[13]Dept!$A$4:$U$42,14,FALSE)*O$3%</f>
        <v>0</v>
      </c>
      <c r="P205" s="61">
        <f>VLOOKUP($A205,[13]Dept!$A$4:$U$42,15,FALSE)*P$3%</f>
        <v>0</v>
      </c>
      <c r="Q205" s="61">
        <f>VLOOKUP($A205,[13]Dept!$A$4:$U$42,16,FALSE)*Q$3%</f>
        <v>0</v>
      </c>
      <c r="R205" s="61">
        <f t="shared" si="172"/>
        <v>0</v>
      </c>
      <c r="S205" s="61">
        <f>VLOOKUP($A205,[13]Dept!$A$4:$U$42,18,FALSE)*S$3%</f>
        <v>0</v>
      </c>
      <c r="T205" s="61">
        <f>VLOOKUP($A205,[13]Dept!$A$4:$U$42,19,FALSE)*T$3%</f>
        <v>0</v>
      </c>
      <c r="U205" s="61">
        <f>VLOOKUP($A205,[13]Dept!$A$4:$U$42,20,FALSE)*U$3%</f>
        <v>0</v>
      </c>
      <c r="V205" s="61">
        <f t="shared" si="173"/>
        <v>0</v>
      </c>
    </row>
    <row r="206" spans="1:22" s="6" customFormat="1" hidden="1">
      <c r="A206" s="51">
        <v>205</v>
      </c>
      <c r="B206" s="11" t="s">
        <v>173</v>
      </c>
      <c r="C206" s="59" t="s">
        <v>56</v>
      </c>
      <c r="D206" s="59"/>
      <c r="E206" s="61">
        <f t="shared" si="169"/>
        <v>0</v>
      </c>
      <c r="F206" s="61"/>
      <c r="G206" s="61">
        <f>VLOOKUP($A206,[13]Dept!$A$4:$U$42,6,FALSE)*G$3%</f>
        <v>0</v>
      </c>
      <c r="H206" s="61">
        <f>VLOOKUP($A206,[13]Dept!$A$4:$U$42,7,FALSE)*H$3%</f>
        <v>0</v>
      </c>
      <c r="I206" s="61">
        <f>VLOOKUP($A206,[13]Dept!$A$4:$U$42,8,FALSE)*I$3%</f>
        <v>0</v>
      </c>
      <c r="J206" s="61">
        <f t="shared" si="170"/>
        <v>0</v>
      </c>
      <c r="K206" s="61">
        <f>VLOOKUP($A206,[13]Dept!$A$4:$U$42,10,FALSE)*K$3%</f>
        <v>0</v>
      </c>
      <c r="L206" s="61">
        <f>VLOOKUP($A206,[13]Dept!$A$4:$U$42,11,FALSE)*L$3%</f>
        <v>0</v>
      </c>
      <c r="M206" s="61">
        <f>VLOOKUP($A206,[13]Dept!$A$4:$U$42,12,FALSE)*M$3%</f>
        <v>0</v>
      </c>
      <c r="N206" s="61">
        <f t="shared" si="171"/>
        <v>0</v>
      </c>
      <c r="O206" s="61">
        <f>VLOOKUP($A206,[13]Dept!$A$4:$U$42,14,FALSE)*O$3%</f>
        <v>0</v>
      </c>
      <c r="P206" s="61">
        <f>VLOOKUP($A206,[13]Dept!$A$4:$U$42,15,FALSE)*P$3%</f>
        <v>0</v>
      </c>
      <c r="Q206" s="61">
        <f>VLOOKUP($A206,[13]Dept!$A$4:$U$42,16,FALSE)*Q$3%</f>
        <v>0</v>
      </c>
      <c r="R206" s="61">
        <f t="shared" si="172"/>
        <v>0</v>
      </c>
      <c r="S206" s="61">
        <f>VLOOKUP($A206,[13]Dept!$A$4:$U$42,18,FALSE)*S$3%</f>
        <v>0</v>
      </c>
      <c r="T206" s="61">
        <f>VLOOKUP($A206,[13]Dept!$A$4:$U$42,19,FALSE)*T$3%</f>
        <v>0</v>
      </c>
      <c r="U206" s="61">
        <f>VLOOKUP($A206,[13]Dept!$A$4:$U$42,20,FALSE)*U$3%</f>
        <v>0</v>
      </c>
      <c r="V206" s="61">
        <f t="shared" si="173"/>
        <v>0</v>
      </c>
    </row>
    <row r="207" spans="1:22" s="6" customFormat="1" hidden="1">
      <c r="A207" s="51">
        <v>206</v>
      </c>
      <c r="B207" s="11" t="s">
        <v>173</v>
      </c>
      <c r="C207" s="59" t="s">
        <v>47</v>
      </c>
      <c r="D207" s="59"/>
      <c r="E207" s="61">
        <f t="shared" si="169"/>
        <v>147395.82078409355</v>
      </c>
      <c r="F207" s="61"/>
      <c r="G207" s="61">
        <f>VLOOKUP($A207,[13]Dept!$A$4:$U$42,6,FALSE)*G$3%</f>
        <v>12476.232901876909</v>
      </c>
      <c r="H207" s="61">
        <f>VLOOKUP($A207,[13]Dept!$A$4:$U$42,7,FALSE)*H$3%</f>
        <v>1245.0300056288402</v>
      </c>
      <c r="I207" s="61">
        <f>VLOOKUP($A207,[13]Dept!$A$4:$U$42,8,FALSE)*I$3%</f>
        <v>13946.254298995813</v>
      </c>
      <c r="J207" s="61">
        <f t="shared" si="170"/>
        <v>27667.517206501561</v>
      </c>
      <c r="K207" s="61">
        <f>VLOOKUP($A207,[13]Dept!$A$4:$U$42,10,FALSE)*K$3%</f>
        <v>15466.337772555056</v>
      </c>
      <c r="L207" s="61">
        <f>VLOOKUP($A207,[13]Dept!$A$4:$U$42,11,FALSE)*L$3%</f>
        <v>14296.559756130058</v>
      </c>
      <c r="M207" s="61">
        <f>VLOOKUP($A207,[13]Dept!$A$4:$U$42,12,FALSE)*M$3%</f>
        <v>12624.896835044774</v>
      </c>
      <c r="N207" s="61">
        <f t="shared" si="171"/>
        <v>42387.794363729889</v>
      </c>
      <c r="O207" s="61">
        <f>VLOOKUP($A207,[13]Dept!$A$4:$U$42,14,FALSE)*O$3%</f>
        <v>13482.673152013902</v>
      </c>
      <c r="P207" s="61">
        <f>VLOOKUP($A207,[13]Dept!$A$4:$U$42,15,FALSE)*P$3%</f>
        <v>13239.605033433891</v>
      </c>
      <c r="Q207" s="61">
        <f>VLOOKUP($A207,[13]Dept!$A$4:$U$42,16,FALSE)*Q$3%</f>
        <v>13128.524830963392</v>
      </c>
      <c r="R207" s="61">
        <f t="shared" si="172"/>
        <v>39850.803016411184</v>
      </c>
      <c r="S207" s="61">
        <f>VLOOKUP($A207,[13]Dept!$A$4:$U$42,18,FALSE)*S$3%</f>
        <v>12644.954946500824</v>
      </c>
      <c r="T207" s="61">
        <f>VLOOKUP($A207,[13]Dept!$A$4:$U$42,19,FALSE)*T$3%</f>
        <v>12893.664897917033</v>
      </c>
      <c r="U207" s="61">
        <f>VLOOKUP($A207,[13]Dept!$A$4:$U$42,20,FALSE)*U$3%</f>
        <v>11951.086353033024</v>
      </c>
      <c r="V207" s="61">
        <f t="shared" si="173"/>
        <v>37489.706197450883</v>
      </c>
    </row>
    <row r="208" spans="1:22" s="6" customFormat="1" hidden="1">
      <c r="A208" s="51">
        <v>207</v>
      </c>
      <c r="B208" s="11" t="s">
        <v>173</v>
      </c>
      <c r="C208" s="59" t="s">
        <v>50</v>
      </c>
      <c r="D208" s="59"/>
      <c r="E208" s="61">
        <f t="shared" si="169"/>
        <v>0</v>
      </c>
      <c r="F208" s="61"/>
      <c r="G208" s="61">
        <f>VLOOKUP($A208,[13]Dept!$A$4:$U$42,6,FALSE)*G$3%</f>
        <v>0</v>
      </c>
      <c r="H208" s="61">
        <f>VLOOKUP($A208,[13]Dept!$A$4:$U$42,7,FALSE)*H$3%</f>
        <v>0</v>
      </c>
      <c r="I208" s="61">
        <f>VLOOKUP($A208,[13]Dept!$A$4:$U$42,8,FALSE)*I$3%</f>
        <v>0</v>
      </c>
      <c r="J208" s="61">
        <f t="shared" si="170"/>
        <v>0</v>
      </c>
      <c r="K208" s="61">
        <f>VLOOKUP($A208,[13]Dept!$A$4:$U$42,10,FALSE)*K$3%</f>
        <v>0</v>
      </c>
      <c r="L208" s="61">
        <f>VLOOKUP($A208,[13]Dept!$A$4:$U$42,11,FALSE)*L$3%</f>
        <v>0</v>
      </c>
      <c r="M208" s="61">
        <f>VLOOKUP($A208,[13]Dept!$A$4:$U$42,12,FALSE)*M$3%</f>
        <v>0</v>
      </c>
      <c r="N208" s="61">
        <f t="shared" si="171"/>
        <v>0</v>
      </c>
      <c r="O208" s="61">
        <f>VLOOKUP($A208,[13]Dept!$A$4:$U$42,14,FALSE)*O$3%</f>
        <v>0</v>
      </c>
      <c r="P208" s="61">
        <f>VLOOKUP($A208,[13]Dept!$A$4:$U$42,15,FALSE)*P$3%</f>
        <v>0</v>
      </c>
      <c r="Q208" s="61">
        <f>VLOOKUP($A208,[13]Dept!$A$4:$U$42,16,FALSE)*Q$3%</f>
        <v>0</v>
      </c>
      <c r="R208" s="61">
        <f t="shared" si="172"/>
        <v>0</v>
      </c>
      <c r="S208" s="61">
        <f>VLOOKUP($A208,[13]Dept!$A$4:$U$42,18,FALSE)*S$3%</f>
        <v>0</v>
      </c>
      <c r="T208" s="61">
        <f>VLOOKUP($A208,[13]Dept!$A$4:$U$42,19,FALSE)*T$3%</f>
        <v>0</v>
      </c>
      <c r="U208" s="61">
        <f>VLOOKUP($A208,[13]Dept!$A$4:$U$42,20,FALSE)*U$3%</f>
        <v>0</v>
      </c>
      <c r="V208" s="61">
        <f t="shared" si="173"/>
        <v>0</v>
      </c>
    </row>
    <row r="209" spans="1:22" s="6" customFormat="1" hidden="1">
      <c r="A209" s="51">
        <v>208</v>
      </c>
      <c r="B209" s="11" t="s">
        <v>173</v>
      </c>
      <c r="C209" s="59" t="s">
        <v>48</v>
      </c>
      <c r="D209" s="59"/>
      <c r="E209" s="61">
        <f t="shared" si="169"/>
        <v>0</v>
      </c>
      <c r="F209" s="61"/>
      <c r="G209" s="61">
        <f>VLOOKUP($A209,[13]Dept!$A$4:$U$42,6,FALSE)*G$3%</f>
        <v>0</v>
      </c>
      <c r="H209" s="61">
        <f>VLOOKUP($A209,[13]Dept!$A$4:$U$42,7,FALSE)*H$3%</f>
        <v>0</v>
      </c>
      <c r="I209" s="61">
        <f>VLOOKUP($A209,[13]Dept!$A$4:$U$42,8,FALSE)*I$3%</f>
        <v>0</v>
      </c>
      <c r="J209" s="61">
        <f t="shared" si="170"/>
        <v>0</v>
      </c>
      <c r="K209" s="61">
        <f>VLOOKUP($A209,[13]Dept!$A$4:$U$42,10,FALSE)*K$3%</f>
        <v>0</v>
      </c>
      <c r="L209" s="61">
        <f>VLOOKUP($A209,[13]Dept!$A$4:$U$42,11,FALSE)*L$3%</f>
        <v>0</v>
      </c>
      <c r="M209" s="61">
        <f>VLOOKUP($A209,[13]Dept!$A$4:$U$42,12,FALSE)*M$3%</f>
        <v>0</v>
      </c>
      <c r="N209" s="61">
        <f t="shared" si="171"/>
        <v>0</v>
      </c>
      <c r="O209" s="61">
        <f>VLOOKUP($A209,[13]Dept!$A$4:$U$42,14,FALSE)*O$3%</f>
        <v>0</v>
      </c>
      <c r="P209" s="61">
        <f>VLOOKUP($A209,[13]Dept!$A$4:$U$42,15,FALSE)*P$3%</f>
        <v>0</v>
      </c>
      <c r="Q209" s="61">
        <f>VLOOKUP($A209,[13]Dept!$A$4:$U$42,16,FALSE)*Q$3%</f>
        <v>0</v>
      </c>
      <c r="R209" s="61">
        <f t="shared" si="172"/>
        <v>0</v>
      </c>
      <c r="S209" s="61">
        <f>VLOOKUP($A209,[13]Dept!$A$4:$U$42,18,FALSE)*S$3%</f>
        <v>0</v>
      </c>
      <c r="T209" s="61">
        <f>VLOOKUP($A209,[13]Dept!$A$4:$U$42,19,FALSE)*T$3%</f>
        <v>0</v>
      </c>
      <c r="U209" s="61">
        <f>VLOOKUP($A209,[13]Dept!$A$4:$U$42,20,FALSE)*U$3%</f>
        <v>0</v>
      </c>
      <c r="V209" s="61">
        <f t="shared" si="173"/>
        <v>0</v>
      </c>
    </row>
    <row r="210" spans="1:22" s="6" customFormat="1" ht="31.5" hidden="1">
      <c r="A210" s="129">
        <v>209</v>
      </c>
      <c r="B210" s="124" t="s">
        <v>175</v>
      </c>
      <c r="C210" s="123" t="s">
        <v>176</v>
      </c>
      <c r="D210" s="123"/>
      <c r="E210" s="123">
        <f>SUM(E211:E221)</f>
        <v>0</v>
      </c>
      <c r="F210" s="104"/>
      <c r="G210" s="123">
        <f t="shared" ref="G210:V210" si="174">SUM(G211:G221)</f>
        <v>0</v>
      </c>
      <c r="H210" s="123">
        <f t="shared" si="174"/>
        <v>0</v>
      </c>
      <c r="I210" s="123">
        <f t="shared" si="174"/>
        <v>0</v>
      </c>
      <c r="J210" s="123">
        <f t="shared" si="174"/>
        <v>0</v>
      </c>
      <c r="K210" s="123">
        <f t="shared" si="174"/>
        <v>0</v>
      </c>
      <c r="L210" s="123">
        <f t="shared" si="174"/>
        <v>0</v>
      </c>
      <c r="M210" s="123">
        <f t="shared" si="174"/>
        <v>0</v>
      </c>
      <c r="N210" s="123">
        <f t="shared" si="174"/>
        <v>0</v>
      </c>
      <c r="O210" s="123">
        <f t="shared" si="174"/>
        <v>0</v>
      </c>
      <c r="P210" s="123">
        <f t="shared" si="174"/>
        <v>0</v>
      </c>
      <c r="Q210" s="123">
        <f t="shared" si="174"/>
        <v>0</v>
      </c>
      <c r="R210" s="123">
        <f t="shared" si="174"/>
        <v>0</v>
      </c>
      <c r="S210" s="123">
        <f t="shared" si="174"/>
        <v>0</v>
      </c>
      <c r="T210" s="123">
        <f t="shared" si="174"/>
        <v>0</v>
      </c>
      <c r="U210" s="123">
        <f t="shared" si="174"/>
        <v>0</v>
      </c>
      <c r="V210" s="123">
        <f t="shared" si="174"/>
        <v>0</v>
      </c>
    </row>
    <row r="211" spans="1:22" s="6" customFormat="1" hidden="1">
      <c r="A211" s="51">
        <v>210</v>
      </c>
      <c r="B211" s="11" t="s">
        <v>175</v>
      </c>
      <c r="C211" s="60" t="s">
        <v>158</v>
      </c>
      <c r="D211" s="60"/>
      <c r="E211" s="61">
        <f t="shared" si="169"/>
        <v>0</v>
      </c>
      <c r="F211" s="61"/>
      <c r="G211" s="61">
        <f>VLOOKUP($A211,[13]Dept!$A$4:$U$42,6,FALSE)*G$3%</f>
        <v>0</v>
      </c>
      <c r="H211" s="61">
        <f>VLOOKUP($A211,[13]Dept!$A$4:$U$42,7,FALSE)*H$3%</f>
        <v>0</v>
      </c>
      <c r="I211" s="61">
        <f>VLOOKUP($A211,[13]Dept!$A$4:$U$42,8,FALSE)*I$3%</f>
        <v>0</v>
      </c>
      <c r="J211" s="61">
        <f t="shared" ref="J211:J221" si="175">SUM(G211:I211)</f>
        <v>0</v>
      </c>
      <c r="K211" s="61">
        <f>VLOOKUP($A211,[13]Dept!$A$4:$U$42,10,FALSE)*K$3%</f>
        <v>0</v>
      </c>
      <c r="L211" s="61">
        <f>VLOOKUP($A211,[13]Dept!$A$4:$U$42,11,FALSE)*L$3%</f>
        <v>0</v>
      </c>
      <c r="M211" s="61">
        <f>VLOOKUP($A211,[13]Dept!$A$4:$U$42,12,FALSE)*M$3%</f>
        <v>0</v>
      </c>
      <c r="N211" s="61">
        <f t="shared" ref="N211:N221" si="176">SUM(K211:M211)</f>
        <v>0</v>
      </c>
      <c r="O211" s="61">
        <f>VLOOKUP($A211,[13]Dept!$A$4:$U$42,14,FALSE)*O$3%</f>
        <v>0</v>
      </c>
      <c r="P211" s="61">
        <f>VLOOKUP($A211,[13]Dept!$A$4:$U$42,15,FALSE)*P$3%</f>
        <v>0</v>
      </c>
      <c r="Q211" s="61">
        <f>VLOOKUP($A211,[13]Dept!$A$4:$U$42,16,FALSE)*Q$3%</f>
        <v>0</v>
      </c>
      <c r="R211" s="61">
        <f t="shared" ref="R211:R221" si="177">SUM(O211:Q211)</f>
        <v>0</v>
      </c>
      <c r="S211" s="61">
        <f>VLOOKUP($A211,[13]Dept!$A$4:$U$42,18,FALSE)*S$3%</f>
        <v>0</v>
      </c>
      <c r="T211" s="61">
        <f>VLOOKUP($A211,[13]Dept!$A$4:$U$42,19,FALSE)*T$3%</f>
        <v>0</v>
      </c>
      <c r="U211" s="61">
        <f>VLOOKUP($A211,[13]Dept!$A$4:$U$42,20,FALSE)*U$3%</f>
        <v>0</v>
      </c>
      <c r="V211" s="61">
        <f t="shared" ref="V211:V221" si="178">SUM(S211:U211)</f>
        <v>0</v>
      </c>
    </row>
    <row r="212" spans="1:22" s="6" customFormat="1" hidden="1">
      <c r="A212" s="51">
        <v>211</v>
      </c>
      <c r="B212" s="11" t="s">
        <v>175</v>
      </c>
      <c r="C212" s="59" t="s">
        <v>42</v>
      </c>
      <c r="D212" s="59"/>
      <c r="E212" s="61">
        <f t="shared" si="169"/>
        <v>0</v>
      </c>
      <c r="F212" s="61"/>
      <c r="G212" s="61">
        <f>VLOOKUP($A212,[13]Dept!$A$4:$U$42,6,FALSE)*G$3%</f>
        <v>0</v>
      </c>
      <c r="H212" s="61">
        <f>VLOOKUP($A212,[13]Dept!$A$4:$U$42,7,FALSE)*H$3%</f>
        <v>0</v>
      </c>
      <c r="I212" s="61">
        <f>VLOOKUP($A212,[13]Dept!$A$4:$U$42,8,FALSE)*I$3%</f>
        <v>0</v>
      </c>
      <c r="J212" s="61">
        <f t="shared" si="175"/>
        <v>0</v>
      </c>
      <c r="K212" s="61">
        <f>VLOOKUP($A212,[13]Dept!$A$4:$U$42,10,FALSE)*K$3%</f>
        <v>0</v>
      </c>
      <c r="L212" s="61">
        <f>VLOOKUP($A212,[13]Dept!$A$4:$U$42,11,FALSE)*L$3%</f>
        <v>0</v>
      </c>
      <c r="M212" s="61">
        <f>VLOOKUP($A212,[13]Dept!$A$4:$U$42,12,FALSE)*M$3%</f>
        <v>0</v>
      </c>
      <c r="N212" s="61">
        <f t="shared" si="176"/>
        <v>0</v>
      </c>
      <c r="O212" s="61">
        <f>VLOOKUP($A212,[13]Dept!$A$4:$U$42,14,FALSE)*O$3%</f>
        <v>0</v>
      </c>
      <c r="P212" s="61">
        <f>VLOOKUP($A212,[13]Dept!$A$4:$U$42,15,FALSE)*P$3%</f>
        <v>0</v>
      </c>
      <c r="Q212" s="61">
        <f>VLOOKUP($A212,[13]Dept!$A$4:$U$42,16,FALSE)*Q$3%</f>
        <v>0</v>
      </c>
      <c r="R212" s="61">
        <f t="shared" si="177"/>
        <v>0</v>
      </c>
      <c r="S212" s="61">
        <f>VLOOKUP($A212,[13]Dept!$A$4:$U$42,18,FALSE)*S$3%</f>
        <v>0</v>
      </c>
      <c r="T212" s="61">
        <f>VLOOKUP($A212,[13]Dept!$A$4:$U$42,19,FALSE)*T$3%</f>
        <v>0</v>
      </c>
      <c r="U212" s="61">
        <f>VLOOKUP($A212,[13]Dept!$A$4:$U$42,20,FALSE)*U$3%</f>
        <v>0</v>
      </c>
      <c r="V212" s="61">
        <f t="shared" si="178"/>
        <v>0</v>
      </c>
    </row>
    <row r="213" spans="1:22" s="6" customFormat="1" hidden="1">
      <c r="A213" s="51">
        <v>212</v>
      </c>
      <c r="B213" s="11" t="s">
        <v>175</v>
      </c>
      <c r="C213" s="60" t="s">
        <v>159</v>
      </c>
      <c r="D213" s="60"/>
      <c r="E213" s="61">
        <f t="shared" si="169"/>
        <v>0</v>
      </c>
      <c r="F213" s="61"/>
      <c r="G213" s="61">
        <f>VLOOKUP($A213,[13]Dept!$A$4:$U$42,6,FALSE)*G$3%</f>
        <v>0</v>
      </c>
      <c r="H213" s="61">
        <f>VLOOKUP($A213,[13]Dept!$A$4:$U$42,7,FALSE)*H$3%</f>
        <v>0</v>
      </c>
      <c r="I213" s="61">
        <f>VLOOKUP($A213,[13]Dept!$A$4:$U$42,8,FALSE)*I$3%</f>
        <v>0</v>
      </c>
      <c r="J213" s="61">
        <f t="shared" si="175"/>
        <v>0</v>
      </c>
      <c r="K213" s="61">
        <f>VLOOKUP($A213,[13]Dept!$A$4:$U$42,10,FALSE)*K$3%</f>
        <v>0</v>
      </c>
      <c r="L213" s="61">
        <f>VLOOKUP($A213,[13]Dept!$A$4:$U$42,11,FALSE)*L$3%</f>
        <v>0</v>
      </c>
      <c r="M213" s="61">
        <f>VLOOKUP($A213,[13]Dept!$A$4:$U$42,12,FALSE)*M$3%</f>
        <v>0</v>
      </c>
      <c r="N213" s="61">
        <f t="shared" si="176"/>
        <v>0</v>
      </c>
      <c r="O213" s="61">
        <f>VLOOKUP($A213,[13]Dept!$A$4:$U$42,14,FALSE)*O$3%</f>
        <v>0</v>
      </c>
      <c r="P213" s="61">
        <f>VLOOKUP($A213,[13]Dept!$A$4:$U$42,15,FALSE)*P$3%</f>
        <v>0</v>
      </c>
      <c r="Q213" s="61">
        <f>VLOOKUP($A213,[13]Dept!$A$4:$U$42,16,FALSE)*Q$3%</f>
        <v>0</v>
      </c>
      <c r="R213" s="61">
        <f t="shared" si="177"/>
        <v>0</v>
      </c>
      <c r="S213" s="61">
        <f>VLOOKUP($A213,[13]Dept!$A$4:$U$42,18,FALSE)*S$3%</f>
        <v>0</v>
      </c>
      <c r="T213" s="61">
        <f>VLOOKUP($A213,[13]Dept!$A$4:$U$42,19,FALSE)*T$3%</f>
        <v>0</v>
      </c>
      <c r="U213" s="61">
        <f>VLOOKUP($A213,[13]Dept!$A$4:$U$42,20,FALSE)*U$3%</f>
        <v>0</v>
      </c>
      <c r="V213" s="61">
        <f t="shared" si="178"/>
        <v>0</v>
      </c>
    </row>
    <row r="214" spans="1:22" s="6" customFormat="1" hidden="1">
      <c r="A214" s="51">
        <v>213</v>
      </c>
      <c r="B214" s="11" t="s">
        <v>175</v>
      </c>
      <c r="C214" s="59" t="s">
        <v>41</v>
      </c>
      <c r="D214" s="59"/>
      <c r="E214" s="61">
        <f t="shared" si="169"/>
        <v>0</v>
      </c>
      <c r="F214" s="61"/>
      <c r="G214" s="61">
        <f>VLOOKUP($A214,[13]Dept!$A$4:$U$42,6,FALSE)*G$3%</f>
        <v>0</v>
      </c>
      <c r="H214" s="61">
        <f>VLOOKUP($A214,[13]Dept!$A$4:$U$42,7,FALSE)*H$3%</f>
        <v>0</v>
      </c>
      <c r="I214" s="61">
        <f>VLOOKUP($A214,[13]Dept!$A$4:$U$42,8,FALSE)*I$3%</f>
        <v>0</v>
      </c>
      <c r="J214" s="61">
        <f t="shared" si="175"/>
        <v>0</v>
      </c>
      <c r="K214" s="61">
        <f>VLOOKUP($A214,[13]Dept!$A$4:$U$42,10,FALSE)*K$3%</f>
        <v>0</v>
      </c>
      <c r="L214" s="61">
        <f>VLOOKUP($A214,[13]Dept!$A$4:$U$42,11,FALSE)*L$3%</f>
        <v>0</v>
      </c>
      <c r="M214" s="61">
        <f>VLOOKUP($A214,[13]Dept!$A$4:$U$42,12,FALSE)*M$3%</f>
        <v>0</v>
      </c>
      <c r="N214" s="61">
        <f t="shared" si="176"/>
        <v>0</v>
      </c>
      <c r="O214" s="61">
        <f>VLOOKUP($A214,[13]Dept!$A$4:$U$42,14,FALSE)*O$3%</f>
        <v>0</v>
      </c>
      <c r="P214" s="61">
        <f>VLOOKUP($A214,[13]Dept!$A$4:$U$42,15,FALSE)*P$3%</f>
        <v>0</v>
      </c>
      <c r="Q214" s="61">
        <f>VLOOKUP($A214,[13]Dept!$A$4:$U$42,16,FALSE)*Q$3%</f>
        <v>0</v>
      </c>
      <c r="R214" s="61">
        <f t="shared" si="177"/>
        <v>0</v>
      </c>
      <c r="S214" s="61">
        <f>VLOOKUP($A214,[13]Dept!$A$4:$U$42,18,FALSE)*S$3%</f>
        <v>0</v>
      </c>
      <c r="T214" s="61">
        <f>VLOOKUP($A214,[13]Dept!$A$4:$U$42,19,FALSE)*T$3%</f>
        <v>0</v>
      </c>
      <c r="U214" s="61">
        <f>VLOOKUP($A214,[13]Dept!$A$4:$U$42,20,FALSE)*U$3%</f>
        <v>0</v>
      </c>
      <c r="V214" s="61">
        <f t="shared" si="178"/>
        <v>0</v>
      </c>
    </row>
    <row r="215" spans="1:22" hidden="1">
      <c r="A215" s="51">
        <v>214</v>
      </c>
      <c r="B215" s="11" t="s">
        <v>175</v>
      </c>
      <c r="C215" s="59" t="s">
        <v>68</v>
      </c>
      <c r="D215" s="59"/>
      <c r="E215" s="61">
        <f t="shared" si="169"/>
        <v>0</v>
      </c>
      <c r="F215" s="61"/>
      <c r="G215" s="61">
        <f>VLOOKUP($A215,[13]Dept!$A$4:$U$42,6,FALSE)*G$3%</f>
        <v>0</v>
      </c>
      <c r="H215" s="61">
        <f>VLOOKUP($A215,[13]Dept!$A$4:$U$42,7,FALSE)*H$3%</f>
        <v>0</v>
      </c>
      <c r="I215" s="61">
        <f>VLOOKUP($A215,[13]Dept!$A$4:$U$42,8,FALSE)*I$3%</f>
        <v>0</v>
      </c>
      <c r="J215" s="61">
        <f t="shared" si="175"/>
        <v>0</v>
      </c>
      <c r="K215" s="61">
        <f>VLOOKUP($A215,[13]Dept!$A$4:$U$42,10,FALSE)*K$3%</f>
        <v>0</v>
      </c>
      <c r="L215" s="61">
        <f>VLOOKUP($A215,[13]Dept!$A$4:$U$42,11,FALSE)*L$3%</f>
        <v>0</v>
      </c>
      <c r="M215" s="61">
        <f>VLOOKUP($A215,[13]Dept!$A$4:$U$42,12,FALSE)*M$3%</f>
        <v>0</v>
      </c>
      <c r="N215" s="61">
        <f t="shared" si="176"/>
        <v>0</v>
      </c>
      <c r="O215" s="61">
        <f>VLOOKUP($A215,[13]Dept!$A$4:$U$42,14,FALSE)*O$3%</f>
        <v>0</v>
      </c>
      <c r="P215" s="61">
        <f>VLOOKUP($A215,[13]Dept!$A$4:$U$42,15,FALSE)*P$3%</f>
        <v>0</v>
      </c>
      <c r="Q215" s="61">
        <f>VLOOKUP($A215,[13]Dept!$A$4:$U$42,16,FALSE)*Q$3%</f>
        <v>0</v>
      </c>
      <c r="R215" s="61">
        <f t="shared" si="177"/>
        <v>0</v>
      </c>
      <c r="S215" s="61">
        <f>VLOOKUP($A215,[13]Dept!$A$4:$U$42,18,FALSE)*S$3%</f>
        <v>0</v>
      </c>
      <c r="T215" s="61">
        <f>VLOOKUP($A215,[13]Dept!$A$4:$U$42,19,FALSE)*T$3%</f>
        <v>0</v>
      </c>
      <c r="U215" s="61">
        <f>VLOOKUP($A215,[13]Dept!$A$4:$U$42,20,FALSE)*U$3%</f>
        <v>0</v>
      </c>
      <c r="V215" s="61">
        <f t="shared" si="178"/>
        <v>0</v>
      </c>
    </row>
    <row r="216" spans="1:22" s="6" customFormat="1" hidden="1">
      <c r="A216" s="51">
        <v>215</v>
      </c>
      <c r="B216" s="11" t="s">
        <v>175</v>
      </c>
      <c r="C216" s="59" t="s">
        <v>69</v>
      </c>
      <c r="D216" s="59"/>
      <c r="E216" s="61">
        <f t="shared" si="169"/>
        <v>0</v>
      </c>
      <c r="F216" s="61"/>
      <c r="G216" s="61">
        <f>VLOOKUP($A216,[13]Dept!$A$4:$U$42,6,FALSE)*G$3%</f>
        <v>0</v>
      </c>
      <c r="H216" s="61">
        <f>VLOOKUP($A216,[13]Dept!$A$4:$U$42,7,FALSE)*H$3%</f>
        <v>0</v>
      </c>
      <c r="I216" s="61">
        <f>VLOOKUP($A216,[13]Dept!$A$4:$U$42,8,FALSE)*I$3%</f>
        <v>0</v>
      </c>
      <c r="J216" s="61">
        <f t="shared" si="175"/>
        <v>0</v>
      </c>
      <c r="K216" s="61">
        <f>VLOOKUP($A216,[13]Dept!$A$4:$U$42,10,FALSE)*K$3%</f>
        <v>0</v>
      </c>
      <c r="L216" s="61">
        <f>VLOOKUP($A216,[13]Dept!$A$4:$U$42,11,FALSE)*L$3%</f>
        <v>0</v>
      </c>
      <c r="M216" s="61">
        <f>VLOOKUP($A216,[13]Dept!$A$4:$U$42,12,FALSE)*M$3%</f>
        <v>0</v>
      </c>
      <c r="N216" s="61">
        <f t="shared" si="176"/>
        <v>0</v>
      </c>
      <c r="O216" s="61">
        <f>VLOOKUP($A216,[13]Dept!$A$4:$U$42,14,FALSE)*O$3%</f>
        <v>0</v>
      </c>
      <c r="P216" s="61">
        <f>VLOOKUP($A216,[13]Dept!$A$4:$U$42,15,FALSE)*P$3%</f>
        <v>0</v>
      </c>
      <c r="Q216" s="61">
        <f>VLOOKUP($A216,[13]Dept!$A$4:$U$42,16,FALSE)*Q$3%</f>
        <v>0</v>
      </c>
      <c r="R216" s="61">
        <f t="shared" si="177"/>
        <v>0</v>
      </c>
      <c r="S216" s="61">
        <f>VLOOKUP($A216,[13]Dept!$A$4:$U$42,18,FALSE)*S$3%</f>
        <v>0</v>
      </c>
      <c r="T216" s="61">
        <f>VLOOKUP($A216,[13]Dept!$A$4:$U$42,19,FALSE)*T$3%</f>
        <v>0</v>
      </c>
      <c r="U216" s="61">
        <f>VLOOKUP($A216,[13]Dept!$A$4:$U$42,20,FALSE)*U$3%</f>
        <v>0</v>
      </c>
      <c r="V216" s="61">
        <f t="shared" si="178"/>
        <v>0</v>
      </c>
    </row>
    <row r="217" spans="1:22" s="6" customFormat="1" hidden="1">
      <c r="A217" s="51">
        <v>216</v>
      </c>
      <c r="B217" s="11" t="s">
        <v>175</v>
      </c>
      <c r="C217" s="59" t="s">
        <v>71</v>
      </c>
      <c r="D217" s="59"/>
      <c r="E217" s="61">
        <f t="shared" si="169"/>
        <v>0</v>
      </c>
      <c r="F217" s="61"/>
      <c r="G217" s="61">
        <f>VLOOKUP($A217,[13]Dept!$A$4:$U$42,6,FALSE)*G$3%</f>
        <v>0</v>
      </c>
      <c r="H217" s="61">
        <f>VLOOKUP($A217,[13]Dept!$A$4:$U$42,7,FALSE)*H$3%</f>
        <v>0</v>
      </c>
      <c r="I217" s="61">
        <f>VLOOKUP($A217,[13]Dept!$A$4:$U$42,8,FALSE)*I$3%</f>
        <v>0</v>
      </c>
      <c r="J217" s="61">
        <f t="shared" si="175"/>
        <v>0</v>
      </c>
      <c r="K217" s="61">
        <f>VLOOKUP($A217,[13]Dept!$A$4:$U$42,10,FALSE)*K$3%</f>
        <v>0</v>
      </c>
      <c r="L217" s="61">
        <f>VLOOKUP($A217,[13]Dept!$A$4:$U$42,11,FALSE)*L$3%</f>
        <v>0</v>
      </c>
      <c r="M217" s="61">
        <f>VLOOKUP($A217,[13]Dept!$A$4:$U$42,12,FALSE)*M$3%</f>
        <v>0</v>
      </c>
      <c r="N217" s="61">
        <f t="shared" si="176"/>
        <v>0</v>
      </c>
      <c r="O217" s="61">
        <f>VLOOKUP($A217,[13]Dept!$A$4:$U$42,14,FALSE)*O$3%</f>
        <v>0</v>
      </c>
      <c r="P217" s="61">
        <f>VLOOKUP($A217,[13]Dept!$A$4:$U$42,15,FALSE)*P$3%</f>
        <v>0</v>
      </c>
      <c r="Q217" s="61">
        <f>VLOOKUP($A217,[13]Dept!$A$4:$U$42,16,FALSE)*Q$3%</f>
        <v>0</v>
      </c>
      <c r="R217" s="61">
        <f t="shared" si="177"/>
        <v>0</v>
      </c>
      <c r="S217" s="61">
        <f>VLOOKUP($A217,[13]Dept!$A$4:$U$42,18,FALSE)*S$3%</f>
        <v>0</v>
      </c>
      <c r="T217" s="61">
        <f>VLOOKUP($A217,[13]Dept!$A$4:$U$42,19,FALSE)*T$3%</f>
        <v>0</v>
      </c>
      <c r="U217" s="61">
        <f>VLOOKUP($A217,[13]Dept!$A$4:$U$42,20,FALSE)*U$3%</f>
        <v>0</v>
      </c>
      <c r="V217" s="61">
        <f t="shared" si="178"/>
        <v>0</v>
      </c>
    </row>
    <row r="218" spans="1:22" s="6" customFormat="1" hidden="1">
      <c r="A218" s="51">
        <v>217</v>
      </c>
      <c r="B218" s="11" t="s">
        <v>175</v>
      </c>
      <c r="C218" s="59" t="s">
        <v>56</v>
      </c>
      <c r="D218" s="59"/>
      <c r="E218" s="61">
        <f t="shared" si="169"/>
        <v>0</v>
      </c>
      <c r="F218" s="61"/>
      <c r="G218" s="61">
        <f>VLOOKUP($A218,[13]Dept!$A$4:$U$42,6,FALSE)*G$3%</f>
        <v>0</v>
      </c>
      <c r="H218" s="61">
        <f>VLOOKUP($A218,[13]Dept!$A$4:$U$42,7,FALSE)*H$3%</f>
        <v>0</v>
      </c>
      <c r="I218" s="61">
        <f>VLOOKUP($A218,[13]Dept!$A$4:$U$42,8,FALSE)*I$3%</f>
        <v>0</v>
      </c>
      <c r="J218" s="61">
        <f t="shared" si="175"/>
        <v>0</v>
      </c>
      <c r="K218" s="61">
        <f>VLOOKUP($A218,[13]Dept!$A$4:$U$42,10,FALSE)*K$3%</f>
        <v>0</v>
      </c>
      <c r="L218" s="61">
        <f>VLOOKUP($A218,[13]Dept!$A$4:$U$42,11,FALSE)*L$3%</f>
        <v>0</v>
      </c>
      <c r="M218" s="61">
        <f>VLOOKUP($A218,[13]Dept!$A$4:$U$42,12,FALSE)*M$3%</f>
        <v>0</v>
      </c>
      <c r="N218" s="61">
        <f t="shared" si="176"/>
        <v>0</v>
      </c>
      <c r="O218" s="61">
        <f>VLOOKUP($A218,[13]Dept!$A$4:$U$42,14,FALSE)*O$3%</f>
        <v>0</v>
      </c>
      <c r="P218" s="61">
        <f>VLOOKUP($A218,[13]Dept!$A$4:$U$42,15,FALSE)*P$3%</f>
        <v>0</v>
      </c>
      <c r="Q218" s="61">
        <f>VLOOKUP($A218,[13]Dept!$A$4:$U$42,16,FALSE)*Q$3%</f>
        <v>0</v>
      </c>
      <c r="R218" s="61">
        <f t="shared" si="177"/>
        <v>0</v>
      </c>
      <c r="S218" s="61">
        <f>VLOOKUP($A218,[13]Dept!$A$4:$U$42,18,FALSE)*S$3%</f>
        <v>0</v>
      </c>
      <c r="T218" s="61">
        <f>VLOOKUP($A218,[13]Dept!$A$4:$U$42,19,FALSE)*T$3%</f>
        <v>0</v>
      </c>
      <c r="U218" s="61">
        <f>VLOOKUP($A218,[13]Dept!$A$4:$U$42,20,FALSE)*U$3%</f>
        <v>0</v>
      </c>
      <c r="V218" s="61">
        <f t="shared" si="178"/>
        <v>0</v>
      </c>
    </row>
    <row r="219" spans="1:22" s="6" customFormat="1" hidden="1">
      <c r="A219" s="51">
        <v>218</v>
      </c>
      <c r="B219" s="11" t="s">
        <v>175</v>
      </c>
      <c r="C219" s="59" t="s">
        <v>47</v>
      </c>
      <c r="D219" s="59"/>
      <c r="E219" s="61">
        <f t="shared" si="169"/>
        <v>0</v>
      </c>
      <c r="F219" s="61"/>
      <c r="G219" s="61">
        <f>VLOOKUP($A219,[13]Dept!$A$4:$U$42,6,FALSE)*G$3%</f>
        <v>0</v>
      </c>
      <c r="H219" s="61">
        <f>VLOOKUP($A219,[13]Dept!$A$4:$U$42,7,FALSE)*H$3%</f>
        <v>0</v>
      </c>
      <c r="I219" s="61">
        <f>VLOOKUP($A219,[13]Dept!$A$4:$U$42,8,FALSE)*I$3%</f>
        <v>0</v>
      </c>
      <c r="J219" s="61">
        <f t="shared" si="175"/>
        <v>0</v>
      </c>
      <c r="K219" s="61">
        <f>VLOOKUP($A219,[13]Dept!$A$4:$U$42,10,FALSE)*K$3%</f>
        <v>0</v>
      </c>
      <c r="L219" s="61">
        <f>VLOOKUP($A219,[13]Dept!$A$4:$U$42,11,FALSE)*L$3%</f>
        <v>0</v>
      </c>
      <c r="M219" s="61">
        <f>VLOOKUP($A219,[13]Dept!$A$4:$U$42,12,FALSE)*M$3%</f>
        <v>0</v>
      </c>
      <c r="N219" s="61">
        <f t="shared" si="176"/>
        <v>0</v>
      </c>
      <c r="O219" s="61">
        <f>VLOOKUP($A219,[13]Dept!$A$4:$U$42,14,FALSE)*O$3%</f>
        <v>0</v>
      </c>
      <c r="P219" s="61">
        <f>VLOOKUP($A219,[13]Dept!$A$4:$U$42,15,FALSE)*P$3%</f>
        <v>0</v>
      </c>
      <c r="Q219" s="61">
        <f>VLOOKUP($A219,[13]Dept!$A$4:$U$42,16,FALSE)*Q$3%</f>
        <v>0</v>
      </c>
      <c r="R219" s="61">
        <f t="shared" si="177"/>
        <v>0</v>
      </c>
      <c r="S219" s="61">
        <f>VLOOKUP($A219,[13]Dept!$A$4:$U$42,18,FALSE)*S$3%</f>
        <v>0</v>
      </c>
      <c r="T219" s="61">
        <f>VLOOKUP($A219,[13]Dept!$A$4:$U$42,19,FALSE)*T$3%</f>
        <v>0</v>
      </c>
      <c r="U219" s="61">
        <f>VLOOKUP($A219,[13]Dept!$A$4:$U$42,20,FALSE)*U$3%</f>
        <v>0</v>
      </c>
      <c r="V219" s="61">
        <f t="shared" si="178"/>
        <v>0</v>
      </c>
    </row>
    <row r="220" spans="1:22" s="6" customFormat="1" hidden="1">
      <c r="A220" s="51">
        <v>219</v>
      </c>
      <c r="B220" s="11" t="s">
        <v>175</v>
      </c>
      <c r="C220" s="59" t="s">
        <v>50</v>
      </c>
      <c r="D220" s="59"/>
      <c r="E220" s="61">
        <f t="shared" si="169"/>
        <v>0</v>
      </c>
      <c r="F220" s="61"/>
      <c r="G220" s="61">
        <f>VLOOKUP($A220,[13]Dept!$A$4:$U$42,6,FALSE)*G$3%</f>
        <v>0</v>
      </c>
      <c r="H220" s="61">
        <f>VLOOKUP($A220,[13]Dept!$A$4:$U$42,7,FALSE)*H$3%</f>
        <v>0</v>
      </c>
      <c r="I220" s="61">
        <f>VLOOKUP($A220,[13]Dept!$A$4:$U$42,8,FALSE)*I$3%</f>
        <v>0</v>
      </c>
      <c r="J220" s="61">
        <f t="shared" si="175"/>
        <v>0</v>
      </c>
      <c r="K220" s="61">
        <f>VLOOKUP($A220,[13]Dept!$A$4:$U$42,10,FALSE)*K$3%</f>
        <v>0</v>
      </c>
      <c r="L220" s="61">
        <f>VLOOKUP($A220,[13]Dept!$A$4:$U$42,11,FALSE)*L$3%</f>
        <v>0</v>
      </c>
      <c r="M220" s="61">
        <f>VLOOKUP($A220,[13]Dept!$A$4:$U$42,12,FALSE)*M$3%</f>
        <v>0</v>
      </c>
      <c r="N220" s="61">
        <f t="shared" si="176"/>
        <v>0</v>
      </c>
      <c r="O220" s="61">
        <f>VLOOKUP($A220,[13]Dept!$A$4:$U$42,14,FALSE)*O$3%</f>
        <v>0</v>
      </c>
      <c r="P220" s="61">
        <f>VLOOKUP($A220,[13]Dept!$A$4:$U$42,15,FALSE)*P$3%</f>
        <v>0</v>
      </c>
      <c r="Q220" s="61">
        <f>VLOOKUP($A220,[13]Dept!$A$4:$U$42,16,FALSE)*Q$3%</f>
        <v>0</v>
      </c>
      <c r="R220" s="61">
        <f t="shared" si="177"/>
        <v>0</v>
      </c>
      <c r="S220" s="61">
        <f>VLOOKUP($A220,[13]Dept!$A$4:$U$42,18,FALSE)*S$3%</f>
        <v>0</v>
      </c>
      <c r="T220" s="61">
        <f>VLOOKUP($A220,[13]Dept!$A$4:$U$42,19,FALSE)*T$3%</f>
        <v>0</v>
      </c>
      <c r="U220" s="61">
        <f>VLOOKUP($A220,[13]Dept!$A$4:$U$42,20,FALSE)*U$3%</f>
        <v>0</v>
      </c>
      <c r="V220" s="61">
        <f t="shared" si="178"/>
        <v>0</v>
      </c>
    </row>
    <row r="221" spans="1:22" s="6" customFormat="1" hidden="1">
      <c r="A221" s="51">
        <v>220</v>
      </c>
      <c r="B221" s="11" t="s">
        <v>175</v>
      </c>
      <c r="C221" s="59" t="s">
        <v>48</v>
      </c>
      <c r="D221" s="59"/>
      <c r="E221" s="61">
        <f t="shared" si="169"/>
        <v>0</v>
      </c>
      <c r="F221" s="61"/>
      <c r="G221" s="61">
        <f>VLOOKUP($A221,[13]Dept!$A$4:$U$42,6,FALSE)*G$3%</f>
        <v>0</v>
      </c>
      <c r="H221" s="61">
        <f>VLOOKUP($A221,[13]Dept!$A$4:$U$42,7,FALSE)*H$3%</f>
        <v>0</v>
      </c>
      <c r="I221" s="61">
        <f>VLOOKUP($A221,[13]Dept!$A$4:$U$42,8,FALSE)*I$3%</f>
        <v>0</v>
      </c>
      <c r="J221" s="61">
        <f t="shared" si="175"/>
        <v>0</v>
      </c>
      <c r="K221" s="61">
        <f>VLOOKUP($A221,[13]Dept!$A$4:$U$42,10,FALSE)*K$3%</f>
        <v>0</v>
      </c>
      <c r="L221" s="61">
        <f>VLOOKUP($A221,[13]Dept!$A$4:$U$42,11,FALSE)*L$3%</f>
        <v>0</v>
      </c>
      <c r="M221" s="61">
        <f>VLOOKUP($A221,[13]Dept!$A$4:$U$42,12,FALSE)*M$3%</f>
        <v>0</v>
      </c>
      <c r="N221" s="61">
        <f t="shared" si="176"/>
        <v>0</v>
      </c>
      <c r="O221" s="61">
        <f>VLOOKUP($A221,[13]Dept!$A$4:$U$42,14,FALSE)*O$3%</f>
        <v>0</v>
      </c>
      <c r="P221" s="61">
        <f>VLOOKUP($A221,[13]Dept!$A$4:$U$42,15,FALSE)*P$3%</f>
        <v>0</v>
      </c>
      <c r="Q221" s="61">
        <f>VLOOKUP($A221,[13]Dept!$A$4:$U$42,16,FALSE)*Q$3%</f>
        <v>0</v>
      </c>
      <c r="R221" s="61">
        <f t="shared" si="177"/>
        <v>0</v>
      </c>
      <c r="S221" s="61">
        <f>VLOOKUP($A221,[13]Dept!$A$4:$U$42,18,FALSE)*S$3%</f>
        <v>0</v>
      </c>
      <c r="T221" s="61">
        <f>VLOOKUP($A221,[13]Dept!$A$4:$U$42,19,FALSE)*T$3%</f>
        <v>0</v>
      </c>
      <c r="U221" s="61">
        <f>VLOOKUP($A221,[13]Dept!$A$4:$U$42,20,FALSE)*U$3%</f>
        <v>0</v>
      </c>
      <c r="V221" s="61">
        <f t="shared" si="178"/>
        <v>0</v>
      </c>
    </row>
    <row r="222" spans="1:22" s="6" customFormat="1">
      <c r="A222" s="129">
        <v>221</v>
      </c>
      <c r="B222" s="124" t="s">
        <v>177</v>
      </c>
      <c r="C222" s="130" t="s">
        <v>178</v>
      </c>
      <c r="D222" s="130"/>
      <c r="E222" s="126">
        <f t="shared" ref="E222:V222" si="179">+E223+E238</f>
        <v>0</v>
      </c>
      <c r="F222" s="106"/>
      <c r="G222" s="126">
        <f t="shared" si="179"/>
        <v>0</v>
      </c>
      <c r="H222" s="126">
        <f t="shared" si="179"/>
        <v>0</v>
      </c>
      <c r="I222" s="126">
        <f t="shared" si="179"/>
        <v>0</v>
      </c>
      <c r="J222" s="126">
        <f t="shared" si="179"/>
        <v>0</v>
      </c>
      <c r="K222" s="126">
        <f t="shared" si="179"/>
        <v>0</v>
      </c>
      <c r="L222" s="126">
        <f t="shared" si="179"/>
        <v>0</v>
      </c>
      <c r="M222" s="126">
        <f t="shared" si="179"/>
        <v>0</v>
      </c>
      <c r="N222" s="126">
        <f t="shared" si="179"/>
        <v>0</v>
      </c>
      <c r="O222" s="126">
        <f t="shared" si="179"/>
        <v>0</v>
      </c>
      <c r="P222" s="126">
        <f t="shared" si="179"/>
        <v>0</v>
      </c>
      <c r="Q222" s="126">
        <f t="shared" si="179"/>
        <v>0</v>
      </c>
      <c r="R222" s="126">
        <f t="shared" si="179"/>
        <v>0</v>
      </c>
      <c r="S222" s="126">
        <f t="shared" si="179"/>
        <v>0</v>
      </c>
      <c r="T222" s="126">
        <f t="shared" si="179"/>
        <v>0</v>
      </c>
      <c r="U222" s="126">
        <f t="shared" si="179"/>
        <v>0</v>
      </c>
      <c r="V222" s="126">
        <f t="shared" si="179"/>
        <v>0</v>
      </c>
    </row>
    <row r="223" spans="1:22" s="6" customFormat="1">
      <c r="A223" s="129">
        <v>222</v>
      </c>
      <c r="B223" s="124" t="s">
        <v>179</v>
      </c>
      <c r="C223" s="123" t="s">
        <v>180</v>
      </c>
      <c r="D223" s="123"/>
      <c r="E223" s="123">
        <f t="shared" ref="E223:V223" si="180">SUM(E224:E237)</f>
        <v>0</v>
      </c>
      <c r="F223" s="104"/>
      <c r="G223" s="123">
        <f t="shared" si="180"/>
        <v>0</v>
      </c>
      <c r="H223" s="123">
        <f t="shared" si="180"/>
        <v>0</v>
      </c>
      <c r="I223" s="123">
        <f t="shared" si="180"/>
        <v>0</v>
      </c>
      <c r="J223" s="123">
        <f t="shared" si="180"/>
        <v>0</v>
      </c>
      <c r="K223" s="123">
        <f t="shared" si="180"/>
        <v>0</v>
      </c>
      <c r="L223" s="123">
        <f t="shared" si="180"/>
        <v>0</v>
      </c>
      <c r="M223" s="123">
        <f t="shared" si="180"/>
        <v>0</v>
      </c>
      <c r="N223" s="123">
        <f t="shared" si="180"/>
        <v>0</v>
      </c>
      <c r="O223" s="123">
        <f t="shared" si="180"/>
        <v>0</v>
      </c>
      <c r="P223" s="123">
        <f t="shared" si="180"/>
        <v>0</v>
      </c>
      <c r="Q223" s="123">
        <f t="shared" si="180"/>
        <v>0</v>
      </c>
      <c r="R223" s="123">
        <f t="shared" si="180"/>
        <v>0</v>
      </c>
      <c r="S223" s="123">
        <f t="shared" si="180"/>
        <v>0</v>
      </c>
      <c r="T223" s="123">
        <f t="shared" si="180"/>
        <v>0</v>
      </c>
      <c r="U223" s="123">
        <f t="shared" si="180"/>
        <v>0</v>
      </c>
      <c r="V223" s="123">
        <f t="shared" si="180"/>
        <v>0</v>
      </c>
    </row>
    <row r="224" spans="1:22">
      <c r="A224" s="51">
        <v>223</v>
      </c>
      <c r="B224" s="11" t="s">
        <v>179</v>
      </c>
      <c r="C224" s="60" t="s">
        <v>41</v>
      </c>
      <c r="D224" s="60"/>
      <c r="E224" s="61">
        <f t="shared" si="169"/>
        <v>0</v>
      </c>
      <c r="F224" s="61"/>
      <c r="G224" s="61">
        <f>VLOOKUP($A224,[7]Dept!$A$4:$U$50,6,FALSE)*G$3%</f>
        <v>0</v>
      </c>
      <c r="H224" s="61">
        <f>VLOOKUP($A224,[7]Dept!$A$4:$U$50,7,FALSE)*H$3%</f>
        <v>0</v>
      </c>
      <c r="I224" s="61">
        <f>VLOOKUP($A224,[7]Dept!$A$4:$U$50,8,FALSE)*I$3%</f>
        <v>0</v>
      </c>
      <c r="J224" s="61">
        <f t="shared" ref="J224:J237" si="181">SUM(G224:I224)</f>
        <v>0</v>
      </c>
      <c r="K224" s="61">
        <f>VLOOKUP($A224,[7]Dept!$A$4:$U$50,10,FALSE)*K$3%</f>
        <v>0</v>
      </c>
      <c r="L224" s="61">
        <f>VLOOKUP($A224,[7]Dept!$A$4:$U$50,11,FALSE)*L$3%</f>
        <v>0</v>
      </c>
      <c r="M224" s="61">
        <f>VLOOKUP($A224,[7]Dept!$A$4:$U$50,12,FALSE)*M$3%</f>
        <v>0</v>
      </c>
      <c r="N224" s="61">
        <f t="shared" ref="N224:N237" si="182">SUM(K224:M224)</f>
        <v>0</v>
      </c>
      <c r="O224" s="61">
        <f>VLOOKUP($A224,[7]Dept!$A$4:$U$50,14,FALSE)*O$3%</f>
        <v>0</v>
      </c>
      <c r="P224" s="61">
        <f>VLOOKUP($A224,[7]Dept!$A$4:$U$50,15,FALSE)*P$3%</f>
        <v>0</v>
      </c>
      <c r="Q224" s="61">
        <f>VLOOKUP($A224,[7]Dept!$A$4:$U$50,16,FALSE)*Q$3%</f>
        <v>0</v>
      </c>
      <c r="R224" s="61">
        <f t="shared" ref="R224:R237" si="183">SUM(O224:Q224)</f>
        <v>0</v>
      </c>
      <c r="S224" s="61">
        <f>VLOOKUP($A224,[7]Dept!$A$4:$U$50,18,FALSE)*S$3%</f>
        <v>0</v>
      </c>
      <c r="T224" s="61">
        <f>VLOOKUP($A224,[7]Dept!$A$4:$U$50,19,FALSE)*T$3%</f>
        <v>0</v>
      </c>
      <c r="U224" s="61">
        <f>VLOOKUP($A224,[7]Dept!$A$4:$U$50,20,FALSE)*U$3%</f>
        <v>0</v>
      </c>
      <c r="V224" s="61">
        <f t="shared" ref="V224:V237" si="184">SUM(S224:U224)</f>
        <v>0</v>
      </c>
    </row>
    <row r="225" spans="1:22" s="6" customFormat="1">
      <c r="A225" s="51">
        <v>224</v>
      </c>
      <c r="B225" s="11" t="s">
        <v>179</v>
      </c>
      <c r="C225" s="59" t="s">
        <v>42</v>
      </c>
      <c r="D225" s="59"/>
      <c r="E225" s="61">
        <f t="shared" si="169"/>
        <v>0</v>
      </c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</row>
    <row r="226" spans="1:22" s="6" customFormat="1">
      <c r="A226" s="51">
        <v>225</v>
      </c>
      <c r="B226" s="11" t="s">
        <v>179</v>
      </c>
      <c r="C226" s="60" t="s">
        <v>159</v>
      </c>
      <c r="D226" s="60"/>
      <c r="E226" s="61">
        <f t="shared" si="169"/>
        <v>0</v>
      </c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</row>
    <row r="227" spans="1:22" s="6" customFormat="1">
      <c r="A227" s="51">
        <v>226</v>
      </c>
      <c r="B227" s="11" t="s">
        <v>179</v>
      </c>
      <c r="C227" s="59" t="s">
        <v>41</v>
      </c>
      <c r="D227" s="59"/>
      <c r="E227" s="61">
        <f t="shared" si="169"/>
        <v>0</v>
      </c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</row>
    <row r="228" spans="1:22" s="6" customFormat="1">
      <c r="A228" s="51">
        <v>227</v>
      </c>
      <c r="B228" s="11" t="s">
        <v>179</v>
      </c>
      <c r="C228" s="59" t="s">
        <v>68</v>
      </c>
      <c r="D228" s="59"/>
      <c r="E228" s="61">
        <f t="shared" si="169"/>
        <v>0</v>
      </c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</row>
    <row r="229" spans="1:22" s="6" customFormat="1">
      <c r="A229" s="51">
        <v>229</v>
      </c>
      <c r="B229" s="11" t="s">
        <v>179</v>
      </c>
      <c r="C229" s="59" t="s">
        <v>69</v>
      </c>
      <c r="D229" s="59"/>
      <c r="E229" s="61">
        <f t="shared" si="169"/>
        <v>0</v>
      </c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</row>
    <row r="230" spans="1:22">
      <c r="A230" s="51">
        <v>230</v>
      </c>
      <c r="B230" s="11" t="s">
        <v>179</v>
      </c>
      <c r="C230" s="59" t="s">
        <v>71</v>
      </c>
      <c r="D230" s="59"/>
      <c r="E230" s="61">
        <f t="shared" si="169"/>
        <v>0</v>
      </c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</row>
    <row r="231" spans="1:22" s="6" customFormat="1">
      <c r="A231" s="51">
        <v>231</v>
      </c>
      <c r="B231" s="11" t="s">
        <v>179</v>
      </c>
      <c r="C231" s="59" t="s">
        <v>70</v>
      </c>
      <c r="D231" s="59"/>
      <c r="E231" s="61">
        <f t="shared" si="169"/>
        <v>0</v>
      </c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</row>
    <row r="232" spans="1:22" s="6" customFormat="1">
      <c r="A232" s="51">
        <v>232</v>
      </c>
      <c r="B232" s="11" t="s">
        <v>179</v>
      </c>
      <c r="C232" s="59" t="s">
        <v>54</v>
      </c>
      <c r="D232" s="59"/>
      <c r="E232" s="61">
        <f t="shared" si="169"/>
        <v>0</v>
      </c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</row>
    <row r="233" spans="1:22" s="6" customFormat="1">
      <c r="A233" s="51">
        <v>233</v>
      </c>
      <c r="B233" s="11" t="s">
        <v>179</v>
      </c>
      <c r="C233" s="59" t="s">
        <v>56</v>
      </c>
      <c r="D233" s="59"/>
      <c r="E233" s="61">
        <f t="shared" si="169"/>
        <v>0</v>
      </c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</row>
    <row r="234" spans="1:22" s="6" customFormat="1">
      <c r="A234" s="51">
        <v>234</v>
      </c>
      <c r="B234" s="11" t="s">
        <v>179</v>
      </c>
      <c r="C234" s="59" t="s">
        <v>47</v>
      </c>
      <c r="D234" s="59"/>
      <c r="E234" s="61">
        <f t="shared" si="169"/>
        <v>0</v>
      </c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</row>
    <row r="235" spans="1:22" s="6" customFormat="1">
      <c r="A235" s="51">
        <v>235</v>
      </c>
      <c r="B235" s="11" t="s">
        <v>179</v>
      </c>
      <c r="C235" s="59" t="s">
        <v>50</v>
      </c>
      <c r="D235" s="59"/>
      <c r="E235" s="61">
        <f t="shared" si="169"/>
        <v>0</v>
      </c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</row>
    <row r="236" spans="1:22" s="6" customFormat="1">
      <c r="A236" s="51">
        <v>236</v>
      </c>
      <c r="B236" s="11" t="s">
        <v>179</v>
      </c>
      <c r="C236" s="59" t="s">
        <v>66</v>
      </c>
      <c r="D236" s="59"/>
      <c r="E236" s="61">
        <f t="shared" si="169"/>
        <v>0</v>
      </c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</row>
    <row r="237" spans="1:22" s="6" customFormat="1">
      <c r="A237" s="51">
        <v>237</v>
      </c>
      <c r="B237" s="11" t="s">
        <v>179</v>
      </c>
      <c r="C237" s="59" t="s">
        <v>48</v>
      </c>
      <c r="D237" s="59"/>
      <c r="E237" s="61">
        <f t="shared" si="169"/>
        <v>0</v>
      </c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</row>
    <row r="238" spans="1:22" s="6" customFormat="1">
      <c r="A238" s="129">
        <v>238</v>
      </c>
      <c r="B238" s="124" t="s">
        <v>181</v>
      </c>
      <c r="C238" s="123" t="s">
        <v>182</v>
      </c>
      <c r="D238" s="123"/>
      <c r="E238" s="123">
        <f>SUM(E239:E253)</f>
        <v>0</v>
      </c>
      <c r="F238" s="104"/>
      <c r="G238" s="123">
        <f t="shared" ref="G238:V238" si="185">SUM(G239:G253)</f>
        <v>0</v>
      </c>
      <c r="H238" s="123">
        <f t="shared" si="185"/>
        <v>0</v>
      </c>
      <c r="I238" s="123">
        <f t="shared" si="185"/>
        <v>0</v>
      </c>
      <c r="J238" s="123">
        <f t="shared" si="185"/>
        <v>0</v>
      </c>
      <c r="K238" s="123">
        <f t="shared" si="185"/>
        <v>0</v>
      </c>
      <c r="L238" s="123">
        <f t="shared" si="185"/>
        <v>0</v>
      </c>
      <c r="M238" s="123">
        <f t="shared" si="185"/>
        <v>0</v>
      </c>
      <c r="N238" s="123">
        <f t="shared" si="185"/>
        <v>0</v>
      </c>
      <c r="O238" s="123">
        <f t="shared" si="185"/>
        <v>0</v>
      </c>
      <c r="P238" s="123">
        <f t="shared" si="185"/>
        <v>0</v>
      </c>
      <c r="Q238" s="123">
        <f t="shared" si="185"/>
        <v>0</v>
      </c>
      <c r="R238" s="123">
        <f t="shared" si="185"/>
        <v>0</v>
      </c>
      <c r="S238" s="123">
        <f t="shared" si="185"/>
        <v>0</v>
      </c>
      <c r="T238" s="123">
        <f t="shared" si="185"/>
        <v>0</v>
      </c>
      <c r="U238" s="123">
        <f t="shared" si="185"/>
        <v>0</v>
      </c>
      <c r="V238" s="123">
        <f t="shared" si="185"/>
        <v>0</v>
      </c>
    </row>
    <row r="239" spans="1:22" s="6" customFormat="1">
      <c r="A239" s="51">
        <v>239</v>
      </c>
      <c r="B239" s="11" t="s">
        <v>181</v>
      </c>
      <c r="C239" s="60" t="s">
        <v>41</v>
      </c>
      <c r="D239" s="60"/>
      <c r="E239" s="61">
        <f t="shared" si="169"/>
        <v>0</v>
      </c>
      <c r="F239" s="61"/>
      <c r="G239" s="61">
        <f>VLOOKUP($A239,[7]Dept!$A$4:$U$50,6,FALSE)*G$3%</f>
        <v>0</v>
      </c>
      <c r="H239" s="61">
        <f>VLOOKUP($A239,[7]Dept!$A$4:$U$50,7,FALSE)*H$3%</f>
        <v>0</v>
      </c>
      <c r="I239" s="61">
        <f>VLOOKUP($A239,[7]Dept!$A$4:$U$50,8,FALSE)*I$3%</f>
        <v>0</v>
      </c>
      <c r="J239" s="61">
        <f t="shared" ref="J239:J253" si="186">SUM(G239:I239)</f>
        <v>0</v>
      </c>
      <c r="K239" s="61">
        <f>VLOOKUP($A239,[7]Dept!$A$4:$U$50,10,FALSE)*K$3%</f>
        <v>0</v>
      </c>
      <c r="L239" s="61">
        <f>VLOOKUP($A239,[7]Dept!$A$4:$U$50,11,FALSE)*L$3%</f>
        <v>0</v>
      </c>
      <c r="M239" s="61">
        <f>VLOOKUP($A239,[7]Dept!$A$4:$U$50,12,FALSE)*M$3%</f>
        <v>0</v>
      </c>
      <c r="N239" s="61">
        <f t="shared" ref="N239:N253" si="187">SUM(K239:M239)</f>
        <v>0</v>
      </c>
      <c r="O239" s="61">
        <f>VLOOKUP($A239,[7]Dept!$A$4:$U$50,14,FALSE)*O$3%</f>
        <v>0</v>
      </c>
      <c r="P239" s="61">
        <f>VLOOKUP($A239,[7]Dept!$A$4:$U$50,15,FALSE)*P$3%</f>
        <v>0</v>
      </c>
      <c r="Q239" s="61">
        <f>VLOOKUP($A239,[7]Dept!$A$4:$U$50,16,FALSE)*Q$3%</f>
        <v>0</v>
      </c>
      <c r="R239" s="61">
        <f t="shared" ref="R239:R253" si="188">SUM(O239:Q239)</f>
        <v>0</v>
      </c>
      <c r="S239" s="61">
        <f>VLOOKUP($A239,[7]Dept!$A$4:$U$50,18,FALSE)*S$3%</f>
        <v>0</v>
      </c>
      <c r="T239" s="61">
        <f>VLOOKUP($A239,[7]Dept!$A$4:$U$50,19,FALSE)*T$3%</f>
        <v>0</v>
      </c>
      <c r="U239" s="61">
        <f>VLOOKUP($A239,[7]Dept!$A$4:$U$50,20,FALSE)*U$3%</f>
        <v>0</v>
      </c>
      <c r="V239" s="61">
        <f t="shared" ref="V239:V253" si="189">SUM(S239:U239)</f>
        <v>0</v>
      </c>
    </row>
    <row r="240" spans="1:22" s="6" customFormat="1">
      <c r="A240" s="51">
        <v>240</v>
      </c>
      <c r="B240" s="11" t="s">
        <v>181</v>
      </c>
      <c r="C240" s="59" t="s">
        <v>42</v>
      </c>
      <c r="D240" s="59"/>
      <c r="E240" s="61">
        <f t="shared" si="169"/>
        <v>0</v>
      </c>
      <c r="F240" s="61"/>
      <c r="G240" s="61">
        <f>VLOOKUP($A240,[7]Dept!$A$4:$U$50,6,FALSE)*G$3%</f>
        <v>0</v>
      </c>
      <c r="H240" s="61">
        <f>VLOOKUP($A240,[7]Dept!$A$4:$U$50,7,FALSE)*H$3%</f>
        <v>0</v>
      </c>
      <c r="I240" s="61">
        <f>VLOOKUP($A240,[7]Dept!$A$4:$U$50,8,FALSE)*I$3%</f>
        <v>0</v>
      </c>
      <c r="J240" s="61">
        <f t="shared" si="186"/>
        <v>0</v>
      </c>
      <c r="K240" s="61">
        <f>VLOOKUP($A240,[7]Dept!$A$4:$U$50,10,FALSE)*K$3%</f>
        <v>0</v>
      </c>
      <c r="L240" s="61">
        <f>VLOOKUP($A240,[7]Dept!$A$4:$U$50,11,FALSE)*L$3%</f>
        <v>0</v>
      </c>
      <c r="M240" s="61">
        <f>VLOOKUP($A240,[7]Dept!$A$4:$U$50,12,FALSE)*M$3%</f>
        <v>0</v>
      </c>
      <c r="N240" s="61">
        <f t="shared" si="187"/>
        <v>0</v>
      </c>
      <c r="O240" s="61">
        <f>VLOOKUP($A240,[7]Dept!$A$4:$U$50,14,FALSE)*O$3%</f>
        <v>0</v>
      </c>
      <c r="P240" s="61">
        <f>VLOOKUP($A240,[7]Dept!$A$4:$U$50,15,FALSE)*P$3%</f>
        <v>0</v>
      </c>
      <c r="Q240" s="61">
        <f>VLOOKUP($A240,[7]Dept!$A$4:$U$50,16,FALSE)*Q$3%</f>
        <v>0</v>
      </c>
      <c r="R240" s="61">
        <f t="shared" si="188"/>
        <v>0</v>
      </c>
      <c r="S240" s="61">
        <f>VLOOKUP($A240,[7]Dept!$A$4:$U$50,18,FALSE)*S$3%</f>
        <v>0</v>
      </c>
      <c r="T240" s="61">
        <f>VLOOKUP($A240,[7]Dept!$A$4:$U$50,19,FALSE)*T$3%</f>
        <v>0</v>
      </c>
      <c r="U240" s="61">
        <f>VLOOKUP($A240,[7]Dept!$A$4:$U$50,20,FALSE)*U$3%</f>
        <v>0</v>
      </c>
      <c r="V240" s="61">
        <f t="shared" si="189"/>
        <v>0</v>
      </c>
    </row>
    <row r="241" spans="1:22" s="6" customFormat="1">
      <c r="A241" s="51">
        <v>241</v>
      </c>
      <c r="B241" s="11" t="s">
        <v>181</v>
      </c>
      <c r="C241" s="60" t="s">
        <v>159</v>
      </c>
      <c r="D241" s="60"/>
      <c r="E241" s="61">
        <f t="shared" si="169"/>
        <v>0</v>
      </c>
      <c r="F241" s="61"/>
      <c r="G241" s="61">
        <f>VLOOKUP($A241,[7]Dept!$A$4:$U$50,6,FALSE)*G$3%</f>
        <v>0</v>
      </c>
      <c r="H241" s="61">
        <f>VLOOKUP($A241,[7]Dept!$A$4:$U$50,7,FALSE)*H$3%</f>
        <v>0</v>
      </c>
      <c r="I241" s="61">
        <f>VLOOKUP($A241,[7]Dept!$A$4:$U$50,8,FALSE)*I$3%</f>
        <v>0</v>
      </c>
      <c r="J241" s="61">
        <f t="shared" si="186"/>
        <v>0</v>
      </c>
      <c r="K241" s="61">
        <f>VLOOKUP($A241,[7]Dept!$A$4:$U$50,10,FALSE)*K$3%</f>
        <v>0</v>
      </c>
      <c r="L241" s="61">
        <f>VLOOKUP($A241,[7]Dept!$A$4:$U$50,11,FALSE)*L$3%</f>
        <v>0</v>
      </c>
      <c r="M241" s="61">
        <f>VLOOKUP($A241,[7]Dept!$A$4:$U$50,12,FALSE)*M$3%</f>
        <v>0</v>
      </c>
      <c r="N241" s="61">
        <f t="shared" si="187"/>
        <v>0</v>
      </c>
      <c r="O241" s="61">
        <f>VLOOKUP($A241,[7]Dept!$A$4:$U$50,14,FALSE)*O$3%</f>
        <v>0</v>
      </c>
      <c r="P241" s="61">
        <f>VLOOKUP($A241,[7]Dept!$A$4:$U$50,15,FALSE)*P$3%</f>
        <v>0</v>
      </c>
      <c r="Q241" s="61">
        <f>VLOOKUP($A241,[7]Dept!$A$4:$U$50,16,FALSE)*Q$3%</f>
        <v>0</v>
      </c>
      <c r="R241" s="61">
        <f t="shared" si="188"/>
        <v>0</v>
      </c>
      <c r="S241" s="61">
        <f>VLOOKUP($A241,[7]Dept!$A$4:$U$50,18,FALSE)*S$3%</f>
        <v>0</v>
      </c>
      <c r="T241" s="61">
        <f>VLOOKUP($A241,[7]Dept!$A$4:$U$50,19,FALSE)*T$3%</f>
        <v>0</v>
      </c>
      <c r="U241" s="61">
        <f>VLOOKUP($A241,[7]Dept!$A$4:$U$50,20,FALSE)*U$3%</f>
        <v>0</v>
      </c>
      <c r="V241" s="61">
        <f t="shared" si="189"/>
        <v>0</v>
      </c>
    </row>
    <row r="242" spans="1:22" s="6" customFormat="1">
      <c r="A242" s="51">
        <v>242</v>
      </c>
      <c r="B242" s="11" t="s">
        <v>181</v>
      </c>
      <c r="C242" s="59" t="s">
        <v>41</v>
      </c>
      <c r="D242" s="59"/>
      <c r="E242" s="61">
        <f t="shared" si="169"/>
        <v>0</v>
      </c>
      <c r="F242" s="61"/>
      <c r="G242" s="61">
        <f>VLOOKUP($A242,[7]Dept!$A$4:$U$50,6,FALSE)*G$3%</f>
        <v>0</v>
      </c>
      <c r="H242" s="61">
        <f>VLOOKUP($A242,[7]Dept!$A$4:$U$50,7,FALSE)*H$3%</f>
        <v>0</v>
      </c>
      <c r="I242" s="61">
        <f>VLOOKUP($A242,[7]Dept!$A$4:$U$50,8,FALSE)*I$3%</f>
        <v>0</v>
      </c>
      <c r="J242" s="61">
        <f t="shared" si="186"/>
        <v>0</v>
      </c>
      <c r="K242" s="61">
        <f>VLOOKUP($A242,[7]Dept!$A$4:$U$50,10,FALSE)*K$3%</f>
        <v>0</v>
      </c>
      <c r="L242" s="61">
        <f>VLOOKUP($A242,[7]Dept!$A$4:$U$50,11,FALSE)*L$3%</f>
        <v>0</v>
      </c>
      <c r="M242" s="61">
        <f>VLOOKUP($A242,[7]Dept!$A$4:$U$50,12,FALSE)*M$3%</f>
        <v>0</v>
      </c>
      <c r="N242" s="61">
        <f t="shared" si="187"/>
        <v>0</v>
      </c>
      <c r="O242" s="61">
        <f>VLOOKUP($A242,[7]Dept!$A$4:$U$50,14,FALSE)*O$3%</f>
        <v>0</v>
      </c>
      <c r="P242" s="61">
        <f>VLOOKUP($A242,[7]Dept!$A$4:$U$50,15,FALSE)*P$3%</f>
        <v>0</v>
      </c>
      <c r="Q242" s="61">
        <f>VLOOKUP($A242,[7]Dept!$A$4:$U$50,16,FALSE)*Q$3%</f>
        <v>0</v>
      </c>
      <c r="R242" s="61">
        <f t="shared" si="188"/>
        <v>0</v>
      </c>
      <c r="S242" s="61">
        <f>VLOOKUP($A242,[7]Dept!$A$4:$U$50,18,FALSE)*S$3%</f>
        <v>0</v>
      </c>
      <c r="T242" s="61">
        <f>VLOOKUP($A242,[7]Dept!$A$4:$U$50,19,FALSE)*T$3%</f>
        <v>0</v>
      </c>
      <c r="U242" s="61">
        <f>VLOOKUP($A242,[7]Dept!$A$4:$U$50,20,FALSE)*U$3%</f>
        <v>0</v>
      </c>
      <c r="V242" s="61">
        <f t="shared" si="189"/>
        <v>0</v>
      </c>
    </row>
    <row r="243" spans="1:22" s="6" customFormat="1">
      <c r="A243" s="51">
        <v>243</v>
      </c>
      <c r="B243" s="11" t="s">
        <v>181</v>
      </c>
      <c r="C243" s="59" t="s">
        <v>68</v>
      </c>
      <c r="D243" s="59"/>
      <c r="E243" s="61">
        <f t="shared" si="169"/>
        <v>0</v>
      </c>
      <c r="F243" s="61"/>
      <c r="G243" s="61">
        <f>VLOOKUP($A243,[7]Dept!$A$4:$U$50,6,FALSE)*G$3%</f>
        <v>0</v>
      </c>
      <c r="H243" s="61">
        <f>VLOOKUP($A243,[7]Dept!$A$4:$U$50,7,FALSE)*H$3%</f>
        <v>0</v>
      </c>
      <c r="I243" s="61">
        <f>VLOOKUP($A243,[7]Dept!$A$4:$U$50,8,FALSE)*I$3%</f>
        <v>0</v>
      </c>
      <c r="J243" s="61">
        <f t="shared" si="186"/>
        <v>0</v>
      </c>
      <c r="K243" s="61">
        <f>VLOOKUP($A243,[7]Dept!$A$4:$U$50,10,FALSE)*K$3%</f>
        <v>0</v>
      </c>
      <c r="L243" s="61">
        <f>VLOOKUP($A243,[7]Dept!$A$4:$U$50,11,FALSE)*L$3%</f>
        <v>0</v>
      </c>
      <c r="M243" s="61">
        <f>VLOOKUP($A243,[7]Dept!$A$4:$U$50,12,FALSE)*M$3%</f>
        <v>0</v>
      </c>
      <c r="N243" s="61">
        <f t="shared" si="187"/>
        <v>0</v>
      </c>
      <c r="O243" s="61">
        <f>VLOOKUP($A243,[7]Dept!$A$4:$U$50,14,FALSE)*O$3%</f>
        <v>0</v>
      </c>
      <c r="P243" s="61">
        <f>VLOOKUP($A243,[7]Dept!$A$4:$U$50,15,FALSE)*P$3%</f>
        <v>0</v>
      </c>
      <c r="Q243" s="61">
        <f>VLOOKUP($A243,[7]Dept!$A$4:$U$50,16,FALSE)*Q$3%</f>
        <v>0</v>
      </c>
      <c r="R243" s="61">
        <f t="shared" si="188"/>
        <v>0</v>
      </c>
      <c r="S243" s="61">
        <f>VLOOKUP($A243,[7]Dept!$A$4:$U$50,18,FALSE)*S$3%</f>
        <v>0</v>
      </c>
      <c r="T243" s="61">
        <f>VLOOKUP($A243,[7]Dept!$A$4:$U$50,19,FALSE)*T$3%</f>
        <v>0</v>
      </c>
      <c r="U243" s="61">
        <f>VLOOKUP($A243,[7]Dept!$A$4:$U$50,20,FALSE)*U$3%</f>
        <v>0</v>
      </c>
      <c r="V243" s="61">
        <f t="shared" si="189"/>
        <v>0</v>
      </c>
    </row>
    <row r="244" spans="1:22" s="6" customFormat="1">
      <c r="A244" s="51">
        <v>244</v>
      </c>
      <c r="B244" s="11" t="s">
        <v>181</v>
      </c>
      <c r="C244" s="59" t="s">
        <v>38</v>
      </c>
      <c r="D244" s="59"/>
      <c r="E244" s="61">
        <f t="shared" si="169"/>
        <v>0</v>
      </c>
      <c r="F244" s="61"/>
      <c r="G244" s="61">
        <f>VLOOKUP($A244,[7]Dept!$A$4:$U$50,6,FALSE)*G$3%</f>
        <v>0</v>
      </c>
      <c r="H244" s="61">
        <f>VLOOKUP($A244,[7]Dept!$A$4:$U$50,7,FALSE)*H$3%</f>
        <v>0</v>
      </c>
      <c r="I244" s="61">
        <f>VLOOKUP($A244,[7]Dept!$A$4:$U$50,8,FALSE)*I$3%</f>
        <v>0</v>
      </c>
      <c r="J244" s="61">
        <f t="shared" si="186"/>
        <v>0</v>
      </c>
      <c r="K244" s="61">
        <f>VLOOKUP($A244,[7]Dept!$A$4:$U$50,10,FALSE)*K$3%</f>
        <v>0</v>
      </c>
      <c r="L244" s="61">
        <f>VLOOKUP($A244,[7]Dept!$A$4:$U$50,11,FALSE)*L$3%</f>
        <v>0</v>
      </c>
      <c r="M244" s="61">
        <f>VLOOKUP($A244,[7]Dept!$A$4:$U$50,12,FALSE)*M$3%</f>
        <v>0</v>
      </c>
      <c r="N244" s="61">
        <f t="shared" si="187"/>
        <v>0</v>
      </c>
      <c r="O244" s="61">
        <f>VLOOKUP($A244,[7]Dept!$A$4:$U$50,14,FALSE)*O$3%</f>
        <v>0</v>
      </c>
      <c r="P244" s="61">
        <f>VLOOKUP($A244,[7]Dept!$A$4:$U$50,15,FALSE)*P$3%</f>
        <v>0</v>
      </c>
      <c r="Q244" s="61">
        <f>VLOOKUP($A244,[7]Dept!$A$4:$U$50,16,FALSE)*Q$3%</f>
        <v>0</v>
      </c>
      <c r="R244" s="61">
        <f t="shared" si="188"/>
        <v>0</v>
      </c>
      <c r="S244" s="61">
        <f>VLOOKUP($A244,[7]Dept!$A$4:$U$50,18,FALSE)*S$3%</f>
        <v>0</v>
      </c>
      <c r="T244" s="61">
        <f>VLOOKUP($A244,[7]Dept!$A$4:$U$50,19,FALSE)*T$3%</f>
        <v>0</v>
      </c>
      <c r="U244" s="61">
        <f>VLOOKUP($A244,[7]Dept!$A$4:$U$50,20,FALSE)*U$3%</f>
        <v>0</v>
      </c>
      <c r="V244" s="61">
        <f t="shared" si="189"/>
        <v>0</v>
      </c>
    </row>
    <row r="245" spans="1:22" s="6" customFormat="1">
      <c r="A245" s="51">
        <v>245</v>
      </c>
      <c r="B245" s="11" t="s">
        <v>181</v>
      </c>
      <c r="C245" s="59" t="s">
        <v>69</v>
      </c>
      <c r="D245" s="59"/>
      <c r="E245" s="61">
        <f t="shared" si="169"/>
        <v>0</v>
      </c>
      <c r="F245" s="61"/>
      <c r="G245" s="61">
        <f>VLOOKUP($A245,[7]Dept!$A$4:$U$50,6,FALSE)*G$3%</f>
        <v>0</v>
      </c>
      <c r="H245" s="61">
        <f>VLOOKUP($A245,[7]Dept!$A$4:$U$50,7,FALSE)*H$3%</f>
        <v>0</v>
      </c>
      <c r="I245" s="61">
        <f>VLOOKUP($A245,[7]Dept!$A$4:$U$50,8,FALSE)*I$3%</f>
        <v>0</v>
      </c>
      <c r="J245" s="61">
        <f t="shared" si="186"/>
        <v>0</v>
      </c>
      <c r="K245" s="61">
        <f>VLOOKUP($A245,[7]Dept!$A$4:$U$50,10,FALSE)*K$3%</f>
        <v>0</v>
      </c>
      <c r="L245" s="61">
        <f>VLOOKUP($A245,[7]Dept!$A$4:$U$50,11,FALSE)*L$3%</f>
        <v>0</v>
      </c>
      <c r="M245" s="61">
        <f>VLOOKUP($A245,[7]Dept!$A$4:$U$50,12,FALSE)*M$3%</f>
        <v>0</v>
      </c>
      <c r="N245" s="61">
        <f t="shared" si="187"/>
        <v>0</v>
      </c>
      <c r="O245" s="61">
        <f>VLOOKUP($A245,[7]Dept!$A$4:$U$50,14,FALSE)*O$3%</f>
        <v>0</v>
      </c>
      <c r="P245" s="61">
        <f>VLOOKUP($A245,[7]Dept!$A$4:$U$50,15,FALSE)*P$3%</f>
        <v>0</v>
      </c>
      <c r="Q245" s="61">
        <f>VLOOKUP($A245,[7]Dept!$A$4:$U$50,16,FALSE)*Q$3%</f>
        <v>0</v>
      </c>
      <c r="R245" s="61">
        <f t="shared" si="188"/>
        <v>0</v>
      </c>
      <c r="S245" s="61">
        <f>VLOOKUP($A245,[7]Dept!$A$4:$U$50,18,FALSE)*S$3%</f>
        <v>0</v>
      </c>
      <c r="T245" s="61">
        <f>VLOOKUP($A245,[7]Dept!$A$4:$U$50,19,FALSE)*T$3%</f>
        <v>0</v>
      </c>
      <c r="U245" s="61">
        <f>VLOOKUP($A245,[7]Dept!$A$4:$U$50,20,FALSE)*U$3%</f>
        <v>0</v>
      </c>
      <c r="V245" s="61">
        <f t="shared" si="189"/>
        <v>0</v>
      </c>
    </row>
    <row r="246" spans="1:22">
      <c r="A246" s="51">
        <v>246</v>
      </c>
      <c r="B246" s="11" t="s">
        <v>181</v>
      </c>
      <c r="C246" s="59" t="s">
        <v>71</v>
      </c>
      <c r="D246" s="59"/>
      <c r="E246" s="61">
        <f t="shared" si="169"/>
        <v>0</v>
      </c>
      <c r="F246" s="61"/>
      <c r="G246" s="61">
        <f>VLOOKUP($A246,[7]Dept!$A$4:$U$50,6,FALSE)*G$3%</f>
        <v>0</v>
      </c>
      <c r="H246" s="61">
        <f>VLOOKUP($A246,[7]Dept!$A$4:$U$50,7,FALSE)*H$3%</f>
        <v>0</v>
      </c>
      <c r="I246" s="61">
        <f>VLOOKUP($A246,[7]Dept!$A$4:$U$50,8,FALSE)*I$3%</f>
        <v>0</v>
      </c>
      <c r="J246" s="61">
        <f t="shared" si="186"/>
        <v>0</v>
      </c>
      <c r="K246" s="61">
        <f>VLOOKUP($A246,[7]Dept!$A$4:$U$50,10,FALSE)*K$3%</f>
        <v>0</v>
      </c>
      <c r="L246" s="61">
        <f>VLOOKUP($A246,[7]Dept!$A$4:$U$50,11,FALSE)*L$3%</f>
        <v>0</v>
      </c>
      <c r="M246" s="61">
        <f>VLOOKUP($A246,[7]Dept!$A$4:$U$50,12,FALSE)*M$3%</f>
        <v>0</v>
      </c>
      <c r="N246" s="61">
        <f t="shared" si="187"/>
        <v>0</v>
      </c>
      <c r="O246" s="61">
        <f>VLOOKUP($A246,[7]Dept!$A$4:$U$50,14,FALSE)*O$3%</f>
        <v>0</v>
      </c>
      <c r="P246" s="61">
        <f>VLOOKUP($A246,[7]Dept!$A$4:$U$50,15,FALSE)*P$3%</f>
        <v>0</v>
      </c>
      <c r="Q246" s="61">
        <f>VLOOKUP($A246,[7]Dept!$A$4:$U$50,16,FALSE)*Q$3%</f>
        <v>0</v>
      </c>
      <c r="R246" s="61">
        <f t="shared" si="188"/>
        <v>0</v>
      </c>
      <c r="S246" s="61">
        <f>VLOOKUP($A246,[7]Dept!$A$4:$U$50,18,FALSE)*S$3%</f>
        <v>0</v>
      </c>
      <c r="T246" s="61">
        <f>VLOOKUP($A246,[7]Dept!$A$4:$U$50,19,FALSE)*T$3%</f>
        <v>0</v>
      </c>
      <c r="U246" s="61">
        <f>VLOOKUP($A246,[7]Dept!$A$4:$U$50,20,FALSE)*U$3%</f>
        <v>0</v>
      </c>
      <c r="V246" s="61">
        <f t="shared" si="189"/>
        <v>0</v>
      </c>
    </row>
    <row r="247" spans="1:22" s="6" customFormat="1">
      <c r="A247" s="51">
        <v>247</v>
      </c>
      <c r="B247" s="11" t="s">
        <v>181</v>
      </c>
      <c r="C247" s="59" t="s">
        <v>70</v>
      </c>
      <c r="D247" s="59"/>
      <c r="E247" s="61">
        <f t="shared" si="169"/>
        <v>0</v>
      </c>
      <c r="F247" s="61"/>
      <c r="G247" s="61">
        <f>VLOOKUP($A247,[7]Dept!$A$4:$U$50,6,FALSE)*G$3%</f>
        <v>0</v>
      </c>
      <c r="H247" s="61">
        <f>VLOOKUP($A247,[7]Dept!$A$4:$U$50,7,FALSE)*H$3%</f>
        <v>0</v>
      </c>
      <c r="I247" s="61">
        <f>VLOOKUP($A247,[7]Dept!$A$4:$U$50,8,FALSE)*I$3%</f>
        <v>0</v>
      </c>
      <c r="J247" s="61">
        <f t="shared" si="186"/>
        <v>0</v>
      </c>
      <c r="K247" s="61">
        <f>VLOOKUP($A247,[7]Dept!$A$4:$U$50,10,FALSE)*K$3%</f>
        <v>0</v>
      </c>
      <c r="L247" s="61">
        <f>VLOOKUP($A247,[7]Dept!$A$4:$U$50,11,FALSE)*L$3%</f>
        <v>0</v>
      </c>
      <c r="M247" s="61">
        <f>VLOOKUP($A247,[7]Dept!$A$4:$U$50,12,FALSE)*M$3%</f>
        <v>0</v>
      </c>
      <c r="N247" s="61">
        <f t="shared" si="187"/>
        <v>0</v>
      </c>
      <c r="O247" s="61">
        <f>VLOOKUP($A247,[7]Dept!$A$4:$U$50,14,FALSE)*O$3%</f>
        <v>0</v>
      </c>
      <c r="P247" s="61">
        <f>VLOOKUP($A247,[7]Dept!$A$4:$U$50,15,FALSE)*P$3%</f>
        <v>0</v>
      </c>
      <c r="Q247" s="61">
        <f>VLOOKUP($A247,[7]Dept!$A$4:$U$50,16,FALSE)*Q$3%</f>
        <v>0</v>
      </c>
      <c r="R247" s="61">
        <f t="shared" si="188"/>
        <v>0</v>
      </c>
      <c r="S247" s="61">
        <f>VLOOKUP($A247,[7]Dept!$A$4:$U$50,18,FALSE)*S$3%</f>
        <v>0</v>
      </c>
      <c r="T247" s="61">
        <f>VLOOKUP($A247,[7]Dept!$A$4:$U$50,19,FALSE)*T$3%</f>
        <v>0</v>
      </c>
      <c r="U247" s="61">
        <f>VLOOKUP($A247,[7]Dept!$A$4:$U$50,20,FALSE)*U$3%</f>
        <v>0</v>
      </c>
      <c r="V247" s="61">
        <f t="shared" si="189"/>
        <v>0</v>
      </c>
    </row>
    <row r="248" spans="1:22" s="6" customFormat="1">
      <c r="A248" s="51">
        <v>248</v>
      </c>
      <c r="B248" s="11" t="s">
        <v>181</v>
      </c>
      <c r="C248" s="59" t="s">
        <v>54</v>
      </c>
      <c r="D248" s="59"/>
      <c r="E248" s="61">
        <f t="shared" si="169"/>
        <v>0</v>
      </c>
      <c r="F248" s="61"/>
      <c r="G248" s="61">
        <f>VLOOKUP($A248,[7]Dept!$A$4:$U$50,6,FALSE)*G$3%</f>
        <v>0</v>
      </c>
      <c r="H248" s="61">
        <f>VLOOKUP($A248,[7]Dept!$A$4:$U$50,7,FALSE)*H$3%</f>
        <v>0</v>
      </c>
      <c r="I248" s="61">
        <f>VLOOKUP($A248,[7]Dept!$A$4:$U$50,8,FALSE)*I$3%</f>
        <v>0</v>
      </c>
      <c r="J248" s="61">
        <f t="shared" si="186"/>
        <v>0</v>
      </c>
      <c r="K248" s="61">
        <f>VLOOKUP($A248,[7]Dept!$A$4:$U$50,10,FALSE)*K$3%</f>
        <v>0</v>
      </c>
      <c r="L248" s="61">
        <f>VLOOKUP($A248,[7]Dept!$A$4:$U$50,11,FALSE)*L$3%</f>
        <v>0</v>
      </c>
      <c r="M248" s="61">
        <f>VLOOKUP($A248,[7]Dept!$A$4:$U$50,12,FALSE)*M$3%</f>
        <v>0</v>
      </c>
      <c r="N248" s="61">
        <f t="shared" si="187"/>
        <v>0</v>
      </c>
      <c r="O248" s="61">
        <f>VLOOKUP($A248,[7]Dept!$A$4:$U$50,14,FALSE)*O$3%</f>
        <v>0</v>
      </c>
      <c r="P248" s="61">
        <f>VLOOKUP($A248,[7]Dept!$A$4:$U$50,15,FALSE)*P$3%</f>
        <v>0</v>
      </c>
      <c r="Q248" s="61">
        <f>VLOOKUP($A248,[7]Dept!$A$4:$U$50,16,FALSE)*Q$3%</f>
        <v>0</v>
      </c>
      <c r="R248" s="61">
        <f t="shared" si="188"/>
        <v>0</v>
      </c>
      <c r="S248" s="61">
        <f>VLOOKUP($A248,[7]Dept!$A$4:$U$50,18,FALSE)*S$3%</f>
        <v>0</v>
      </c>
      <c r="T248" s="61">
        <f>VLOOKUP($A248,[7]Dept!$A$4:$U$50,19,FALSE)*T$3%</f>
        <v>0</v>
      </c>
      <c r="U248" s="61">
        <f>VLOOKUP($A248,[7]Dept!$A$4:$U$50,20,FALSE)*U$3%</f>
        <v>0</v>
      </c>
      <c r="V248" s="61">
        <f t="shared" si="189"/>
        <v>0</v>
      </c>
    </row>
    <row r="249" spans="1:22" s="6" customFormat="1">
      <c r="A249" s="51">
        <v>249</v>
      </c>
      <c r="B249" s="11" t="s">
        <v>181</v>
      </c>
      <c r="C249" s="59" t="s">
        <v>56</v>
      </c>
      <c r="D249" s="59"/>
      <c r="E249" s="61">
        <f t="shared" si="169"/>
        <v>0</v>
      </c>
      <c r="F249" s="61"/>
      <c r="G249" s="61">
        <f>VLOOKUP($A249,[7]Dept!$A$4:$U$50,6,FALSE)*G$3%</f>
        <v>0</v>
      </c>
      <c r="H249" s="61">
        <f>VLOOKUP($A249,[7]Dept!$A$4:$U$50,7,FALSE)*H$3%</f>
        <v>0</v>
      </c>
      <c r="I249" s="61">
        <f>VLOOKUP($A249,[7]Dept!$A$4:$U$50,8,FALSE)*I$3%</f>
        <v>0</v>
      </c>
      <c r="J249" s="61">
        <f t="shared" si="186"/>
        <v>0</v>
      </c>
      <c r="K249" s="61">
        <f>VLOOKUP($A249,[7]Dept!$A$4:$U$50,10,FALSE)*K$3%</f>
        <v>0</v>
      </c>
      <c r="L249" s="61">
        <f>VLOOKUP($A249,[7]Dept!$A$4:$U$50,11,FALSE)*L$3%</f>
        <v>0</v>
      </c>
      <c r="M249" s="61">
        <f>VLOOKUP($A249,[7]Dept!$A$4:$U$50,12,FALSE)*M$3%</f>
        <v>0</v>
      </c>
      <c r="N249" s="61">
        <f t="shared" si="187"/>
        <v>0</v>
      </c>
      <c r="O249" s="61">
        <f>VLOOKUP($A249,[7]Dept!$A$4:$U$50,14,FALSE)*O$3%</f>
        <v>0</v>
      </c>
      <c r="P249" s="61">
        <f>VLOOKUP($A249,[7]Dept!$A$4:$U$50,15,FALSE)*P$3%</f>
        <v>0</v>
      </c>
      <c r="Q249" s="61">
        <f>VLOOKUP($A249,[7]Dept!$A$4:$U$50,16,FALSE)*Q$3%</f>
        <v>0</v>
      </c>
      <c r="R249" s="61">
        <f t="shared" si="188"/>
        <v>0</v>
      </c>
      <c r="S249" s="61">
        <f>VLOOKUP($A249,[7]Dept!$A$4:$U$50,18,FALSE)*S$3%</f>
        <v>0</v>
      </c>
      <c r="T249" s="61">
        <f>VLOOKUP($A249,[7]Dept!$A$4:$U$50,19,FALSE)*T$3%</f>
        <v>0</v>
      </c>
      <c r="U249" s="61">
        <f>VLOOKUP($A249,[7]Dept!$A$4:$U$50,20,FALSE)*U$3%</f>
        <v>0</v>
      </c>
      <c r="V249" s="61">
        <f t="shared" si="189"/>
        <v>0</v>
      </c>
    </row>
    <row r="250" spans="1:22" s="6" customFormat="1">
      <c r="A250" s="51">
        <v>250</v>
      </c>
      <c r="B250" s="11" t="s">
        <v>181</v>
      </c>
      <c r="C250" s="59" t="s">
        <v>47</v>
      </c>
      <c r="D250" s="59"/>
      <c r="E250" s="61">
        <f t="shared" si="169"/>
        <v>0</v>
      </c>
      <c r="F250" s="61"/>
      <c r="G250" s="61">
        <f>VLOOKUP($A250,[7]Dept!$A$4:$U$50,6,FALSE)*G$3%</f>
        <v>0</v>
      </c>
      <c r="H250" s="61">
        <f>VLOOKUP($A250,[7]Dept!$A$4:$U$50,7,FALSE)*H$3%</f>
        <v>0</v>
      </c>
      <c r="I250" s="61">
        <f>VLOOKUP($A250,[7]Dept!$A$4:$U$50,8,FALSE)*I$3%</f>
        <v>0</v>
      </c>
      <c r="J250" s="61">
        <f t="shared" si="186"/>
        <v>0</v>
      </c>
      <c r="K250" s="61">
        <f>VLOOKUP($A250,[7]Dept!$A$4:$U$50,10,FALSE)*K$3%</f>
        <v>0</v>
      </c>
      <c r="L250" s="61">
        <f>VLOOKUP($A250,[7]Dept!$A$4:$U$50,11,FALSE)*L$3%</f>
        <v>0</v>
      </c>
      <c r="M250" s="61">
        <f>VLOOKUP($A250,[7]Dept!$A$4:$U$50,12,FALSE)*M$3%</f>
        <v>0</v>
      </c>
      <c r="N250" s="61">
        <f t="shared" si="187"/>
        <v>0</v>
      </c>
      <c r="O250" s="61">
        <f>VLOOKUP($A250,[7]Dept!$A$4:$U$50,14,FALSE)*O$3%</f>
        <v>0</v>
      </c>
      <c r="P250" s="61">
        <f>VLOOKUP($A250,[7]Dept!$A$4:$U$50,15,FALSE)*P$3%</f>
        <v>0</v>
      </c>
      <c r="Q250" s="61">
        <f>VLOOKUP($A250,[7]Dept!$A$4:$U$50,16,FALSE)*Q$3%</f>
        <v>0</v>
      </c>
      <c r="R250" s="61">
        <f t="shared" si="188"/>
        <v>0</v>
      </c>
      <c r="S250" s="61">
        <f>VLOOKUP($A250,[7]Dept!$A$4:$U$50,18,FALSE)*S$3%</f>
        <v>0</v>
      </c>
      <c r="T250" s="61">
        <f>VLOOKUP($A250,[7]Dept!$A$4:$U$50,19,FALSE)*T$3%</f>
        <v>0</v>
      </c>
      <c r="U250" s="61">
        <f>VLOOKUP($A250,[7]Dept!$A$4:$U$50,20,FALSE)*U$3%</f>
        <v>0</v>
      </c>
      <c r="V250" s="61">
        <f t="shared" si="189"/>
        <v>0</v>
      </c>
    </row>
    <row r="251" spans="1:22" s="6" customFormat="1">
      <c r="A251" s="51">
        <v>251</v>
      </c>
      <c r="B251" s="11" t="s">
        <v>181</v>
      </c>
      <c r="C251" s="59" t="s">
        <v>50</v>
      </c>
      <c r="D251" s="59"/>
      <c r="E251" s="61">
        <f t="shared" si="169"/>
        <v>0</v>
      </c>
      <c r="F251" s="61"/>
      <c r="G251" s="61">
        <f>VLOOKUP($A251,[7]Dept!$A$4:$U$50,6,FALSE)*G$3%</f>
        <v>0</v>
      </c>
      <c r="H251" s="61">
        <f>VLOOKUP($A251,[7]Dept!$A$4:$U$50,7,FALSE)*H$3%</f>
        <v>0</v>
      </c>
      <c r="I251" s="61">
        <f>VLOOKUP($A251,[7]Dept!$A$4:$U$50,8,FALSE)*I$3%</f>
        <v>0</v>
      </c>
      <c r="J251" s="61">
        <f t="shared" si="186"/>
        <v>0</v>
      </c>
      <c r="K251" s="61">
        <f>VLOOKUP($A251,[7]Dept!$A$4:$U$50,10,FALSE)*K$3%</f>
        <v>0</v>
      </c>
      <c r="L251" s="61">
        <f>VLOOKUP($A251,[7]Dept!$A$4:$U$50,11,FALSE)*L$3%</f>
        <v>0</v>
      </c>
      <c r="M251" s="61">
        <f>VLOOKUP($A251,[7]Dept!$A$4:$U$50,12,FALSE)*M$3%</f>
        <v>0</v>
      </c>
      <c r="N251" s="61">
        <f t="shared" si="187"/>
        <v>0</v>
      </c>
      <c r="O251" s="61">
        <f>VLOOKUP($A251,[7]Dept!$A$4:$U$50,14,FALSE)*O$3%</f>
        <v>0</v>
      </c>
      <c r="P251" s="61">
        <f>VLOOKUP($A251,[7]Dept!$A$4:$U$50,15,FALSE)*P$3%</f>
        <v>0</v>
      </c>
      <c r="Q251" s="61">
        <f>VLOOKUP($A251,[7]Dept!$A$4:$U$50,16,FALSE)*Q$3%</f>
        <v>0</v>
      </c>
      <c r="R251" s="61">
        <f t="shared" si="188"/>
        <v>0</v>
      </c>
      <c r="S251" s="61">
        <f>VLOOKUP($A251,[7]Dept!$A$4:$U$50,18,FALSE)*S$3%</f>
        <v>0</v>
      </c>
      <c r="T251" s="61">
        <f>VLOOKUP($A251,[7]Dept!$A$4:$U$50,19,FALSE)*T$3%</f>
        <v>0</v>
      </c>
      <c r="U251" s="61">
        <f>VLOOKUP($A251,[7]Dept!$A$4:$U$50,20,FALSE)*U$3%</f>
        <v>0</v>
      </c>
      <c r="V251" s="61">
        <f t="shared" si="189"/>
        <v>0</v>
      </c>
    </row>
    <row r="252" spans="1:22" s="6" customFormat="1">
      <c r="A252" s="51">
        <v>252</v>
      </c>
      <c r="B252" s="11" t="s">
        <v>181</v>
      </c>
      <c r="C252" s="59" t="s">
        <v>66</v>
      </c>
      <c r="D252" s="59"/>
      <c r="E252" s="61">
        <f t="shared" si="169"/>
        <v>0</v>
      </c>
      <c r="F252" s="61"/>
      <c r="G252" s="61">
        <f>VLOOKUP($A252,[7]Dept!$A$4:$U$50,6,FALSE)*G$3%</f>
        <v>0</v>
      </c>
      <c r="H252" s="61">
        <f>VLOOKUP($A252,[7]Dept!$A$4:$U$50,7,FALSE)*H$3%</f>
        <v>0</v>
      </c>
      <c r="I252" s="61">
        <f>VLOOKUP($A252,[7]Dept!$A$4:$U$50,8,FALSE)*I$3%</f>
        <v>0</v>
      </c>
      <c r="J252" s="61">
        <f t="shared" si="186"/>
        <v>0</v>
      </c>
      <c r="K252" s="61">
        <f>VLOOKUP($A252,[7]Dept!$A$4:$U$50,10,FALSE)*K$3%</f>
        <v>0</v>
      </c>
      <c r="L252" s="61">
        <f>VLOOKUP($A252,[7]Dept!$A$4:$U$50,11,FALSE)*L$3%</f>
        <v>0</v>
      </c>
      <c r="M252" s="61">
        <f>VLOOKUP($A252,[7]Dept!$A$4:$U$50,12,FALSE)*M$3%</f>
        <v>0</v>
      </c>
      <c r="N252" s="61">
        <f t="shared" si="187"/>
        <v>0</v>
      </c>
      <c r="O252" s="61">
        <f>VLOOKUP($A252,[7]Dept!$A$4:$U$50,14,FALSE)*O$3%</f>
        <v>0</v>
      </c>
      <c r="P252" s="61">
        <f>VLOOKUP($A252,[7]Dept!$A$4:$U$50,15,FALSE)*P$3%</f>
        <v>0</v>
      </c>
      <c r="Q252" s="61">
        <f>VLOOKUP($A252,[7]Dept!$A$4:$U$50,16,FALSE)*Q$3%</f>
        <v>0</v>
      </c>
      <c r="R252" s="61">
        <f t="shared" si="188"/>
        <v>0</v>
      </c>
      <c r="S252" s="61">
        <f>VLOOKUP($A252,[7]Dept!$A$4:$U$50,18,FALSE)*S$3%</f>
        <v>0</v>
      </c>
      <c r="T252" s="61">
        <f>VLOOKUP($A252,[7]Dept!$A$4:$U$50,19,FALSE)*T$3%</f>
        <v>0</v>
      </c>
      <c r="U252" s="61">
        <f>VLOOKUP($A252,[7]Dept!$A$4:$U$50,20,FALSE)*U$3%</f>
        <v>0</v>
      </c>
      <c r="V252" s="61">
        <f t="shared" si="189"/>
        <v>0</v>
      </c>
    </row>
    <row r="253" spans="1:22" s="6" customFormat="1">
      <c r="A253" s="51">
        <v>253</v>
      </c>
      <c r="B253" s="11" t="s">
        <v>181</v>
      </c>
      <c r="C253" s="59" t="s">
        <v>48</v>
      </c>
      <c r="D253" s="59"/>
      <c r="E253" s="61">
        <f t="shared" si="169"/>
        <v>0</v>
      </c>
      <c r="F253" s="61"/>
      <c r="G253" s="61">
        <f>VLOOKUP($A253,[7]Dept!$A$4:$U$50,6,FALSE)*G$3%</f>
        <v>0</v>
      </c>
      <c r="H253" s="61">
        <f>VLOOKUP($A253,[7]Dept!$A$4:$U$50,7,FALSE)*H$3%</f>
        <v>0</v>
      </c>
      <c r="I253" s="61">
        <f>VLOOKUP($A253,[7]Dept!$A$4:$U$50,8,FALSE)*I$3%</f>
        <v>0</v>
      </c>
      <c r="J253" s="61">
        <f t="shared" si="186"/>
        <v>0</v>
      </c>
      <c r="K253" s="61">
        <f>VLOOKUP($A253,[7]Dept!$A$4:$U$50,10,FALSE)*K$3%</f>
        <v>0</v>
      </c>
      <c r="L253" s="61">
        <f>VLOOKUP($A253,[7]Dept!$A$4:$U$50,11,FALSE)*L$3%</f>
        <v>0</v>
      </c>
      <c r="M253" s="61">
        <f>VLOOKUP($A253,[7]Dept!$A$4:$U$50,12,FALSE)*M$3%</f>
        <v>0</v>
      </c>
      <c r="N253" s="61">
        <f t="shared" si="187"/>
        <v>0</v>
      </c>
      <c r="O253" s="61">
        <f>VLOOKUP($A253,[7]Dept!$A$4:$U$50,14,FALSE)*O$3%</f>
        <v>0</v>
      </c>
      <c r="P253" s="61">
        <f>VLOOKUP($A253,[7]Dept!$A$4:$U$50,15,FALSE)*P$3%</f>
        <v>0</v>
      </c>
      <c r="Q253" s="61">
        <f>VLOOKUP($A253,[7]Dept!$A$4:$U$50,16,FALSE)*Q$3%</f>
        <v>0</v>
      </c>
      <c r="R253" s="61">
        <f t="shared" si="188"/>
        <v>0</v>
      </c>
      <c r="S253" s="61">
        <f>VLOOKUP($A253,[7]Dept!$A$4:$U$50,18,FALSE)*S$3%</f>
        <v>0</v>
      </c>
      <c r="T253" s="61">
        <f>VLOOKUP($A253,[7]Dept!$A$4:$U$50,19,FALSE)*T$3%</f>
        <v>0</v>
      </c>
      <c r="U253" s="61">
        <f>VLOOKUP($A253,[7]Dept!$A$4:$U$50,20,FALSE)*U$3%</f>
        <v>0</v>
      </c>
      <c r="V253" s="61">
        <f t="shared" si="189"/>
        <v>0</v>
      </c>
    </row>
    <row r="254" spans="1:22" hidden="1">
      <c r="A254" s="52">
        <v>254</v>
      </c>
      <c r="B254" s="9"/>
      <c r="C254" s="66"/>
      <c r="D254" s="66"/>
      <c r="E254" s="66"/>
      <c r="F254" s="61"/>
      <c r="G254" s="61"/>
      <c r="H254" s="61"/>
      <c r="I254" s="61"/>
      <c r="J254" s="66"/>
      <c r="K254" s="61"/>
      <c r="L254" s="61"/>
      <c r="M254" s="61"/>
      <c r="N254" s="66"/>
      <c r="O254" s="61"/>
      <c r="P254" s="61"/>
      <c r="Q254" s="61"/>
      <c r="R254" s="66"/>
      <c r="S254" s="61"/>
      <c r="T254" s="61"/>
      <c r="U254" s="61"/>
      <c r="V254" s="66"/>
    </row>
    <row r="255" spans="1:22" hidden="1">
      <c r="A255" s="149">
        <v>255</v>
      </c>
      <c r="B255" s="150" t="s">
        <v>30</v>
      </c>
      <c r="C255" s="138" t="s">
        <v>80</v>
      </c>
      <c r="D255" s="138"/>
      <c r="E255" s="138">
        <f>+E62-E66</f>
        <v>94232126.714179754</v>
      </c>
      <c r="F255" s="119"/>
      <c r="G255" s="138">
        <f t="shared" ref="G255:V255" si="190">+G62-G66</f>
        <v>10338553.493062139</v>
      </c>
      <c r="H255" s="138">
        <f t="shared" si="190"/>
        <v>8148542.562980514</v>
      </c>
      <c r="I255" s="138">
        <f t="shared" si="190"/>
        <v>8118246.1815055404</v>
      </c>
      <c r="J255" s="138">
        <f t="shared" si="190"/>
        <v>26605342.237548161</v>
      </c>
      <c r="K255" s="138">
        <f t="shared" si="190"/>
        <v>8349698.9875888564</v>
      </c>
      <c r="L255" s="138">
        <f t="shared" si="190"/>
        <v>8803137.8946998585</v>
      </c>
      <c r="M255" s="138">
        <f t="shared" si="190"/>
        <v>5707333.1497668326</v>
      </c>
      <c r="N255" s="138">
        <f t="shared" si="190"/>
        <v>22860170.032055657</v>
      </c>
      <c r="O255" s="138">
        <f t="shared" si="190"/>
        <v>10285739.524982339</v>
      </c>
      <c r="P255" s="138">
        <f t="shared" si="190"/>
        <v>8229186.0575814303</v>
      </c>
      <c r="Q255" s="138">
        <f t="shared" si="190"/>
        <v>8272805.8708588816</v>
      </c>
      <c r="R255" s="138">
        <f t="shared" si="190"/>
        <v>26787731.453422725</v>
      </c>
      <c r="S255" s="138">
        <f t="shared" si="190"/>
        <v>6905616.7643499253</v>
      </c>
      <c r="T255" s="138">
        <f t="shared" si="190"/>
        <v>5904086.6399467066</v>
      </c>
      <c r="U255" s="138">
        <f t="shared" si="190"/>
        <v>5169179.5868564136</v>
      </c>
      <c r="V255" s="138">
        <f t="shared" si="190"/>
        <v>17978882.991153073</v>
      </c>
    </row>
    <row r="256" spans="1:22" hidden="1">
      <c r="A256" s="52">
        <v>256</v>
      </c>
      <c r="B256" s="9"/>
      <c r="C256" s="66"/>
      <c r="D256" s="66"/>
      <c r="E256" s="66"/>
      <c r="F256" s="61"/>
      <c r="G256" s="61"/>
      <c r="H256" s="61"/>
      <c r="I256" s="61"/>
      <c r="J256" s="66"/>
      <c r="K256" s="61"/>
      <c r="L256" s="61"/>
      <c r="M256" s="61"/>
      <c r="N256" s="66"/>
      <c r="O256" s="61"/>
      <c r="P256" s="61"/>
      <c r="Q256" s="61"/>
      <c r="R256" s="66"/>
      <c r="S256" s="61"/>
      <c r="T256" s="61"/>
      <c r="U256" s="61"/>
      <c r="V256" s="66"/>
    </row>
    <row r="257" spans="1:22" s="47" customFormat="1" hidden="1">
      <c r="A257" s="152">
        <v>257</v>
      </c>
      <c r="B257" s="151" t="s">
        <v>30</v>
      </c>
      <c r="C257" s="142" t="s">
        <v>81</v>
      </c>
      <c r="D257" s="142"/>
      <c r="E257" s="142">
        <f>+E255/E21%</f>
        <v>6.530284002414156</v>
      </c>
      <c r="F257" s="119"/>
      <c r="G257" s="142">
        <f t="shared" ref="G257:V257" si="191">+G255/G21%</f>
        <v>7.4926284347072745</v>
      </c>
      <c r="H257" s="142">
        <f t="shared" si="191"/>
        <v>6.6785326310033124</v>
      </c>
      <c r="I257" s="142">
        <f t="shared" si="191"/>
        <v>6.7388156663801801</v>
      </c>
      <c r="J257" s="142">
        <f t="shared" si="191"/>
        <v>6.9928690898369146</v>
      </c>
      <c r="K257" s="142">
        <f t="shared" si="191"/>
        <v>6.4624412511142433</v>
      </c>
      <c r="L257" s="142">
        <f t="shared" si="191"/>
        <v>6.7829610922903871</v>
      </c>
      <c r="M257" s="142">
        <f t="shared" si="191"/>
        <v>5.6676326841985549</v>
      </c>
      <c r="N257" s="142">
        <f t="shared" si="191"/>
        <v>6.3555718545815107</v>
      </c>
      <c r="O257" s="142">
        <f t="shared" si="191"/>
        <v>6.4283123985083535</v>
      </c>
      <c r="P257" s="142">
        <f t="shared" si="191"/>
        <v>6.4419742718214117</v>
      </c>
      <c r="Q257" s="142">
        <f t="shared" si="191"/>
        <v>6.8142203139301945</v>
      </c>
      <c r="R257" s="142">
        <f t="shared" si="191"/>
        <v>6.5470848944631594</v>
      </c>
      <c r="S257" s="142">
        <f t="shared" si="191"/>
        <v>6.4747693287046282</v>
      </c>
      <c r="T257" s="142">
        <f t="shared" si="191"/>
        <v>6.0447072486649995</v>
      </c>
      <c r="U257" s="142">
        <f t="shared" si="191"/>
        <v>5.7841504642113657</v>
      </c>
      <c r="V257" s="142">
        <f t="shared" si="191"/>
        <v>6.1215980389746987</v>
      </c>
    </row>
    <row r="258" spans="1:22" hidden="1">
      <c r="A258" s="52">
        <v>258</v>
      </c>
      <c r="B258" s="9"/>
      <c r="C258" s="66"/>
      <c r="D258" s="66"/>
      <c r="E258" s="66"/>
      <c r="F258" s="61"/>
      <c r="G258" s="61"/>
      <c r="H258" s="61"/>
      <c r="I258" s="61"/>
      <c r="J258" s="66"/>
      <c r="K258" s="61"/>
      <c r="L258" s="61"/>
      <c r="M258" s="61"/>
      <c r="N258" s="66"/>
      <c r="O258" s="61"/>
      <c r="P258" s="61"/>
      <c r="Q258" s="61"/>
      <c r="R258" s="66"/>
      <c r="S258" s="61"/>
      <c r="T258" s="61"/>
      <c r="U258" s="61"/>
      <c r="V258" s="66"/>
    </row>
    <row r="259" spans="1:22" hidden="1">
      <c r="A259" s="149">
        <v>314</v>
      </c>
      <c r="B259" s="150" t="s">
        <v>30</v>
      </c>
      <c r="C259" s="138" t="s">
        <v>87</v>
      </c>
      <c r="D259" s="138"/>
      <c r="E259" s="138">
        <f>+E260+E287+E314</f>
        <v>11488061.334920047</v>
      </c>
      <c r="F259" s="119"/>
      <c r="G259" s="138">
        <f t="shared" ref="G259:V259" si="192">+G260+G287+G314</f>
        <v>778380.47279662325</v>
      </c>
      <c r="H259" s="138">
        <f t="shared" si="192"/>
        <v>817490.56850373</v>
      </c>
      <c r="I259" s="138">
        <f t="shared" si="192"/>
        <v>1048301.5732923312</v>
      </c>
      <c r="J259" s="138">
        <f t="shared" si="192"/>
        <v>2644172.6145926844</v>
      </c>
      <c r="K259" s="138">
        <f t="shared" si="192"/>
        <v>1128214.0108782249</v>
      </c>
      <c r="L259" s="138">
        <f t="shared" si="192"/>
        <v>890171.20202053455</v>
      </c>
      <c r="M259" s="138">
        <f t="shared" si="192"/>
        <v>1315218.0694337874</v>
      </c>
      <c r="N259" s="138">
        <f t="shared" si="192"/>
        <v>3333603.282332547</v>
      </c>
      <c r="O259" s="138">
        <f t="shared" si="192"/>
        <v>1095868.971973178</v>
      </c>
      <c r="P259" s="138">
        <f t="shared" si="192"/>
        <v>791235.10347323632</v>
      </c>
      <c r="Q259" s="138">
        <f t="shared" si="192"/>
        <v>766517.09387708234</v>
      </c>
      <c r="R259" s="138">
        <f t="shared" si="192"/>
        <v>2653621.1693234965</v>
      </c>
      <c r="S259" s="138">
        <f t="shared" si="192"/>
        <v>879888.17593775468</v>
      </c>
      <c r="T259" s="138">
        <f t="shared" si="192"/>
        <v>951347.25572111574</v>
      </c>
      <c r="U259" s="138">
        <f t="shared" si="192"/>
        <v>1025428.8370124474</v>
      </c>
      <c r="V259" s="138">
        <f t="shared" si="192"/>
        <v>2856664.2686713175</v>
      </c>
    </row>
    <row r="260" spans="1:22" hidden="1">
      <c r="A260" s="129">
        <v>259</v>
      </c>
      <c r="B260" s="124" t="s">
        <v>83</v>
      </c>
      <c r="C260" s="123" t="s">
        <v>183</v>
      </c>
      <c r="D260" s="123"/>
      <c r="E260" s="123">
        <f>+E261+E273</f>
        <v>268979.83832775755</v>
      </c>
      <c r="F260" s="104"/>
      <c r="G260" s="123">
        <f t="shared" ref="G260:V260" si="193">+G261+G273</f>
        <v>21321.76905810821</v>
      </c>
      <c r="H260" s="123">
        <f t="shared" si="193"/>
        <v>21270.268349149479</v>
      </c>
      <c r="I260" s="123">
        <f t="shared" si="193"/>
        <v>23834.022314869038</v>
      </c>
      <c r="J260" s="123">
        <f t="shared" si="193"/>
        <v>66426.059722126723</v>
      </c>
      <c r="K260" s="123">
        <f t="shared" si="193"/>
        <v>26431.831206958675</v>
      </c>
      <c r="L260" s="123">
        <f t="shared" si="193"/>
        <v>24432.691169126141</v>
      </c>
      <c r="M260" s="123">
        <f t="shared" si="193"/>
        <v>21575.834373753161</v>
      </c>
      <c r="N260" s="123">
        <f t="shared" si="193"/>
        <v>72440.356749837971</v>
      </c>
      <c r="O260" s="123">
        <f t="shared" si="193"/>
        <v>20980.958253223369</v>
      </c>
      <c r="P260" s="123">
        <f t="shared" si="193"/>
        <v>22626.365118671103</v>
      </c>
      <c r="Q260" s="123">
        <f t="shared" si="193"/>
        <v>22436.530058470555</v>
      </c>
      <c r="R260" s="123">
        <f t="shared" si="193"/>
        <v>66043.853430365023</v>
      </c>
      <c r="S260" s="123">
        <f t="shared" si="193"/>
        <v>21610.113504607103</v>
      </c>
      <c r="T260" s="123">
        <f t="shared" si="193"/>
        <v>22035.156559530511</v>
      </c>
      <c r="U260" s="123">
        <f t="shared" si="193"/>
        <v>20424.298361290155</v>
      </c>
      <c r="V260" s="123">
        <f t="shared" si="193"/>
        <v>64069.568425427766</v>
      </c>
    </row>
    <row r="261" spans="1:22" hidden="1">
      <c r="A261" s="129">
        <v>260</v>
      </c>
      <c r="B261" s="124" t="s">
        <v>184</v>
      </c>
      <c r="C261" s="123" t="s">
        <v>185</v>
      </c>
      <c r="D261" s="123"/>
      <c r="E261" s="123">
        <f t="shared" ref="E261:V261" si="194">SUM(E262:E272)</f>
        <v>228882.06012490366</v>
      </c>
      <c r="F261" s="104"/>
      <c r="G261" s="123">
        <f t="shared" si="194"/>
        <v>18143.257345484177</v>
      </c>
      <c r="H261" s="123">
        <f t="shared" si="194"/>
        <v>18099.434029812452</v>
      </c>
      <c r="I261" s="123">
        <f t="shared" si="194"/>
        <v>20281.000101735877</v>
      </c>
      <c r="J261" s="123">
        <f t="shared" si="194"/>
        <v>56523.691477032509</v>
      </c>
      <c r="K261" s="123">
        <f t="shared" si="194"/>
        <v>22491.544411409181</v>
      </c>
      <c r="L261" s="123">
        <f t="shared" si="194"/>
        <v>20790.423267229842</v>
      </c>
      <c r="M261" s="123">
        <f t="shared" si="194"/>
        <v>18359.448243703999</v>
      </c>
      <c r="N261" s="123">
        <f t="shared" si="194"/>
        <v>61641.415922343018</v>
      </c>
      <c r="O261" s="123">
        <f t="shared" si="194"/>
        <v>17853.252415672978</v>
      </c>
      <c r="P261" s="123">
        <f t="shared" si="194"/>
        <v>19253.372645682328</v>
      </c>
      <c r="Q261" s="123">
        <f t="shared" si="194"/>
        <v>19091.836970991008</v>
      </c>
      <c r="R261" s="123">
        <f t="shared" si="194"/>
        <v>56198.46203234631</v>
      </c>
      <c r="S261" s="123">
        <f t="shared" si="194"/>
        <v>18388.617262980384</v>
      </c>
      <c r="T261" s="123">
        <f t="shared" si="194"/>
        <v>18750.2976426604</v>
      </c>
      <c r="U261" s="123">
        <f t="shared" si="194"/>
        <v>17379.575787540987</v>
      </c>
      <c r="V261" s="123">
        <f t="shared" si="194"/>
        <v>54518.490693181768</v>
      </c>
    </row>
    <row r="262" spans="1:22" hidden="1">
      <c r="A262" s="51">
        <v>261</v>
      </c>
      <c r="B262" s="11" t="s">
        <v>184</v>
      </c>
      <c r="C262" s="59" t="s">
        <v>140</v>
      </c>
      <c r="D262" s="59"/>
      <c r="E262" s="55">
        <f t="shared" ref="E262:E312" si="195">SUM(G262:V262)/2</f>
        <v>0</v>
      </c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</row>
    <row r="263" spans="1:22" s="6" customFormat="1" hidden="1">
      <c r="A263" s="51">
        <v>262</v>
      </c>
      <c r="B263" s="11" t="s">
        <v>184</v>
      </c>
      <c r="C263" s="60" t="s">
        <v>186</v>
      </c>
      <c r="D263" s="60"/>
      <c r="E263" s="61">
        <f t="shared" si="195"/>
        <v>0</v>
      </c>
      <c r="F263" s="61"/>
      <c r="G263" s="55">
        <f>VLOOKUP($A263,[3]Dept!$A$4:$U$42,6,FALSE)*G$3%</f>
        <v>0</v>
      </c>
      <c r="H263" s="55">
        <f>VLOOKUP($A263,[3]Dept!$A$4:$U$42,7,FALSE)*H$3%</f>
        <v>0</v>
      </c>
      <c r="I263" s="55">
        <f>VLOOKUP($A263,[3]Dept!$A$4:$U$42,8,FALSE)*I$3%</f>
        <v>0</v>
      </c>
      <c r="J263" s="55">
        <f t="shared" ref="J263:J272" si="196">SUM(G263:I263)</f>
        <v>0</v>
      </c>
      <c r="K263" s="55">
        <f>VLOOKUP($A263,[3]Dept!$A$4:$U$42,10,FALSE)*K$3%</f>
        <v>0</v>
      </c>
      <c r="L263" s="55">
        <f>VLOOKUP($A263,[3]Dept!$A$4:$U$42,11,FALSE)*L$3%</f>
        <v>0</v>
      </c>
      <c r="M263" s="55">
        <f>VLOOKUP($A263,[3]Dept!$A$4:$U$42,12,FALSE)*M$3%</f>
        <v>0</v>
      </c>
      <c r="N263" s="55">
        <f t="shared" ref="N263:N272" si="197">SUM(K263:M263)</f>
        <v>0</v>
      </c>
      <c r="O263" s="55">
        <f>VLOOKUP($A263,[3]Dept!$A$4:$U$42,14,FALSE)*O$3%</f>
        <v>0</v>
      </c>
      <c r="P263" s="55">
        <f>VLOOKUP($A263,[3]Dept!$A$4:$U$42,15,FALSE)*P$3%</f>
        <v>0</v>
      </c>
      <c r="Q263" s="55">
        <f>VLOOKUP($A263,[3]Dept!$A$4:$U$42,16,FALSE)*Q$3%</f>
        <v>0</v>
      </c>
      <c r="R263" s="55">
        <f t="shared" ref="R263:R272" si="198">SUM(O263:Q263)</f>
        <v>0</v>
      </c>
      <c r="S263" s="55">
        <f>VLOOKUP($A263,[3]Dept!$A$4:$U$42,18,FALSE)*S$3%</f>
        <v>0</v>
      </c>
      <c r="T263" s="55">
        <f>VLOOKUP($A263,[3]Dept!$A$4:$U$42,19,FALSE)*T$3%</f>
        <v>0</v>
      </c>
      <c r="U263" s="55">
        <f>VLOOKUP($A263,[3]Dept!$A$4:$U$42,20,FALSE)*U$3%</f>
        <v>0</v>
      </c>
      <c r="V263" s="55">
        <f t="shared" ref="V263:V272" si="199">SUM(S263:U263)</f>
        <v>0</v>
      </c>
    </row>
    <row r="264" spans="1:22" s="6" customFormat="1" hidden="1">
      <c r="A264" s="51">
        <v>263</v>
      </c>
      <c r="B264" s="11" t="s">
        <v>184</v>
      </c>
      <c r="C264" s="59" t="s">
        <v>41</v>
      </c>
      <c r="D264" s="59"/>
      <c r="E264" s="61">
        <f t="shared" si="195"/>
        <v>0</v>
      </c>
      <c r="F264" s="61"/>
      <c r="G264" s="55">
        <f>VLOOKUP($A264,[3]Dept!$A$4:$U$42,6,FALSE)*G$3%</f>
        <v>0</v>
      </c>
      <c r="H264" s="55">
        <f>VLOOKUP($A264,[3]Dept!$A$4:$U$42,7,FALSE)*H$3%</f>
        <v>0</v>
      </c>
      <c r="I264" s="55">
        <f>VLOOKUP($A264,[3]Dept!$A$4:$U$42,8,FALSE)*I$3%</f>
        <v>0</v>
      </c>
      <c r="J264" s="55">
        <f t="shared" si="196"/>
        <v>0</v>
      </c>
      <c r="K264" s="55">
        <f>VLOOKUP($A264,[3]Dept!$A$4:$U$42,10,FALSE)*K$3%</f>
        <v>0</v>
      </c>
      <c r="L264" s="55">
        <f>VLOOKUP($A264,[3]Dept!$A$4:$U$42,11,FALSE)*L$3%</f>
        <v>0</v>
      </c>
      <c r="M264" s="55">
        <f>VLOOKUP($A264,[3]Dept!$A$4:$U$42,12,FALSE)*M$3%</f>
        <v>0</v>
      </c>
      <c r="N264" s="55">
        <f t="shared" si="197"/>
        <v>0</v>
      </c>
      <c r="O264" s="55">
        <f>VLOOKUP($A264,[3]Dept!$A$4:$U$42,14,FALSE)*O$3%</f>
        <v>0</v>
      </c>
      <c r="P264" s="55">
        <f>VLOOKUP($A264,[3]Dept!$A$4:$U$42,15,FALSE)*P$3%</f>
        <v>0</v>
      </c>
      <c r="Q264" s="55">
        <f>VLOOKUP($A264,[3]Dept!$A$4:$U$42,16,FALSE)*Q$3%</f>
        <v>0</v>
      </c>
      <c r="R264" s="55">
        <f t="shared" si="198"/>
        <v>0</v>
      </c>
      <c r="S264" s="55">
        <f>VLOOKUP($A264,[3]Dept!$A$4:$U$42,18,FALSE)*S$3%</f>
        <v>0</v>
      </c>
      <c r="T264" s="55">
        <f>VLOOKUP($A264,[3]Dept!$A$4:$U$42,19,FALSE)*T$3%</f>
        <v>0</v>
      </c>
      <c r="U264" s="55">
        <f>VLOOKUP($A264,[3]Dept!$A$4:$U$42,20,FALSE)*U$3%</f>
        <v>0</v>
      </c>
      <c r="V264" s="55">
        <f t="shared" si="199"/>
        <v>0</v>
      </c>
    </row>
    <row r="265" spans="1:22" s="6" customFormat="1" hidden="1">
      <c r="A265" s="51">
        <v>264</v>
      </c>
      <c r="B265" s="11" t="s">
        <v>184</v>
      </c>
      <c r="C265" s="59" t="s">
        <v>68</v>
      </c>
      <c r="D265" s="59"/>
      <c r="E265" s="61">
        <f t="shared" si="195"/>
        <v>0</v>
      </c>
      <c r="F265" s="61"/>
      <c r="G265" s="55">
        <f>VLOOKUP($A265,[3]Dept!$A$4:$U$42,6,FALSE)*G$3%</f>
        <v>0</v>
      </c>
      <c r="H265" s="55">
        <f>VLOOKUP($A265,[3]Dept!$A$4:$U$42,7,FALSE)*H$3%</f>
        <v>0</v>
      </c>
      <c r="I265" s="55">
        <f>VLOOKUP($A265,[3]Dept!$A$4:$U$42,8,FALSE)*I$3%</f>
        <v>0</v>
      </c>
      <c r="J265" s="55">
        <f t="shared" si="196"/>
        <v>0</v>
      </c>
      <c r="K265" s="55">
        <f>VLOOKUP($A265,[3]Dept!$A$4:$U$42,10,FALSE)*K$3%</f>
        <v>0</v>
      </c>
      <c r="L265" s="55">
        <f>VLOOKUP($A265,[3]Dept!$A$4:$U$42,11,FALSE)*L$3%</f>
        <v>0</v>
      </c>
      <c r="M265" s="55">
        <f>VLOOKUP($A265,[3]Dept!$A$4:$U$42,12,FALSE)*M$3%</f>
        <v>0</v>
      </c>
      <c r="N265" s="55">
        <f t="shared" si="197"/>
        <v>0</v>
      </c>
      <c r="O265" s="55">
        <f>VLOOKUP($A265,[3]Dept!$A$4:$U$42,14,FALSE)*O$3%</f>
        <v>0</v>
      </c>
      <c r="P265" s="55">
        <f>VLOOKUP($A265,[3]Dept!$A$4:$U$42,15,FALSE)*P$3%</f>
        <v>0</v>
      </c>
      <c r="Q265" s="55">
        <f>VLOOKUP($A265,[3]Dept!$A$4:$U$42,16,FALSE)*Q$3%</f>
        <v>0</v>
      </c>
      <c r="R265" s="55">
        <f t="shared" si="198"/>
        <v>0</v>
      </c>
      <c r="S265" s="55">
        <f>VLOOKUP($A265,[3]Dept!$A$4:$U$42,18,FALSE)*S$3%</f>
        <v>0</v>
      </c>
      <c r="T265" s="55">
        <f>VLOOKUP($A265,[3]Dept!$A$4:$U$42,19,FALSE)*T$3%</f>
        <v>0</v>
      </c>
      <c r="U265" s="55">
        <f>VLOOKUP($A265,[3]Dept!$A$4:$U$42,20,FALSE)*U$3%</f>
        <v>0</v>
      </c>
      <c r="V265" s="55">
        <f t="shared" si="199"/>
        <v>0</v>
      </c>
    </row>
    <row r="266" spans="1:22" s="6" customFormat="1" hidden="1">
      <c r="A266" s="51">
        <v>265</v>
      </c>
      <c r="B266" s="11" t="s">
        <v>184</v>
      </c>
      <c r="C266" s="59" t="s">
        <v>71</v>
      </c>
      <c r="D266" s="59"/>
      <c r="E266" s="61">
        <f t="shared" si="195"/>
        <v>0</v>
      </c>
      <c r="F266" s="61"/>
      <c r="G266" s="55">
        <f>VLOOKUP($A266,[3]Dept!$A$4:$U$42,6,FALSE)*G$3%</f>
        <v>0</v>
      </c>
      <c r="H266" s="55">
        <f>VLOOKUP($A266,[3]Dept!$A$4:$U$42,7,FALSE)*H$3%</f>
        <v>0</v>
      </c>
      <c r="I266" s="55">
        <f>VLOOKUP($A266,[3]Dept!$A$4:$U$42,8,FALSE)*I$3%</f>
        <v>0</v>
      </c>
      <c r="J266" s="55">
        <f t="shared" si="196"/>
        <v>0</v>
      </c>
      <c r="K266" s="55">
        <f>VLOOKUP($A266,[3]Dept!$A$4:$U$42,10,FALSE)*K$3%</f>
        <v>0</v>
      </c>
      <c r="L266" s="55">
        <f>VLOOKUP($A266,[3]Dept!$A$4:$U$42,11,FALSE)*L$3%</f>
        <v>0</v>
      </c>
      <c r="M266" s="55">
        <f>VLOOKUP($A266,[3]Dept!$A$4:$U$42,12,FALSE)*M$3%</f>
        <v>0</v>
      </c>
      <c r="N266" s="55">
        <f t="shared" si="197"/>
        <v>0</v>
      </c>
      <c r="O266" s="55">
        <f>VLOOKUP($A266,[3]Dept!$A$4:$U$42,14,FALSE)*O$3%</f>
        <v>0</v>
      </c>
      <c r="P266" s="55">
        <f>VLOOKUP($A266,[3]Dept!$A$4:$U$42,15,FALSE)*P$3%</f>
        <v>0</v>
      </c>
      <c r="Q266" s="55">
        <f>VLOOKUP($A266,[3]Dept!$A$4:$U$42,16,FALSE)*Q$3%</f>
        <v>0</v>
      </c>
      <c r="R266" s="55">
        <f t="shared" si="198"/>
        <v>0</v>
      </c>
      <c r="S266" s="55">
        <f>VLOOKUP($A266,[3]Dept!$A$4:$U$42,18,FALSE)*S$3%</f>
        <v>0</v>
      </c>
      <c r="T266" s="55">
        <f>VLOOKUP($A266,[3]Dept!$A$4:$U$42,19,FALSE)*T$3%</f>
        <v>0</v>
      </c>
      <c r="U266" s="55">
        <f>VLOOKUP($A266,[3]Dept!$A$4:$U$42,20,FALSE)*U$3%</f>
        <v>0</v>
      </c>
      <c r="V266" s="55">
        <f t="shared" si="199"/>
        <v>0</v>
      </c>
    </row>
    <row r="267" spans="1:22" s="6" customFormat="1" hidden="1">
      <c r="A267" s="51">
        <v>266</v>
      </c>
      <c r="B267" s="11" t="s">
        <v>184</v>
      </c>
      <c r="C267" s="59" t="s">
        <v>70</v>
      </c>
      <c r="D267" s="59"/>
      <c r="E267" s="61">
        <f t="shared" si="195"/>
        <v>0</v>
      </c>
      <c r="F267" s="61"/>
      <c r="G267" s="55">
        <f>VLOOKUP($A267,[3]Dept!$A$4:$U$42,6,FALSE)*G$3%</f>
        <v>0</v>
      </c>
      <c r="H267" s="55">
        <f>VLOOKUP($A267,[3]Dept!$A$4:$U$42,7,FALSE)*H$3%</f>
        <v>0</v>
      </c>
      <c r="I267" s="55">
        <f>VLOOKUP($A267,[3]Dept!$A$4:$U$42,8,FALSE)*I$3%</f>
        <v>0</v>
      </c>
      <c r="J267" s="55">
        <f t="shared" si="196"/>
        <v>0</v>
      </c>
      <c r="K267" s="55">
        <f>VLOOKUP($A267,[3]Dept!$A$4:$U$42,10,FALSE)*K$3%</f>
        <v>0</v>
      </c>
      <c r="L267" s="55">
        <f>VLOOKUP($A267,[3]Dept!$A$4:$U$42,11,FALSE)*L$3%</f>
        <v>0</v>
      </c>
      <c r="M267" s="55">
        <f>VLOOKUP($A267,[3]Dept!$A$4:$U$42,12,FALSE)*M$3%</f>
        <v>0</v>
      </c>
      <c r="N267" s="55">
        <f t="shared" si="197"/>
        <v>0</v>
      </c>
      <c r="O267" s="55">
        <f>VLOOKUP($A267,[3]Dept!$A$4:$U$42,14,FALSE)*O$3%</f>
        <v>0</v>
      </c>
      <c r="P267" s="55">
        <f>VLOOKUP($A267,[3]Dept!$A$4:$U$42,15,FALSE)*P$3%</f>
        <v>0</v>
      </c>
      <c r="Q267" s="55">
        <f>VLOOKUP($A267,[3]Dept!$A$4:$U$42,16,FALSE)*Q$3%</f>
        <v>0</v>
      </c>
      <c r="R267" s="55">
        <f t="shared" si="198"/>
        <v>0</v>
      </c>
      <c r="S267" s="55">
        <f>VLOOKUP($A267,[3]Dept!$A$4:$U$42,18,FALSE)*S$3%</f>
        <v>0</v>
      </c>
      <c r="T267" s="55">
        <f>VLOOKUP($A267,[3]Dept!$A$4:$U$42,19,FALSE)*T$3%</f>
        <v>0</v>
      </c>
      <c r="U267" s="55">
        <f>VLOOKUP($A267,[3]Dept!$A$4:$U$42,20,FALSE)*U$3%</f>
        <v>0</v>
      </c>
      <c r="V267" s="55">
        <f t="shared" si="199"/>
        <v>0</v>
      </c>
    </row>
    <row r="268" spans="1:22" s="6" customFormat="1" hidden="1">
      <c r="A268" s="51">
        <v>267</v>
      </c>
      <c r="B268" s="11" t="s">
        <v>184</v>
      </c>
      <c r="C268" s="59" t="s">
        <v>56</v>
      </c>
      <c r="D268" s="59"/>
      <c r="E268" s="61">
        <f t="shared" si="195"/>
        <v>483.1057614801673</v>
      </c>
      <c r="F268" s="61"/>
      <c r="G268" s="55">
        <f>VLOOKUP($A268,[3]Dept!$A$4:$U$42,6,FALSE)*G$3%</f>
        <v>38.295321838843762</v>
      </c>
      <c r="H268" s="55">
        <f>VLOOKUP($A268,[3]Dept!$A$4:$U$42,7,FALSE)*H$3%</f>
        <v>38.202823124542505</v>
      </c>
      <c r="I268" s="55">
        <f>VLOOKUP($A268,[3]Dept!$A$4:$U$42,8,FALSE)*I$3%</f>
        <v>42.80749654377302</v>
      </c>
      <c r="J268" s="55">
        <f t="shared" si="196"/>
        <v>119.30564150715929</v>
      </c>
      <c r="K268" s="55">
        <f>VLOOKUP($A268,[3]Dept!$A$4:$U$42,10,FALSE)*K$3%</f>
        <v>47.473334886138481</v>
      </c>
      <c r="L268" s="55">
        <f>VLOOKUP($A268,[3]Dept!$A$4:$U$42,11,FALSE)*L$3%</f>
        <v>43.882745805979489</v>
      </c>
      <c r="M268" s="55">
        <f>VLOOKUP($A268,[3]Dept!$A$4:$U$42,12,FALSE)*M$3%</f>
        <v>38.751640121074232</v>
      </c>
      <c r="N268" s="55">
        <f t="shared" si="197"/>
        <v>130.1077208131922</v>
      </c>
      <c r="O268" s="55">
        <f>VLOOKUP($A268,[3]Dept!$A$4:$U$42,14,FALSE)*O$3%</f>
        <v>37.683202862052887</v>
      </c>
      <c r="P268" s="55">
        <f>VLOOKUP($A268,[3]Dept!$A$4:$U$42,15,FALSE)*P$3%</f>
        <v>40.638463529985238</v>
      </c>
      <c r="Q268" s="55">
        <f>VLOOKUP($A268,[3]Dept!$A$4:$U$42,16,FALSE)*Q$3%</f>
        <v>40.297507078066829</v>
      </c>
      <c r="R268" s="55">
        <f t="shared" si="198"/>
        <v>118.61917347010495</v>
      </c>
      <c r="S268" s="55">
        <f>VLOOKUP($A268,[3]Dept!$A$4:$U$42,18,FALSE)*S$3%</f>
        <v>38.813207730442386</v>
      </c>
      <c r="T268" s="55">
        <f>VLOOKUP($A268,[3]Dept!$A$4:$U$42,19,FALSE)*T$3%</f>
        <v>39.576613456266408</v>
      </c>
      <c r="U268" s="55">
        <f>VLOOKUP($A268,[3]Dept!$A$4:$U$42,20,FALSE)*U$3%</f>
        <v>36.683404503002009</v>
      </c>
      <c r="V268" s="55">
        <f t="shared" si="199"/>
        <v>115.0732256897108</v>
      </c>
    </row>
    <row r="269" spans="1:22" s="6" customFormat="1" hidden="1">
      <c r="A269" s="51">
        <v>268</v>
      </c>
      <c r="B269" s="11" t="s">
        <v>184</v>
      </c>
      <c r="C269" s="59" t="s">
        <v>47</v>
      </c>
      <c r="D269" s="59"/>
      <c r="E269" s="61">
        <f t="shared" si="195"/>
        <v>228398.95436342349</v>
      </c>
      <c r="F269" s="61"/>
      <c r="G269" s="55">
        <f>VLOOKUP($A269,[3]Dept!$A$4:$U$42,6,FALSE)*G$3%</f>
        <v>18104.962023645334</v>
      </c>
      <c r="H269" s="55">
        <f>VLOOKUP($A269,[3]Dept!$A$4:$U$42,7,FALSE)*H$3%</f>
        <v>18061.231206687909</v>
      </c>
      <c r="I269" s="55">
        <f>VLOOKUP($A269,[3]Dept!$A$4:$U$42,8,FALSE)*I$3%</f>
        <v>20238.192605192104</v>
      </c>
      <c r="J269" s="55">
        <f t="shared" si="196"/>
        <v>56404.385835525347</v>
      </c>
      <c r="K269" s="55">
        <f>VLOOKUP($A269,[3]Dept!$A$4:$U$42,10,FALSE)*K$3%</f>
        <v>22444.071076523043</v>
      </c>
      <c r="L269" s="55">
        <f>VLOOKUP($A269,[3]Dept!$A$4:$U$42,11,FALSE)*L$3%</f>
        <v>20746.540521423864</v>
      </c>
      <c r="M269" s="55">
        <f>VLOOKUP($A269,[3]Dept!$A$4:$U$42,12,FALSE)*M$3%</f>
        <v>18320.696603582925</v>
      </c>
      <c r="N269" s="55">
        <f t="shared" si="197"/>
        <v>61511.308201529828</v>
      </c>
      <c r="O269" s="55">
        <f>VLOOKUP($A269,[3]Dept!$A$4:$U$42,14,FALSE)*O$3%</f>
        <v>17815.569212810926</v>
      </c>
      <c r="P269" s="55">
        <f>VLOOKUP($A269,[3]Dept!$A$4:$U$42,15,FALSE)*P$3%</f>
        <v>19212.734182152344</v>
      </c>
      <c r="Q269" s="55">
        <f>VLOOKUP($A269,[3]Dept!$A$4:$U$42,16,FALSE)*Q$3%</f>
        <v>19051.539463912941</v>
      </c>
      <c r="R269" s="55">
        <f t="shared" si="198"/>
        <v>56079.842858876204</v>
      </c>
      <c r="S269" s="55">
        <f>VLOOKUP($A269,[3]Dept!$A$4:$U$42,18,FALSE)*S$3%</f>
        <v>18349.804055249941</v>
      </c>
      <c r="T269" s="55">
        <f>VLOOKUP($A269,[3]Dept!$A$4:$U$42,19,FALSE)*T$3%</f>
        <v>18710.721029204135</v>
      </c>
      <c r="U269" s="55">
        <f>VLOOKUP($A269,[3]Dept!$A$4:$U$42,20,FALSE)*U$3%</f>
        <v>17342.892383037986</v>
      </c>
      <c r="V269" s="55">
        <f t="shared" si="199"/>
        <v>54403.417467492058</v>
      </c>
    </row>
    <row r="270" spans="1:22" s="6" customFormat="1" hidden="1">
      <c r="A270" s="51">
        <v>269</v>
      </c>
      <c r="B270" s="11" t="s">
        <v>184</v>
      </c>
      <c r="C270" s="59" t="s">
        <v>187</v>
      </c>
      <c r="D270" s="59"/>
      <c r="E270" s="61">
        <f t="shared" si="195"/>
        <v>0</v>
      </c>
      <c r="F270" s="61"/>
      <c r="G270" s="55">
        <f>VLOOKUP($A270,[3]Dept!$A$4:$U$42,6,FALSE)*G$3%</f>
        <v>0</v>
      </c>
      <c r="H270" s="55">
        <f>VLOOKUP($A270,[3]Dept!$A$4:$U$42,7,FALSE)*H$3%</f>
        <v>0</v>
      </c>
      <c r="I270" s="55">
        <f>VLOOKUP($A270,[3]Dept!$A$4:$U$42,8,FALSE)*I$3%</f>
        <v>0</v>
      </c>
      <c r="J270" s="55">
        <f t="shared" si="196"/>
        <v>0</v>
      </c>
      <c r="K270" s="55">
        <f>VLOOKUP($A270,[3]Dept!$A$4:$U$42,10,FALSE)*K$3%</f>
        <v>0</v>
      </c>
      <c r="L270" s="55">
        <f>VLOOKUP($A270,[3]Dept!$A$4:$U$42,11,FALSE)*L$3%</f>
        <v>0</v>
      </c>
      <c r="M270" s="55">
        <f>VLOOKUP($A270,[3]Dept!$A$4:$U$42,12,FALSE)*M$3%</f>
        <v>0</v>
      </c>
      <c r="N270" s="55">
        <f t="shared" si="197"/>
        <v>0</v>
      </c>
      <c r="O270" s="55">
        <f>VLOOKUP($A270,[3]Dept!$A$4:$U$42,14,FALSE)*O$3%</f>
        <v>0</v>
      </c>
      <c r="P270" s="55">
        <f>VLOOKUP($A270,[3]Dept!$A$4:$U$42,15,FALSE)*P$3%</f>
        <v>0</v>
      </c>
      <c r="Q270" s="55">
        <f>VLOOKUP($A270,[3]Dept!$A$4:$U$42,16,FALSE)*Q$3%</f>
        <v>0</v>
      </c>
      <c r="R270" s="55">
        <f t="shared" si="198"/>
        <v>0</v>
      </c>
      <c r="S270" s="55">
        <f>VLOOKUP($A270,[3]Dept!$A$4:$U$42,18,FALSE)*S$3%</f>
        <v>0</v>
      </c>
      <c r="T270" s="55">
        <f>VLOOKUP($A270,[3]Dept!$A$4:$U$42,19,FALSE)*T$3%</f>
        <v>0</v>
      </c>
      <c r="U270" s="55">
        <f>VLOOKUP($A270,[3]Dept!$A$4:$U$42,20,FALSE)*U$3%</f>
        <v>0</v>
      </c>
      <c r="V270" s="55">
        <f t="shared" si="199"/>
        <v>0</v>
      </c>
    </row>
    <row r="271" spans="1:22" s="6" customFormat="1" hidden="1">
      <c r="A271" s="51">
        <v>270</v>
      </c>
      <c r="B271" s="11" t="s">
        <v>184</v>
      </c>
      <c r="C271" s="59" t="s">
        <v>50</v>
      </c>
      <c r="D271" s="59"/>
      <c r="E271" s="61">
        <f t="shared" si="195"/>
        <v>0</v>
      </c>
      <c r="F271" s="61"/>
      <c r="G271" s="55">
        <f>VLOOKUP($A271,[3]Dept!$A$4:$U$42,6,FALSE)*G$3%</f>
        <v>0</v>
      </c>
      <c r="H271" s="55">
        <f>VLOOKUP($A271,[3]Dept!$A$4:$U$42,7,FALSE)*H$3%</f>
        <v>0</v>
      </c>
      <c r="I271" s="55">
        <f>VLOOKUP($A271,[3]Dept!$A$4:$U$42,8,FALSE)*I$3%</f>
        <v>0</v>
      </c>
      <c r="J271" s="55">
        <f t="shared" si="196"/>
        <v>0</v>
      </c>
      <c r="K271" s="55">
        <f>VLOOKUP($A271,[3]Dept!$A$4:$U$42,10,FALSE)*K$3%</f>
        <v>0</v>
      </c>
      <c r="L271" s="55">
        <f>VLOOKUP($A271,[3]Dept!$A$4:$U$42,11,FALSE)*L$3%</f>
        <v>0</v>
      </c>
      <c r="M271" s="55">
        <f>VLOOKUP($A271,[3]Dept!$A$4:$U$42,12,FALSE)*M$3%</f>
        <v>0</v>
      </c>
      <c r="N271" s="55">
        <f t="shared" si="197"/>
        <v>0</v>
      </c>
      <c r="O271" s="55">
        <f>VLOOKUP($A271,[3]Dept!$A$4:$U$42,14,FALSE)*O$3%</f>
        <v>0</v>
      </c>
      <c r="P271" s="55">
        <f>VLOOKUP($A271,[3]Dept!$A$4:$U$42,15,FALSE)*P$3%</f>
        <v>0</v>
      </c>
      <c r="Q271" s="55">
        <f>VLOOKUP($A271,[3]Dept!$A$4:$U$42,16,FALSE)*Q$3%</f>
        <v>0</v>
      </c>
      <c r="R271" s="55">
        <f t="shared" si="198"/>
        <v>0</v>
      </c>
      <c r="S271" s="55">
        <f>VLOOKUP($A271,[3]Dept!$A$4:$U$42,18,FALSE)*S$3%</f>
        <v>0</v>
      </c>
      <c r="T271" s="55">
        <f>VLOOKUP($A271,[3]Dept!$A$4:$U$42,19,FALSE)*T$3%</f>
        <v>0</v>
      </c>
      <c r="U271" s="55">
        <f>VLOOKUP($A271,[3]Dept!$A$4:$U$42,20,FALSE)*U$3%</f>
        <v>0</v>
      </c>
      <c r="V271" s="55">
        <f t="shared" si="199"/>
        <v>0</v>
      </c>
    </row>
    <row r="272" spans="1:22" s="6" customFormat="1" hidden="1">
      <c r="A272" s="51">
        <v>271</v>
      </c>
      <c r="B272" s="11" t="s">
        <v>184</v>
      </c>
      <c r="C272" s="59" t="s">
        <v>48</v>
      </c>
      <c r="D272" s="59"/>
      <c r="E272" s="61">
        <f t="shared" si="195"/>
        <v>0</v>
      </c>
      <c r="F272" s="61"/>
      <c r="G272" s="55">
        <f>VLOOKUP($A272,[3]Dept!$A$4:$U$42,6,FALSE)*G$3%</f>
        <v>0</v>
      </c>
      <c r="H272" s="55">
        <f>VLOOKUP($A272,[3]Dept!$A$4:$U$42,7,FALSE)*H$3%</f>
        <v>0</v>
      </c>
      <c r="I272" s="55">
        <f>VLOOKUP($A272,[3]Dept!$A$4:$U$42,8,FALSE)*I$3%</f>
        <v>0</v>
      </c>
      <c r="J272" s="55">
        <f t="shared" si="196"/>
        <v>0</v>
      </c>
      <c r="K272" s="55">
        <f>VLOOKUP($A272,[3]Dept!$A$4:$U$42,10,FALSE)*K$3%</f>
        <v>0</v>
      </c>
      <c r="L272" s="55">
        <f>VLOOKUP($A272,[3]Dept!$A$4:$U$42,11,FALSE)*L$3%</f>
        <v>0</v>
      </c>
      <c r="M272" s="55">
        <f>VLOOKUP($A272,[3]Dept!$A$4:$U$42,12,FALSE)*M$3%</f>
        <v>0</v>
      </c>
      <c r="N272" s="55">
        <f t="shared" si="197"/>
        <v>0</v>
      </c>
      <c r="O272" s="55">
        <f>VLOOKUP($A272,[3]Dept!$A$4:$U$42,14,FALSE)*O$3%</f>
        <v>0</v>
      </c>
      <c r="P272" s="55">
        <f>VLOOKUP($A272,[3]Dept!$A$4:$U$42,15,FALSE)*P$3%</f>
        <v>0</v>
      </c>
      <c r="Q272" s="55">
        <f>VLOOKUP($A272,[3]Dept!$A$4:$U$42,16,FALSE)*Q$3%</f>
        <v>0</v>
      </c>
      <c r="R272" s="55">
        <f t="shared" si="198"/>
        <v>0</v>
      </c>
      <c r="S272" s="55">
        <f>VLOOKUP($A272,[3]Dept!$A$4:$U$42,18,FALSE)*S$3%</f>
        <v>0</v>
      </c>
      <c r="T272" s="55">
        <f>VLOOKUP($A272,[3]Dept!$A$4:$U$42,19,FALSE)*T$3%</f>
        <v>0</v>
      </c>
      <c r="U272" s="55">
        <f>VLOOKUP($A272,[3]Dept!$A$4:$U$42,20,FALSE)*U$3%</f>
        <v>0</v>
      </c>
      <c r="V272" s="55">
        <f t="shared" si="199"/>
        <v>0</v>
      </c>
    </row>
    <row r="273" spans="1:22" s="6" customFormat="1" hidden="1">
      <c r="A273" s="129">
        <v>272</v>
      </c>
      <c r="B273" s="124" t="s">
        <v>188</v>
      </c>
      <c r="C273" s="123" t="s">
        <v>189</v>
      </c>
      <c r="D273" s="123"/>
      <c r="E273" s="123">
        <f t="shared" ref="E273:V273" si="200">SUM(E274:E284)</f>
        <v>40097.778202853879</v>
      </c>
      <c r="F273" s="104"/>
      <c r="G273" s="123">
        <f t="shared" si="200"/>
        <v>3178.511712624032</v>
      </c>
      <c r="H273" s="123">
        <f t="shared" si="200"/>
        <v>3170.8343193370279</v>
      </c>
      <c r="I273" s="123">
        <f t="shared" si="200"/>
        <v>3553.0222131331607</v>
      </c>
      <c r="J273" s="123">
        <f t="shared" si="200"/>
        <v>9902.3682450942215</v>
      </c>
      <c r="K273" s="123">
        <f t="shared" si="200"/>
        <v>3940.2867955494939</v>
      </c>
      <c r="L273" s="123">
        <f t="shared" si="200"/>
        <v>3642.2679018962976</v>
      </c>
      <c r="M273" s="123">
        <f t="shared" si="200"/>
        <v>3216.3861300491612</v>
      </c>
      <c r="N273" s="123">
        <f t="shared" si="200"/>
        <v>10798.940827494953</v>
      </c>
      <c r="O273" s="123">
        <f t="shared" si="200"/>
        <v>3127.7058375503898</v>
      </c>
      <c r="P273" s="123">
        <f t="shared" si="200"/>
        <v>3372.9924729887748</v>
      </c>
      <c r="Q273" s="123">
        <f t="shared" si="200"/>
        <v>3344.6930874795466</v>
      </c>
      <c r="R273" s="123">
        <f t="shared" si="200"/>
        <v>9845.3913980187117</v>
      </c>
      <c r="S273" s="123">
        <f t="shared" si="200"/>
        <v>3221.4962416267176</v>
      </c>
      <c r="T273" s="123">
        <f t="shared" si="200"/>
        <v>3284.8589168701119</v>
      </c>
      <c r="U273" s="123">
        <f t="shared" si="200"/>
        <v>3044.7225737491667</v>
      </c>
      <c r="V273" s="123">
        <f t="shared" si="200"/>
        <v>9551.0777322459962</v>
      </c>
    </row>
    <row r="274" spans="1:22" s="6" customFormat="1" hidden="1">
      <c r="A274" s="51">
        <v>273</v>
      </c>
      <c r="B274" s="11" t="s">
        <v>188</v>
      </c>
      <c r="C274" s="59" t="s">
        <v>140</v>
      </c>
      <c r="D274" s="59"/>
      <c r="E274" s="61">
        <f t="shared" si="195"/>
        <v>0</v>
      </c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</row>
    <row r="275" spans="1:22" s="6" customFormat="1" hidden="1">
      <c r="A275" s="51">
        <v>274</v>
      </c>
      <c r="B275" s="11" t="s">
        <v>188</v>
      </c>
      <c r="C275" s="60" t="s">
        <v>186</v>
      </c>
      <c r="D275" s="60"/>
      <c r="E275" s="55">
        <f t="shared" si="195"/>
        <v>0</v>
      </c>
      <c r="F275" s="55"/>
      <c r="G275" s="55">
        <f>VLOOKUP($A275,[3]Dept!$A$4:$U$42,6,FALSE)*G$3%</f>
        <v>0</v>
      </c>
      <c r="H275" s="55">
        <f>VLOOKUP($A275,[3]Dept!$A$4:$U$42,7,FALSE)*H$3%</f>
        <v>0</v>
      </c>
      <c r="I275" s="55">
        <f>VLOOKUP($A275,[3]Dept!$A$4:$U$42,8,FALSE)*I$3%</f>
        <v>0</v>
      </c>
      <c r="J275" s="55">
        <f>SUM(G275:I275)</f>
        <v>0</v>
      </c>
      <c r="K275" s="55">
        <f>VLOOKUP($A275,[3]Dept!$A$4:$U$42,10,FALSE)*K$3%</f>
        <v>0</v>
      </c>
      <c r="L275" s="55">
        <f>VLOOKUP($A275,[3]Dept!$A$4:$U$42,11,FALSE)*L$3%</f>
        <v>0</v>
      </c>
      <c r="M275" s="55">
        <f>VLOOKUP($A275,[3]Dept!$A$4:$U$42,12,FALSE)*M$3%</f>
        <v>0</v>
      </c>
      <c r="N275" s="55">
        <f>SUM(K275:M275)</f>
        <v>0</v>
      </c>
      <c r="O275" s="55">
        <f>VLOOKUP($A275,[3]Dept!$A$4:$U$42,14,FALSE)*O$3%</f>
        <v>0</v>
      </c>
      <c r="P275" s="55">
        <f>VLOOKUP($A275,[3]Dept!$A$4:$U$42,15,FALSE)*P$3%</f>
        <v>0</v>
      </c>
      <c r="Q275" s="55">
        <f>VLOOKUP($A275,[3]Dept!$A$4:$U$42,16,FALSE)*Q$3%</f>
        <v>0</v>
      </c>
      <c r="R275" s="55">
        <f>SUM(O275:Q275)</f>
        <v>0</v>
      </c>
      <c r="S275" s="55">
        <f>VLOOKUP($A275,[3]Dept!$A$4:$U$42,18,FALSE)*S$3%</f>
        <v>0</v>
      </c>
      <c r="T275" s="55">
        <f>VLOOKUP($A275,[3]Dept!$A$4:$U$42,19,FALSE)*T$3%</f>
        <v>0</v>
      </c>
      <c r="U275" s="55">
        <f>VLOOKUP($A275,[3]Dept!$A$4:$U$42,20,FALSE)*U$3%</f>
        <v>0</v>
      </c>
      <c r="V275" s="55">
        <f>SUM(S275:U275)</f>
        <v>0</v>
      </c>
    </row>
    <row r="276" spans="1:22" s="6" customFormat="1" hidden="1">
      <c r="A276" s="51">
        <v>275</v>
      </c>
      <c r="B276" s="11" t="s">
        <v>188</v>
      </c>
      <c r="C276" s="59" t="s">
        <v>41</v>
      </c>
      <c r="D276" s="59"/>
      <c r="E276" s="61">
        <f t="shared" si="195"/>
        <v>40097.778202853879</v>
      </c>
      <c r="F276" s="61"/>
      <c r="G276" s="55">
        <f>VLOOKUP($A276,[3]Dept!$A$4:$U$42,6,FALSE)*G$3%</f>
        <v>3178.511712624032</v>
      </c>
      <c r="H276" s="55">
        <f>VLOOKUP($A276,[3]Dept!$A$4:$U$42,7,FALSE)*H$3%</f>
        <v>3170.8343193370279</v>
      </c>
      <c r="I276" s="55">
        <f>VLOOKUP($A276,[3]Dept!$A$4:$U$42,8,FALSE)*I$3%</f>
        <v>3553.0222131331607</v>
      </c>
      <c r="J276" s="55">
        <f>SUM(G276:I276)</f>
        <v>9902.3682450942215</v>
      </c>
      <c r="K276" s="55">
        <f>VLOOKUP($A276,[3]Dept!$A$4:$U$42,10,FALSE)*K$3%</f>
        <v>3940.2867955494939</v>
      </c>
      <c r="L276" s="55">
        <f>VLOOKUP($A276,[3]Dept!$A$4:$U$42,11,FALSE)*L$3%</f>
        <v>3642.2679018962976</v>
      </c>
      <c r="M276" s="55">
        <f>VLOOKUP($A276,[3]Dept!$A$4:$U$42,12,FALSE)*M$3%</f>
        <v>3216.3861300491612</v>
      </c>
      <c r="N276" s="55">
        <f>SUM(K276:M276)</f>
        <v>10798.940827494953</v>
      </c>
      <c r="O276" s="55">
        <f>VLOOKUP($A276,[3]Dept!$A$4:$U$42,14,FALSE)*O$3%</f>
        <v>3127.7058375503898</v>
      </c>
      <c r="P276" s="55">
        <f>VLOOKUP($A276,[3]Dept!$A$4:$U$42,15,FALSE)*P$3%</f>
        <v>3372.9924729887748</v>
      </c>
      <c r="Q276" s="55">
        <f>VLOOKUP($A276,[3]Dept!$A$4:$U$42,16,FALSE)*Q$3%</f>
        <v>3344.6930874795466</v>
      </c>
      <c r="R276" s="55">
        <f>SUM(O276:Q276)</f>
        <v>9845.3913980187117</v>
      </c>
      <c r="S276" s="55">
        <f>VLOOKUP($A276,[3]Dept!$A$4:$U$42,18,FALSE)*S$3%</f>
        <v>3221.4962416267176</v>
      </c>
      <c r="T276" s="55">
        <f>VLOOKUP($A276,[3]Dept!$A$4:$U$42,19,FALSE)*T$3%</f>
        <v>3284.8589168701119</v>
      </c>
      <c r="U276" s="55">
        <f>VLOOKUP($A276,[3]Dept!$A$4:$U$42,20,FALSE)*U$3%</f>
        <v>3044.7225737491667</v>
      </c>
      <c r="V276" s="55">
        <f>SUM(S276:U276)</f>
        <v>9551.0777322459962</v>
      </c>
    </row>
    <row r="277" spans="1:22" hidden="1">
      <c r="A277" s="51">
        <v>276</v>
      </c>
      <c r="B277" s="11" t="s">
        <v>188</v>
      </c>
      <c r="C277" s="59" t="s">
        <v>68</v>
      </c>
      <c r="D277" s="59"/>
      <c r="E277" s="61">
        <f t="shared" si="195"/>
        <v>0</v>
      </c>
      <c r="F277" s="61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</row>
    <row r="278" spans="1:22" s="6" customFormat="1" hidden="1">
      <c r="A278" s="51">
        <v>277</v>
      </c>
      <c r="B278" s="11" t="s">
        <v>188</v>
      </c>
      <c r="C278" s="59" t="s">
        <v>71</v>
      </c>
      <c r="D278" s="59"/>
      <c r="E278" s="61">
        <f t="shared" si="195"/>
        <v>0</v>
      </c>
      <c r="F278" s="61"/>
      <c r="G278" s="55">
        <f>VLOOKUP($A278,[3]Dept!$A$4:$U$42,6,FALSE)*G$3%</f>
        <v>0</v>
      </c>
      <c r="H278" s="55">
        <f>VLOOKUP($A278,[3]Dept!$A$4:$U$42,7,FALSE)*H$3%</f>
        <v>0</v>
      </c>
      <c r="I278" s="55">
        <f>VLOOKUP($A278,[3]Dept!$A$4:$U$42,8,FALSE)*I$3%</f>
        <v>0</v>
      </c>
      <c r="J278" s="55">
        <f t="shared" ref="J278:J284" si="201">SUM(G278:I278)</f>
        <v>0</v>
      </c>
      <c r="K278" s="55">
        <f>VLOOKUP($A278,[3]Dept!$A$4:$U$42,10,FALSE)*K$3%</f>
        <v>0</v>
      </c>
      <c r="L278" s="55">
        <f>VLOOKUP($A278,[3]Dept!$A$4:$U$42,11,FALSE)*L$3%</f>
        <v>0</v>
      </c>
      <c r="M278" s="55">
        <f>VLOOKUP($A278,[3]Dept!$A$4:$U$42,12,FALSE)*M$3%</f>
        <v>0</v>
      </c>
      <c r="N278" s="55">
        <f t="shared" ref="N278:N284" si="202">SUM(K278:M278)</f>
        <v>0</v>
      </c>
      <c r="O278" s="55">
        <f>VLOOKUP($A278,[3]Dept!$A$4:$U$42,14,FALSE)*O$3%</f>
        <v>0</v>
      </c>
      <c r="P278" s="55">
        <f>VLOOKUP($A278,[3]Dept!$A$4:$U$42,15,FALSE)*P$3%</f>
        <v>0</v>
      </c>
      <c r="Q278" s="55">
        <f>VLOOKUP($A278,[3]Dept!$A$4:$U$42,16,FALSE)*Q$3%</f>
        <v>0</v>
      </c>
      <c r="R278" s="55">
        <f t="shared" ref="R278:R284" si="203">SUM(O278:Q278)</f>
        <v>0</v>
      </c>
      <c r="S278" s="55">
        <f>VLOOKUP($A278,[3]Dept!$A$4:$U$42,18,FALSE)*S$3%</f>
        <v>0</v>
      </c>
      <c r="T278" s="55">
        <f>VLOOKUP($A278,[3]Dept!$A$4:$U$42,19,FALSE)*T$3%</f>
        <v>0</v>
      </c>
      <c r="U278" s="55">
        <f>VLOOKUP($A278,[3]Dept!$A$4:$U$42,20,FALSE)*U$3%</f>
        <v>0</v>
      </c>
      <c r="V278" s="55">
        <f t="shared" ref="V278:V284" si="204">SUM(S278:U278)</f>
        <v>0</v>
      </c>
    </row>
    <row r="279" spans="1:22" s="6" customFormat="1" hidden="1">
      <c r="A279" s="51">
        <v>278</v>
      </c>
      <c r="B279" s="11" t="s">
        <v>188</v>
      </c>
      <c r="C279" s="59" t="s">
        <v>70</v>
      </c>
      <c r="D279" s="59"/>
      <c r="E279" s="61">
        <f t="shared" si="195"/>
        <v>0</v>
      </c>
      <c r="F279" s="61"/>
      <c r="G279" s="55">
        <f>VLOOKUP($A279,[3]Dept!$A$4:$U$42,6,FALSE)*G$3%</f>
        <v>0</v>
      </c>
      <c r="H279" s="55">
        <f>VLOOKUP($A279,[3]Dept!$A$4:$U$42,7,FALSE)*H$3%</f>
        <v>0</v>
      </c>
      <c r="I279" s="55">
        <f>VLOOKUP($A279,[3]Dept!$A$4:$U$42,8,FALSE)*I$3%</f>
        <v>0</v>
      </c>
      <c r="J279" s="55">
        <f t="shared" si="201"/>
        <v>0</v>
      </c>
      <c r="K279" s="55">
        <f>VLOOKUP($A279,[3]Dept!$A$4:$U$42,10,FALSE)*K$3%</f>
        <v>0</v>
      </c>
      <c r="L279" s="55">
        <f>VLOOKUP($A279,[3]Dept!$A$4:$U$42,11,FALSE)*L$3%</f>
        <v>0</v>
      </c>
      <c r="M279" s="55">
        <f>VLOOKUP($A279,[3]Dept!$A$4:$U$42,12,FALSE)*M$3%</f>
        <v>0</v>
      </c>
      <c r="N279" s="55">
        <f t="shared" si="202"/>
        <v>0</v>
      </c>
      <c r="O279" s="55">
        <f>VLOOKUP($A279,[3]Dept!$A$4:$U$42,14,FALSE)*O$3%</f>
        <v>0</v>
      </c>
      <c r="P279" s="55">
        <f>VLOOKUP($A279,[3]Dept!$A$4:$U$42,15,FALSE)*P$3%</f>
        <v>0</v>
      </c>
      <c r="Q279" s="55">
        <f>VLOOKUP($A279,[3]Dept!$A$4:$U$42,16,FALSE)*Q$3%</f>
        <v>0</v>
      </c>
      <c r="R279" s="55">
        <f t="shared" si="203"/>
        <v>0</v>
      </c>
      <c r="S279" s="55">
        <f>VLOOKUP($A279,[3]Dept!$A$4:$U$42,18,FALSE)*S$3%</f>
        <v>0</v>
      </c>
      <c r="T279" s="55">
        <f>VLOOKUP($A279,[3]Dept!$A$4:$U$42,19,FALSE)*T$3%</f>
        <v>0</v>
      </c>
      <c r="U279" s="55">
        <f>VLOOKUP($A279,[3]Dept!$A$4:$U$42,20,FALSE)*U$3%</f>
        <v>0</v>
      </c>
      <c r="V279" s="55">
        <f t="shared" si="204"/>
        <v>0</v>
      </c>
    </row>
    <row r="280" spans="1:22" s="6" customFormat="1" hidden="1">
      <c r="A280" s="51">
        <v>279</v>
      </c>
      <c r="B280" s="11" t="s">
        <v>188</v>
      </c>
      <c r="C280" s="59" t="s">
        <v>56</v>
      </c>
      <c r="D280" s="59"/>
      <c r="E280" s="61">
        <f t="shared" si="195"/>
        <v>0</v>
      </c>
      <c r="F280" s="61"/>
      <c r="G280" s="55">
        <f>VLOOKUP($A280,[3]Dept!$A$4:$U$42,6,FALSE)*G$3%</f>
        <v>0</v>
      </c>
      <c r="H280" s="55">
        <f>VLOOKUP($A280,[3]Dept!$A$4:$U$42,7,FALSE)*H$3%</f>
        <v>0</v>
      </c>
      <c r="I280" s="55">
        <f>VLOOKUP($A280,[3]Dept!$A$4:$U$42,8,FALSE)*I$3%</f>
        <v>0</v>
      </c>
      <c r="J280" s="55">
        <f t="shared" si="201"/>
        <v>0</v>
      </c>
      <c r="K280" s="55">
        <f>VLOOKUP($A280,[3]Dept!$A$4:$U$42,10,FALSE)*K$3%</f>
        <v>0</v>
      </c>
      <c r="L280" s="55">
        <f>VLOOKUP($A280,[3]Dept!$A$4:$U$42,11,FALSE)*L$3%</f>
        <v>0</v>
      </c>
      <c r="M280" s="55">
        <f>VLOOKUP($A280,[3]Dept!$A$4:$U$42,12,FALSE)*M$3%</f>
        <v>0</v>
      </c>
      <c r="N280" s="55">
        <f t="shared" si="202"/>
        <v>0</v>
      </c>
      <c r="O280" s="55">
        <f>VLOOKUP($A280,[3]Dept!$A$4:$U$42,14,FALSE)*O$3%</f>
        <v>0</v>
      </c>
      <c r="P280" s="55">
        <f>VLOOKUP($A280,[3]Dept!$A$4:$U$42,15,FALSE)*P$3%</f>
        <v>0</v>
      </c>
      <c r="Q280" s="55">
        <f>VLOOKUP($A280,[3]Dept!$A$4:$U$42,16,FALSE)*Q$3%</f>
        <v>0</v>
      </c>
      <c r="R280" s="55">
        <f t="shared" si="203"/>
        <v>0</v>
      </c>
      <c r="S280" s="55">
        <f>VLOOKUP($A280,[3]Dept!$A$4:$U$42,18,FALSE)*S$3%</f>
        <v>0</v>
      </c>
      <c r="T280" s="55">
        <f>VLOOKUP($A280,[3]Dept!$A$4:$U$42,19,FALSE)*T$3%</f>
        <v>0</v>
      </c>
      <c r="U280" s="55">
        <f>VLOOKUP($A280,[3]Dept!$A$4:$U$42,20,FALSE)*U$3%</f>
        <v>0</v>
      </c>
      <c r="V280" s="55">
        <f t="shared" si="204"/>
        <v>0</v>
      </c>
    </row>
    <row r="281" spans="1:22" s="6" customFormat="1" hidden="1">
      <c r="A281" s="51">
        <v>280</v>
      </c>
      <c r="B281" s="11" t="s">
        <v>188</v>
      </c>
      <c r="C281" s="59" t="s">
        <v>47</v>
      </c>
      <c r="D281" s="59"/>
      <c r="E281" s="61">
        <f t="shared" si="195"/>
        <v>0</v>
      </c>
      <c r="F281" s="61"/>
      <c r="G281" s="55">
        <f>VLOOKUP($A281,[3]Dept!$A$4:$U$42,6,FALSE)*G$3%</f>
        <v>0</v>
      </c>
      <c r="H281" s="55">
        <f>VLOOKUP($A281,[3]Dept!$A$4:$U$42,7,FALSE)*H$3%</f>
        <v>0</v>
      </c>
      <c r="I281" s="55">
        <f>VLOOKUP($A281,[3]Dept!$A$4:$U$42,8,FALSE)*I$3%</f>
        <v>0</v>
      </c>
      <c r="J281" s="55">
        <f t="shared" si="201"/>
        <v>0</v>
      </c>
      <c r="K281" s="55">
        <f>VLOOKUP($A281,[3]Dept!$A$4:$U$42,10,FALSE)*K$3%</f>
        <v>0</v>
      </c>
      <c r="L281" s="55">
        <f>VLOOKUP($A281,[3]Dept!$A$4:$U$42,11,FALSE)*L$3%</f>
        <v>0</v>
      </c>
      <c r="M281" s="55">
        <f>VLOOKUP($A281,[3]Dept!$A$4:$U$42,12,FALSE)*M$3%</f>
        <v>0</v>
      </c>
      <c r="N281" s="55">
        <f t="shared" si="202"/>
        <v>0</v>
      </c>
      <c r="O281" s="55">
        <f>VLOOKUP($A281,[3]Dept!$A$4:$U$42,14,FALSE)*O$3%</f>
        <v>0</v>
      </c>
      <c r="P281" s="55">
        <f>VLOOKUP($A281,[3]Dept!$A$4:$U$42,15,FALSE)*P$3%</f>
        <v>0</v>
      </c>
      <c r="Q281" s="55">
        <f>VLOOKUP($A281,[3]Dept!$A$4:$U$42,16,FALSE)*Q$3%</f>
        <v>0</v>
      </c>
      <c r="R281" s="55">
        <f t="shared" si="203"/>
        <v>0</v>
      </c>
      <c r="S281" s="55">
        <f>VLOOKUP($A281,[3]Dept!$A$4:$U$42,18,FALSE)*S$3%</f>
        <v>0</v>
      </c>
      <c r="T281" s="55">
        <f>VLOOKUP($A281,[3]Dept!$A$4:$U$42,19,FALSE)*T$3%</f>
        <v>0</v>
      </c>
      <c r="U281" s="55">
        <f>VLOOKUP($A281,[3]Dept!$A$4:$U$42,20,FALSE)*U$3%</f>
        <v>0</v>
      </c>
      <c r="V281" s="55">
        <f t="shared" si="204"/>
        <v>0</v>
      </c>
    </row>
    <row r="282" spans="1:22" s="6" customFormat="1" hidden="1">
      <c r="A282" s="51">
        <v>281</v>
      </c>
      <c r="B282" s="11" t="s">
        <v>188</v>
      </c>
      <c r="C282" s="59" t="s">
        <v>187</v>
      </c>
      <c r="D282" s="59"/>
      <c r="E282" s="61">
        <f t="shared" si="195"/>
        <v>0</v>
      </c>
      <c r="F282" s="61"/>
      <c r="G282" s="55">
        <f>VLOOKUP($A282,[3]Dept!$A$4:$U$42,6,FALSE)*G$3%</f>
        <v>0</v>
      </c>
      <c r="H282" s="55">
        <f>VLOOKUP($A282,[3]Dept!$A$4:$U$42,7,FALSE)*H$3%</f>
        <v>0</v>
      </c>
      <c r="I282" s="55">
        <f>VLOOKUP($A282,[3]Dept!$A$4:$U$42,8,FALSE)*I$3%</f>
        <v>0</v>
      </c>
      <c r="J282" s="55">
        <f t="shared" si="201"/>
        <v>0</v>
      </c>
      <c r="K282" s="55">
        <f>VLOOKUP($A282,[3]Dept!$A$4:$U$42,10,FALSE)*K$3%</f>
        <v>0</v>
      </c>
      <c r="L282" s="55">
        <f>VLOOKUP($A282,[3]Dept!$A$4:$U$42,11,FALSE)*L$3%</f>
        <v>0</v>
      </c>
      <c r="M282" s="55">
        <f>VLOOKUP($A282,[3]Dept!$A$4:$U$42,12,FALSE)*M$3%</f>
        <v>0</v>
      </c>
      <c r="N282" s="55">
        <f t="shared" si="202"/>
        <v>0</v>
      </c>
      <c r="O282" s="55">
        <f>VLOOKUP($A282,[3]Dept!$A$4:$U$42,14,FALSE)*O$3%</f>
        <v>0</v>
      </c>
      <c r="P282" s="55">
        <f>VLOOKUP($A282,[3]Dept!$A$4:$U$42,15,FALSE)*P$3%</f>
        <v>0</v>
      </c>
      <c r="Q282" s="55">
        <f>VLOOKUP($A282,[3]Dept!$A$4:$U$42,16,FALSE)*Q$3%</f>
        <v>0</v>
      </c>
      <c r="R282" s="55">
        <f t="shared" si="203"/>
        <v>0</v>
      </c>
      <c r="S282" s="55">
        <f>VLOOKUP($A282,[3]Dept!$A$4:$U$42,18,FALSE)*S$3%</f>
        <v>0</v>
      </c>
      <c r="T282" s="55">
        <f>VLOOKUP($A282,[3]Dept!$A$4:$U$42,19,FALSE)*T$3%</f>
        <v>0</v>
      </c>
      <c r="U282" s="55">
        <f>VLOOKUP($A282,[3]Dept!$A$4:$U$42,20,FALSE)*U$3%</f>
        <v>0</v>
      </c>
      <c r="V282" s="55">
        <f t="shared" si="204"/>
        <v>0</v>
      </c>
    </row>
    <row r="283" spans="1:22" hidden="1">
      <c r="A283" s="51">
        <v>282</v>
      </c>
      <c r="B283" s="11" t="s">
        <v>188</v>
      </c>
      <c r="C283" s="59" t="s">
        <v>50</v>
      </c>
      <c r="D283" s="59"/>
      <c r="E283" s="61">
        <f t="shared" si="195"/>
        <v>0</v>
      </c>
      <c r="F283" s="61"/>
      <c r="G283" s="55">
        <f>VLOOKUP($A283,[3]Dept!$A$4:$U$42,6,FALSE)*G$3%</f>
        <v>0</v>
      </c>
      <c r="H283" s="55">
        <f>VLOOKUP($A283,[3]Dept!$A$4:$U$42,7,FALSE)*H$3%</f>
        <v>0</v>
      </c>
      <c r="I283" s="55">
        <f>VLOOKUP($A283,[3]Dept!$A$4:$U$42,8,FALSE)*I$3%</f>
        <v>0</v>
      </c>
      <c r="J283" s="55">
        <f t="shared" si="201"/>
        <v>0</v>
      </c>
      <c r="K283" s="55">
        <f>VLOOKUP($A283,[3]Dept!$A$4:$U$42,10,FALSE)*K$3%</f>
        <v>0</v>
      </c>
      <c r="L283" s="55">
        <f>VLOOKUP($A283,[3]Dept!$A$4:$U$42,11,FALSE)*L$3%</f>
        <v>0</v>
      </c>
      <c r="M283" s="55">
        <f>VLOOKUP($A283,[3]Dept!$A$4:$U$42,12,FALSE)*M$3%</f>
        <v>0</v>
      </c>
      <c r="N283" s="55">
        <f t="shared" si="202"/>
        <v>0</v>
      </c>
      <c r="O283" s="55">
        <f>VLOOKUP($A283,[3]Dept!$A$4:$U$42,14,FALSE)*O$3%</f>
        <v>0</v>
      </c>
      <c r="P283" s="55">
        <f>VLOOKUP($A283,[3]Dept!$A$4:$U$42,15,FALSE)*P$3%</f>
        <v>0</v>
      </c>
      <c r="Q283" s="55">
        <f>VLOOKUP($A283,[3]Dept!$A$4:$U$42,16,FALSE)*Q$3%</f>
        <v>0</v>
      </c>
      <c r="R283" s="55">
        <f t="shared" si="203"/>
        <v>0</v>
      </c>
      <c r="S283" s="55">
        <f>VLOOKUP($A283,[3]Dept!$A$4:$U$42,18,FALSE)*S$3%</f>
        <v>0</v>
      </c>
      <c r="T283" s="55">
        <f>VLOOKUP($A283,[3]Dept!$A$4:$U$42,19,FALSE)*T$3%</f>
        <v>0</v>
      </c>
      <c r="U283" s="55">
        <f>VLOOKUP($A283,[3]Dept!$A$4:$U$42,20,FALSE)*U$3%</f>
        <v>0</v>
      </c>
      <c r="V283" s="55">
        <f t="shared" si="204"/>
        <v>0</v>
      </c>
    </row>
    <row r="284" spans="1:22" s="6" customFormat="1" hidden="1">
      <c r="A284" s="51">
        <v>283</v>
      </c>
      <c r="B284" s="11" t="s">
        <v>188</v>
      </c>
      <c r="C284" s="59" t="s">
        <v>48</v>
      </c>
      <c r="D284" s="59"/>
      <c r="E284" s="61">
        <f t="shared" si="195"/>
        <v>0</v>
      </c>
      <c r="F284" s="61"/>
      <c r="G284" s="55">
        <f>VLOOKUP($A284,[3]Dept!$A$4:$U$42,6,FALSE)*G$3%</f>
        <v>0</v>
      </c>
      <c r="H284" s="55">
        <f>VLOOKUP($A284,[3]Dept!$A$4:$U$42,7,FALSE)*H$3%</f>
        <v>0</v>
      </c>
      <c r="I284" s="55">
        <f>VLOOKUP($A284,[3]Dept!$A$4:$U$42,8,FALSE)*I$3%</f>
        <v>0</v>
      </c>
      <c r="J284" s="55">
        <f t="shared" si="201"/>
        <v>0</v>
      </c>
      <c r="K284" s="55">
        <f>VLOOKUP($A284,[3]Dept!$A$4:$U$42,10,FALSE)*K$3%</f>
        <v>0</v>
      </c>
      <c r="L284" s="55">
        <f>VLOOKUP($A284,[3]Dept!$A$4:$U$42,11,FALSE)*L$3%</f>
        <v>0</v>
      </c>
      <c r="M284" s="55">
        <f>VLOOKUP($A284,[3]Dept!$A$4:$U$42,12,FALSE)*M$3%</f>
        <v>0</v>
      </c>
      <c r="N284" s="55">
        <f t="shared" si="202"/>
        <v>0</v>
      </c>
      <c r="O284" s="55">
        <f>VLOOKUP($A284,[3]Dept!$A$4:$U$42,14,FALSE)*O$3%</f>
        <v>0</v>
      </c>
      <c r="P284" s="55">
        <f>VLOOKUP($A284,[3]Dept!$A$4:$U$42,15,FALSE)*P$3%</f>
        <v>0</v>
      </c>
      <c r="Q284" s="55">
        <f>VLOOKUP($A284,[3]Dept!$A$4:$U$42,16,FALSE)*Q$3%</f>
        <v>0</v>
      </c>
      <c r="R284" s="55">
        <f t="shared" si="203"/>
        <v>0</v>
      </c>
      <c r="S284" s="55">
        <f>VLOOKUP($A284,[3]Dept!$A$4:$U$42,18,FALSE)*S$3%</f>
        <v>0</v>
      </c>
      <c r="T284" s="55">
        <f>VLOOKUP($A284,[3]Dept!$A$4:$U$42,19,FALSE)*T$3%</f>
        <v>0</v>
      </c>
      <c r="U284" s="55">
        <f>VLOOKUP($A284,[3]Dept!$A$4:$U$42,20,FALSE)*U$3%</f>
        <v>0</v>
      </c>
      <c r="V284" s="55">
        <f t="shared" si="204"/>
        <v>0</v>
      </c>
    </row>
    <row r="285" spans="1:22" hidden="1">
      <c r="A285" s="52">
        <v>284</v>
      </c>
      <c r="B285" s="9" t="s">
        <v>30</v>
      </c>
      <c r="C285" s="54" t="s">
        <v>187</v>
      </c>
      <c r="D285" s="54"/>
      <c r="E285" s="54">
        <f t="shared" si="195"/>
        <v>0</v>
      </c>
      <c r="F285" s="55"/>
      <c r="G285" s="55"/>
      <c r="H285" s="55"/>
      <c r="I285" s="55"/>
      <c r="J285" s="54">
        <f t="shared" ref="J285" si="205">SUM(G285:I285)</f>
        <v>0</v>
      </c>
      <c r="K285" s="55"/>
      <c r="L285" s="55"/>
      <c r="M285" s="55"/>
      <c r="N285" s="54">
        <f t="shared" ref="N285" si="206">SUM(K285:M285)</f>
        <v>0</v>
      </c>
      <c r="O285" s="55"/>
      <c r="P285" s="55"/>
      <c r="Q285" s="55"/>
      <c r="R285" s="54">
        <f t="shared" ref="R285" si="207">SUM(O285:Q285)</f>
        <v>0</v>
      </c>
      <c r="S285" s="55"/>
      <c r="T285" s="55"/>
      <c r="U285" s="55"/>
      <c r="V285" s="54">
        <f t="shared" ref="V285" si="208">SUM(S285:U285)</f>
        <v>0</v>
      </c>
    </row>
    <row r="286" spans="1:22" hidden="1">
      <c r="A286" s="52">
        <v>285</v>
      </c>
      <c r="B286" s="9"/>
      <c r="C286" s="66"/>
      <c r="D286" s="66"/>
      <c r="E286" s="66"/>
      <c r="F286" s="61"/>
      <c r="G286" s="61"/>
      <c r="H286" s="61"/>
      <c r="I286" s="61"/>
      <c r="J286" s="66"/>
      <c r="K286" s="61"/>
      <c r="L286" s="61"/>
      <c r="M286" s="61"/>
      <c r="N286" s="66"/>
      <c r="O286" s="61"/>
      <c r="P286" s="61"/>
      <c r="Q286" s="61"/>
      <c r="R286" s="66"/>
      <c r="S286" s="61"/>
      <c r="T286" s="61"/>
      <c r="U286" s="61"/>
      <c r="V286" s="66"/>
    </row>
    <row r="287" spans="1:22" ht="15.75" hidden="1" customHeight="1">
      <c r="A287" s="129">
        <v>286</v>
      </c>
      <c r="B287" s="124" t="s">
        <v>86</v>
      </c>
      <c r="C287" s="123" t="s">
        <v>241</v>
      </c>
      <c r="D287" s="123"/>
      <c r="E287" s="123">
        <f>+E288+E301</f>
        <v>9178554</v>
      </c>
      <c r="F287" s="104"/>
      <c r="G287" s="123">
        <f t="shared" ref="G287:V287" si="209">+G288+G301</f>
        <v>667524</v>
      </c>
      <c r="H287" s="123">
        <f t="shared" si="209"/>
        <v>705700</v>
      </c>
      <c r="I287" s="123">
        <f t="shared" si="209"/>
        <v>858452</v>
      </c>
      <c r="J287" s="123">
        <f t="shared" si="209"/>
        <v>2231676</v>
      </c>
      <c r="K287" s="123">
        <f t="shared" si="209"/>
        <v>932521</v>
      </c>
      <c r="L287" s="123">
        <f t="shared" si="209"/>
        <v>627225</v>
      </c>
      <c r="M287" s="123">
        <f t="shared" si="209"/>
        <v>1130448</v>
      </c>
      <c r="N287" s="123">
        <f t="shared" si="209"/>
        <v>2690194</v>
      </c>
      <c r="O287" s="123">
        <f t="shared" si="209"/>
        <v>840687</v>
      </c>
      <c r="P287" s="123">
        <f t="shared" si="209"/>
        <v>604102</v>
      </c>
      <c r="Q287" s="123">
        <f t="shared" si="209"/>
        <v>508061</v>
      </c>
      <c r="R287" s="123">
        <f t="shared" si="209"/>
        <v>1952850</v>
      </c>
      <c r="S287" s="123">
        <f t="shared" si="209"/>
        <v>695041</v>
      </c>
      <c r="T287" s="123">
        <f t="shared" si="209"/>
        <v>765544</v>
      </c>
      <c r="U287" s="123">
        <f t="shared" si="209"/>
        <v>843249</v>
      </c>
      <c r="V287" s="123">
        <f t="shared" si="209"/>
        <v>2303834</v>
      </c>
    </row>
    <row r="288" spans="1:22" s="6" customFormat="1" hidden="1">
      <c r="A288" s="129">
        <v>287</v>
      </c>
      <c r="B288" s="124" t="s">
        <v>243</v>
      </c>
      <c r="C288" s="123" t="s">
        <v>242</v>
      </c>
      <c r="D288" s="123"/>
      <c r="E288" s="123">
        <f>SUM(E289:E300)</f>
        <v>9178554</v>
      </c>
      <c r="F288" s="104"/>
      <c r="G288" s="123">
        <f t="shared" ref="G288:V288" si="210">SUM(G289:G300)</f>
        <v>667524</v>
      </c>
      <c r="H288" s="123">
        <f t="shared" si="210"/>
        <v>705700</v>
      </c>
      <c r="I288" s="123">
        <f t="shared" si="210"/>
        <v>858452</v>
      </c>
      <c r="J288" s="123">
        <f t="shared" si="210"/>
        <v>2231676</v>
      </c>
      <c r="K288" s="123">
        <f t="shared" si="210"/>
        <v>932521</v>
      </c>
      <c r="L288" s="123">
        <f t="shared" si="210"/>
        <v>627225</v>
      </c>
      <c r="M288" s="123">
        <f t="shared" si="210"/>
        <v>1130448</v>
      </c>
      <c r="N288" s="123">
        <f t="shared" si="210"/>
        <v>2690194</v>
      </c>
      <c r="O288" s="123">
        <f t="shared" si="210"/>
        <v>840687</v>
      </c>
      <c r="P288" s="123">
        <f t="shared" si="210"/>
        <v>604102</v>
      </c>
      <c r="Q288" s="123">
        <f t="shared" si="210"/>
        <v>508061</v>
      </c>
      <c r="R288" s="123">
        <f t="shared" si="210"/>
        <v>1952850</v>
      </c>
      <c r="S288" s="123">
        <f t="shared" si="210"/>
        <v>695041</v>
      </c>
      <c r="T288" s="123">
        <f t="shared" si="210"/>
        <v>765544</v>
      </c>
      <c r="U288" s="123">
        <f t="shared" si="210"/>
        <v>843249</v>
      </c>
      <c r="V288" s="123">
        <f t="shared" si="210"/>
        <v>2303834</v>
      </c>
    </row>
    <row r="289" spans="1:22" s="6" customFormat="1" hidden="1">
      <c r="A289" s="51">
        <v>288</v>
      </c>
      <c r="B289" s="11" t="s">
        <v>243</v>
      </c>
      <c r="C289" s="59" t="s">
        <v>42</v>
      </c>
      <c r="D289" s="59"/>
      <c r="E289" s="61">
        <f t="shared" si="195"/>
        <v>0</v>
      </c>
      <c r="F289" s="61"/>
      <c r="G289" s="61"/>
      <c r="H289" s="61"/>
      <c r="I289" s="61"/>
      <c r="J289" s="61">
        <f t="shared" ref="J289:J299" si="211">SUM(G289:I289)</f>
        <v>0</v>
      </c>
      <c r="K289" s="61"/>
      <c r="L289" s="61"/>
      <c r="M289" s="61"/>
      <c r="N289" s="61">
        <f t="shared" ref="N289:N299" si="212">SUM(K289:M289)</f>
        <v>0</v>
      </c>
      <c r="O289" s="61"/>
      <c r="P289" s="61"/>
      <c r="Q289" s="61"/>
      <c r="R289" s="61">
        <f t="shared" ref="R289:R312" si="213">SUM(O289:Q289)</f>
        <v>0</v>
      </c>
      <c r="S289" s="61"/>
      <c r="T289" s="61"/>
      <c r="U289" s="61"/>
      <c r="V289" s="61">
        <f t="shared" ref="V289:V299" si="214">SUM(S289:U289)</f>
        <v>0</v>
      </c>
    </row>
    <row r="290" spans="1:22" s="6" customFormat="1" hidden="1">
      <c r="A290" s="51">
        <v>289</v>
      </c>
      <c r="B290" s="11" t="s">
        <v>243</v>
      </c>
      <c r="C290" s="59" t="s">
        <v>41</v>
      </c>
      <c r="D290" s="59"/>
      <c r="E290" s="61">
        <f t="shared" si="195"/>
        <v>0</v>
      </c>
      <c r="F290" s="61"/>
      <c r="G290" s="61"/>
      <c r="H290" s="61"/>
      <c r="I290" s="61"/>
      <c r="J290" s="61">
        <f t="shared" si="211"/>
        <v>0</v>
      </c>
      <c r="K290" s="61"/>
      <c r="L290" s="61"/>
      <c r="M290" s="61"/>
      <c r="N290" s="61">
        <f t="shared" si="212"/>
        <v>0</v>
      </c>
      <c r="O290" s="61"/>
      <c r="P290" s="61"/>
      <c r="Q290" s="61"/>
      <c r="R290" s="61">
        <f t="shared" si="213"/>
        <v>0</v>
      </c>
      <c r="S290" s="61"/>
      <c r="T290" s="61"/>
      <c r="U290" s="61"/>
      <c r="V290" s="61">
        <f t="shared" si="214"/>
        <v>0</v>
      </c>
    </row>
    <row r="291" spans="1:22" s="6" customFormat="1" hidden="1">
      <c r="A291" s="51">
        <v>290</v>
      </c>
      <c r="B291" s="11" t="s">
        <v>243</v>
      </c>
      <c r="C291" s="59" t="s">
        <v>68</v>
      </c>
      <c r="D291" s="59"/>
      <c r="E291" s="61">
        <f t="shared" si="195"/>
        <v>0</v>
      </c>
      <c r="F291" s="61"/>
      <c r="G291" s="61"/>
      <c r="H291" s="61"/>
      <c r="I291" s="61"/>
      <c r="J291" s="61">
        <f t="shared" si="211"/>
        <v>0</v>
      </c>
      <c r="K291" s="61"/>
      <c r="L291" s="61"/>
      <c r="M291" s="61"/>
      <c r="N291" s="61">
        <f t="shared" si="212"/>
        <v>0</v>
      </c>
      <c r="O291" s="61"/>
      <c r="P291" s="61"/>
      <c r="Q291" s="61"/>
      <c r="R291" s="61">
        <f t="shared" si="213"/>
        <v>0</v>
      </c>
      <c r="S291" s="61"/>
      <c r="T291" s="61"/>
      <c r="U291" s="61"/>
      <c r="V291" s="61">
        <f t="shared" si="214"/>
        <v>0</v>
      </c>
    </row>
    <row r="292" spans="1:22" s="6" customFormat="1" hidden="1">
      <c r="A292" s="51">
        <v>291</v>
      </c>
      <c r="B292" s="11" t="s">
        <v>243</v>
      </c>
      <c r="C292" s="60" t="s">
        <v>159</v>
      </c>
      <c r="D292" s="60"/>
      <c r="E292" s="61">
        <f t="shared" si="195"/>
        <v>0</v>
      </c>
      <c r="F292" s="61"/>
      <c r="G292" s="61"/>
      <c r="H292" s="61"/>
      <c r="I292" s="61"/>
      <c r="J292" s="61">
        <f t="shared" si="211"/>
        <v>0</v>
      </c>
      <c r="K292" s="61"/>
      <c r="L292" s="61"/>
      <c r="M292" s="61"/>
      <c r="N292" s="61">
        <f t="shared" si="212"/>
        <v>0</v>
      </c>
      <c r="O292" s="61"/>
      <c r="P292" s="61"/>
      <c r="Q292" s="61"/>
      <c r="R292" s="61">
        <f t="shared" si="213"/>
        <v>0</v>
      </c>
      <c r="S292" s="61"/>
      <c r="T292" s="61"/>
      <c r="U292" s="61"/>
      <c r="V292" s="61">
        <f t="shared" si="214"/>
        <v>0</v>
      </c>
    </row>
    <row r="293" spans="1:22" s="6" customFormat="1" hidden="1">
      <c r="A293" s="51">
        <v>292</v>
      </c>
      <c r="B293" s="11" t="s">
        <v>243</v>
      </c>
      <c r="C293" s="59" t="s">
        <v>69</v>
      </c>
      <c r="D293" s="59"/>
      <c r="E293" s="61">
        <f t="shared" si="195"/>
        <v>0</v>
      </c>
      <c r="F293" s="61"/>
      <c r="G293" s="61"/>
      <c r="H293" s="61"/>
      <c r="I293" s="61"/>
      <c r="J293" s="61">
        <f t="shared" si="211"/>
        <v>0</v>
      </c>
      <c r="K293" s="61"/>
      <c r="L293" s="61"/>
      <c r="M293" s="61"/>
      <c r="N293" s="61">
        <f t="shared" si="212"/>
        <v>0</v>
      </c>
      <c r="O293" s="61"/>
      <c r="P293" s="61"/>
      <c r="Q293" s="61"/>
      <c r="R293" s="61">
        <f t="shared" si="213"/>
        <v>0</v>
      </c>
      <c r="S293" s="61"/>
      <c r="T293" s="61"/>
      <c r="U293" s="61"/>
      <c r="V293" s="61">
        <f t="shared" si="214"/>
        <v>0</v>
      </c>
    </row>
    <row r="294" spans="1:22" s="6" customFormat="1" hidden="1">
      <c r="A294" s="51">
        <v>293</v>
      </c>
      <c r="B294" s="11" t="s">
        <v>243</v>
      </c>
      <c r="C294" s="59" t="s">
        <v>71</v>
      </c>
      <c r="D294" s="59"/>
      <c r="E294" s="61">
        <f t="shared" si="195"/>
        <v>0</v>
      </c>
      <c r="F294" s="61"/>
      <c r="G294" s="61"/>
      <c r="H294" s="61"/>
      <c r="I294" s="61"/>
      <c r="J294" s="61">
        <f t="shared" si="211"/>
        <v>0</v>
      </c>
      <c r="K294" s="61"/>
      <c r="L294" s="61"/>
      <c r="M294" s="61"/>
      <c r="N294" s="61">
        <f t="shared" si="212"/>
        <v>0</v>
      </c>
      <c r="O294" s="61"/>
      <c r="P294" s="61"/>
      <c r="Q294" s="61"/>
      <c r="R294" s="61">
        <f t="shared" si="213"/>
        <v>0</v>
      </c>
      <c r="S294" s="61"/>
      <c r="T294" s="61"/>
      <c r="U294" s="61"/>
      <c r="V294" s="61">
        <f t="shared" si="214"/>
        <v>0</v>
      </c>
    </row>
    <row r="295" spans="1:22" s="6" customFormat="1" hidden="1">
      <c r="A295" s="51">
        <v>294</v>
      </c>
      <c r="B295" s="11" t="s">
        <v>243</v>
      </c>
      <c r="C295" s="59" t="s">
        <v>70</v>
      </c>
      <c r="D295" s="59"/>
      <c r="E295" s="61">
        <f t="shared" si="195"/>
        <v>0</v>
      </c>
      <c r="F295" s="61"/>
      <c r="G295" s="61"/>
      <c r="H295" s="61"/>
      <c r="I295" s="61"/>
      <c r="J295" s="61">
        <f t="shared" si="211"/>
        <v>0</v>
      </c>
      <c r="K295" s="61"/>
      <c r="L295" s="61"/>
      <c r="M295" s="61"/>
      <c r="N295" s="61">
        <f t="shared" si="212"/>
        <v>0</v>
      </c>
      <c r="O295" s="61"/>
      <c r="P295" s="61"/>
      <c r="Q295" s="61"/>
      <c r="R295" s="61">
        <f t="shared" si="213"/>
        <v>0</v>
      </c>
      <c r="S295" s="61"/>
      <c r="T295" s="61"/>
      <c r="U295" s="61"/>
      <c r="V295" s="61">
        <f t="shared" si="214"/>
        <v>0</v>
      </c>
    </row>
    <row r="296" spans="1:22" s="6" customFormat="1" hidden="1">
      <c r="A296" s="51">
        <v>295</v>
      </c>
      <c r="B296" s="11" t="s">
        <v>243</v>
      </c>
      <c r="C296" s="59" t="s">
        <v>56</v>
      </c>
      <c r="D296" s="59"/>
      <c r="E296" s="61">
        <f t="shared" si="195"/>
        <v>0</v>
      </c>
      <c r="F296" s="61"/>
      <c r="G296" s="61"/>
      <c r="H296" s="61"/>
      <c r="I296" s="61"/>
      <c r="J296" s="61">
        <f t="shared" si="211"/>
        <v>0</v>
      </c>
      <c r="K296" s="61"/>
      <c r="L296" s="61"/>
      <c r="M296" s="61"/>
      <c r="N296" s="61">
        <f t="shared" si="212"/>
        <v>0</v>
      </c>
      <c r="O296" s="61"/>
      <c r="P296" s="61"/>
      <c r="Q296" s="61"/>
      <c r="R296" s="61">
        <f t="shared" si="213"/>
        <v>0</v>
      </c>
      <c r="S296" s="61"/>
      <c r="T296" s="61"/>
      <c r="U296" s="61"/>
      <c r="V296" s="61">
        <f t="shared" si="214"/>
        <v>0</v>
      </c>
    </row>
    <row r="297" spans="1:22" s="6" customFormat="1" hidden="1">
      <c r="A297" s="51">
        <v>296</v>
      </c>
      <c r="B297" s="11" t="s">
        <v>243</v>
      </c>
      <c r="C297" s="59" t="s">
        <v>47</v>
      </c>
      <c r="D297" s="59"/>
      <c r="E297" s="61">
        <f t="shared" si="195"/>
        <v>0</v>
      </c>
      <c r="F297" s="61"/>
      <c r="G297" s="61"/>
      <c r="H297" s="61"/>
      <c r="I297" s="61"/>
      <c r="J297" s="61">
        <f t="shared" si="211"/>
        <v>0</v>
      </c>
      <c r="K297" s="61"/>
      <c r="L297" s="61"/>
      <c r="M297" s="61"/>
      <c r="N297" s="61">
        <f t="shared" si="212"/>
        <v>0</v>
      </c>
      <c r="O297" s="61"/>
      <c r="P297" s="61"/>
      <c r="Q297" s="61"/>
      <c r="R297" s="61">
        <f t="shared" si="213"/>
        <v>0</v>
      </c>
      <c r="S297" s="61"/>
      <c r="T297" s="61"/>
      <c r="U297" s="61"/>
      <c r="V297" s="61">
        <f t="shared" si="214"/>
        <v>0</v>
      </c>
    </row>
    <row r="298" spans="1:22" s="6" customFormat="1" hidden="1">
      <c r="A298" s="51">
        <v>297</v>
      </c>
      <c r="B298" s="11" t="s">
        <v>243</v>
      </c>
      <c r="C298" s="59" t="s">
        <v>50</v>
      </c>
      <c r="D298" s="59"/>
      <c r="E298" s="61">
        <f t="shared" si="195"/>
        <v>0</v>
      </c>
      <c r="F298" s="61"/>
      <c r="G298" s="61"/>
      <c r="H298" s="61"/>
      <c r="I298" s="61"/>
      <c r="J298" s="61">
        <f t="shared" si="211"/>
        <v>0</v>
      </c>
      <c r="K298" s="61"/>
      <c r="L298" s="61"/>
      <c r="M298" s="61"/>
      <c r="N298" s="61">
        <f t="shared" si="212"/>
        <v>0</v>
      </c>
      <c r="O298" s="61"/>
      <c r="P298" s="61"/>
      <c r="Q298" s="61"/>
      <c r="R298" s="61">
        <f t="shared" si="213"/>
        <v>0</v>
      </c>
      <c r="S298" s="61"/>
      <c r="T298" s="61"/>
      <c r="U298" s="61"/>
      <c r="V298" s="61">
        <f t="shared" si="214"/>
        <v>0</v>
      </c>
    </row>
    <row r="299" spans="1:22" s="6" customFormat="1" hidden="1">
      <c r="A299" s="51">
        <v>298</v>
      </c>
      <c r="B299" s="11" t="s">
        <v>243</v>
      </c>
      <c r="C299" s="59" t="s">
        <v>48</v>
      </c>
      <c r="D299" s="59"/>
      <c r="E299" s="61">
        <f t="shared" si="195"/>
        <v>0</v>
      </c>
      <c r="F299" s="61"/>
      <c r="G299" s="61"/>
      <c r="H299" s="61"/>
      <c r="I299" s="61"/>
      <c r="J299" s="61">
        <f t="shared" si="211"/>
        <v>0</v>
      </c>
      <c r="K299" s="61"/>
      <c r="L299" s="61"/>
      <c r="M299" s="61"/>
      <c r="N299" s="61">
        <f t="shared" si="212"/>
        <v>0</v>
      </c>
      <c r="O299" s="61"/>
      <c r="P299" s="61"/>
      <c r="Q299" s="61"/>
      <c r="R299" s="61">
        <f t="shared" si="213"/>
        <v>0</v>
      </c>
      <c r="S299" s="61"/>
      <c r="T299" s="61"/>
      <c r="U299" s="61"/>
      <c r="V299" s="61">
        <f t="shared" si="214"/>
        <v>0</v>
      </c>
    </row>
    <row r="300" spans="1:22" hidden="1">
      <c r="A300" s="52">
        <v>312</v>
      </c>
      <c r="B300" s="9" t="s">
        <v>30</v>
      </c>
      <c r="C300" s="54" t="s">
        <v>65</v>
      </c>
      <c r="D300" s="54"/>
      <c r="E300" s="54">
        <f>SUM(G300:V300)/2</f>
        <v>9178554</v>
      </c>
      <c r="F300" s="55"/>
      <c r="G300" s="55">
        <f>[14]SANGLI!F$6</f>
        <v>667524</v>
      </c>
      <c r="H300" s="55">
        <f>[14]SANGLI!G$6</f>
        <v>705700</v>
      </c>
      <c r="I300" s="55">
        <f>[14]SANGLI!H$6</f>
        <v>858452</v>
      </c>
      <c r="J300" s="54">
        <f>SUM(G300:I300)</f>
        <v>2231676</v>
      </c>
      <c r="K300" s="55">
        <f>[14]SANGLI!J$6</f>
        <v>932521</v>
      </c>
      <c r="L300" s="55">
        <f>[14]SANGLI!K$6</f>
        <v>627225</v>
      </c>
      <c r="M300" s="55">
        <f>[14]SANGLI!L$6</f>
        <v>1130448</v>
      </c>
      <c r="N300" s="54">
        <f>SUM(K300:M300)</f>
        <v>2690194</v>
      </c>
      <c r="O300" s="55">
        <f>[14]SANGLI!N$6</f>
        <v>840687</v>
      </c>
      <c r="P300" s="55">
        <f>[14]SANGLI!O$6</f>
        <v>604102</v>
      </c>
      <c r="Q300" s="55">
        <f>[14]SANGLI!P$6</f>
        <v>508061</v>
      </c>
      <c r="R300" s="54">
        <f>SUM(O300:Q300)</f>
        <v>1952850</v>
      </c>
      <c r="S300" s="55">
        <f>[14]SANGLI!R$6</f>
        <v>695041</v>
      </c>
      <c r="T300" s="55">
        <f>[14]SANGLI!S$6</f>
        <v>765544</v>
      </c>
      <c r="U300" s="55">
        <f>[14]SANGLI!T$6</f>
        <v>843249</v>
      </c>
      <c r="V300" s="54">
        <f>SUM(S300:U300)</f>
        <v>2303834</v>
      </c>
    </row>
    <row r="301" spans="1:22" s="6" customFormat="1" hidden="1">
      <c r="A301" s="129">
        <v>299</v>
      </c>
      <c r="B301" s="124" t="s">
        <v>244</v>
      </c>
      <c r="C301" s="123" t="s">
        <v>245</v>
      </c>
      <c r="D301" s="123"/>
      <c r="E301" s="123">
        <f>SUM(E302:E312)</f>
        <v>0</v>
      </c>
      <c r="F301" s="104"/>
      <c r="G301" s="123">
        <f>SUM(G302:G312)</f>
        <v>0</v>
      </c>
      <c r="H301" s="123">
        <f t="shared" ref="H301:I301" si="215">SUM(H302:H312)</f>
        <v>0</v>
      </c>
      <c r="I301" s="123">
        <f t="shared" si="215"/>
        <v>0</v>
      </c>
      <c r="J301" s="123">
        <f>SUM(G301:I301)</f>
        <v>0</v>
      </c>
      <c r="K301" s="123">
        <f>SUM(K302:K312)</f>
        <v>0</v>
      </c>
      <c r="L301" s="123">
        <f t="shared" ref="L301:M301" si="216">SUM(L302:L312)</f>
        <v>0</v>
      </c>
      <c r="M301" s="123">
        <f t="shared" si="216"/>
        <v>0</v>
      </c>
      <c r="N301" s="123">
        <f>SUM(K301:M301)</f>
        <v>0</v>
      </c>
      <c r="O301" s="123">
        <f>SUM(O302:O312)</f>
        <v>0</v>
      </c>
      <c r="P301" s="123">
        <f t="shared" ref="P301:Q301" si="217">SUM(P302:P312)</f>
        <v>0</v>
      </c>
      <c r="Q301" s="123">
        <f t="shared" si="217"/>
        <v>0</v>
      </c>
      <c r="R301" s="123">
        <f t="shared" si="213"/>
        <v>0</v>
      </c>
      <c r="S301" s="123">
        <f>SUM(S302:S312)</f>
        <v>0</v>
      </c>
      <c r="T301" s="123">
        <f t="shared" ref="T301:U301" si="218">SUM(T302:T312)</f>
        <v>0</v>
      </c>
      <c r="U301" s="123">
        <f t="shared" si="218"/>
        <v>0</v>
      </c>
      <c r="V301" s="123">
        <f>SUM(S301:U301)</f>
        <v>0</v>
      </c>
    </row>
    <row r="302" spans="1:22" s="6" customFormat="1" hidden="1">
      <c r="A302" s="51">
        <v>300</v>
      </c>
      <c r="B302" s="11" t="s">
        <v>244</v>
      </c>
      <c r="C302" s="59" t="s">
        <v>42</v>
      </c>
      <c r="D302" s="59"/>
      <c r="E302" s="61">
        <f t="shared" si="195"/>
        <v>0</v>
      </c>
      <c r="F302" s="61"/>
      <c r="G302" s="61"/>
      <c r="H302" s="61"/>
      <c r="I302" s="61"/>
      <c r="J302" s="61">
        <f t="shared" ref="J302:J312" si="219">SUM(G302:I302)</f>
        <v>0</v>
      </c>
      <c r="K302" s="61"/>
      <c r="L302" s="61"/>
      <c r="M302" s="61"/>
      <c r="N302" s="61">
        <f t="shared" ref="N302:N312" si="220">SUM(K302:M302)</f>
        <v>0</v>
      </c>
      <c r="O302" s="61"/>
      <c r="P302" s="61"/>
      <c r="Q302" s="61"/>
      <c r="R302" s="61">
        <f t="shared" si="213"/>
        <v>0</v>
      </c>
      <c r="S302" s="61"/>
      <c r="T302" s="61"/>
      <c r="U302" s="61"/>
      <c r="V302" s="61">
        <f t="shared" ref="V302:V312" si="221">SUM(S302:U302)</f>
        <v>0</v>
      </c>
    </row>
    <row r="303" spans="1:22" s="6" customFormat="1" hidden="1">
      <c r="A303" s="51">
        <v>301</v>
      </c>
      <c r="B303" s="11" t="s">
        <v>244</v>
      </c>
      <c r="C303" s="59" t="s">
        <v>41</v>
      </c>
      <c r="D303" s="59"/>
      <c r="E303" s="61">
        <f t="shared" si="195"/>
        <v>0</v>
      </c>
      <c r="F303" s="61"/>
      <c r="G303" s="61"/>
      <c r="H303" s="61"/>
      <c r="I303" s="61"/>
      <c r="J303" s="61">
        <f t="shared" si="219"/>
        <v>0</v>
      </c>
      <c r="K303" s="61"/>
      <c r="L303" s="61"/>
      <c r="M303" s="61"/>
      <c r="N303" s="61">
        <f t="shared" si="220"/>
        <v>0</v>
      </c>
      <c r="O303" s="61"/>
      <c r="P303" s="61"/>
      <c r="Q303" s="61"/>
      <c r="R303" s="61">
        <f t="shared" si="213"/>
        <v>0</v>
      </c>
      <c r="S303" s="61"/>
      <c r="T303" s="61"/>
      <c r="U303" s="61"/>
      <c r="V303" s="61">
        <f t="shared" si="221"/>
        <v>0</v>
      </c>
    </row>
    <row r="304" spans="1:22" s="6" customFormat="1" hidden="1">
      <c r="A304" s="51">
        <v>302</v>
      </c>
      <c r="B304" s="11" t="s">
        <v>244</v>
      </c>
      <c r="C304" s="59" t="s">
        <v>68</v>
      </c>
      <c r="D304" s="59"/>
      <c r="E304" s="61">
        <f t="shared" si="195"/>
        <v>0</v>
      </c>
      <c r="F304" s="61"/>
      <c r="G304" s="61"/>
      <c r="H304" s="61"/>
      <c r="I304" s="61"/>
      <c r="J304" s="61">
        <f t="shared" si="219"/>
        <v>0</v>
      </c>
      <c r="K304" s="61"/>
      <c r="L304" s="61"/>
      <c r="M304" s="61"/>
      <c r="N304" s="61">
        <f t="shared" si="220"/>
        <v>0</v>
      </c>
      <c r="O304" s="61"/>
      <c r="P304" s="61"/>
      <c r="Q304" s="61"/>
      <c r="R304" s="61">
        <f t="shared" si="213"/>
        <v>0</v>
      </c>
      <c r="S304" s="61"/>
      <c r="T304" s="61"/>
      <c r="U304" s="61"/>
      <c r="V304" s="61">
        <f t="shared" si="221"/>
        <v>0</v>
      </c>
    </row>
    <row r="305" spans="1:22" s="6" customFormat="1" hidden="1">
      <c r="A305" s="51">
        <v>303</v>
      </c>
      <c r="B305" s="11" t="s">
        <v>244</v>
      </c>
      <c r="C305" s="60" t="s">
        <v>159</v>
      </c>
      <c r="D305" s="60"/>
      <c r="E305" s="61">
        <f t="shared" si="195"/>
        <v>0</v>
      </c>
      <c r="F305" s="61"/>
      <c r="G305" s="61"/>
      <c r="H305" s="61"/>
      <c r="I305" s="61"/>
      <c r="J305" s="61">
        <f t="shared" si="219"/>
        <v>0</v>
      </c>
      <c r="K305" s="61"/>
      <c r="L305" s="61"/>
      <c r="M305" s="61"/>
      <c r="N305" s="61">
        <f t="shared" si="220"/>
        <v>0</v>
      </c>
      <c r="O305" s="61"/>
      <c r="P305" s="61"/>
      <c r="Q305" s="61"/>
      <c r="R305" s="61">
        <f t="shared" si="213"/>
        <v>0</v>
      </c>
      <c r="S305" s="61"/>
      <c r="T305" s="61"/>
      <c r="U305" s="61"/>
      <c r="V305" s="61">
        <f t="shared" si="221"/>
        <v>0</v>
      </c>
    </row>
    <row r="306" spans="1:22" s="6" customFormat="1" hidden="1">
      <c r="A306" s="51">
        <v>304</v>
      </c>
      <c r="B306" s="11" t="s">
        <v>244</v>
      </c>
      <c r="C306" s="59" t="s">
        <v>69</v>
      </c>
      <c r="D306" s="59"/>
      <c r="E306" s="61">
        <f t="shared" si="195"/>
        <v>0</v>
      </c>
      <c r="F306" s="61"/>
      <c r="G306" s="61"/>
      <c r="H306" s="61"/>
      <c r="I306" s="61"/>
      <c r="J306" s="61">
        <f t="shared" si="219"/>
        <v>0</v>
      </c>
      <c r="K306" s="61"/>
      <c r="L306" s="61"/>
      <c r="M306" s="61"/>
      <c r="N306" s="61">
        <f t="shared" si="220"/>
        <v>0</v>
      </c>
      <c r="O306" s="61"/>
      <c r="P306" s="61"/>
      <c r="Q306" s="61"/>
      <c r="R306" s="61">
        <f t="shared" si="213"/>
        <v>0</v>
      </c>
      <c r="S306" s="61"/>
      <c r="T306" s="61"/>
      <c r="U306" s="61"/>
      <c r="V306" s="61">
        <f t="shared" si="221"/>
        <v>0</v>
      </c>
    </row>
    <row r="307" spans="1:22" s="6" customFormat="1" hidden="1">
      <c r="A307" s="51">
        <v>305</v>
      </c>
      <c r="B307" s="11" t="s">
        <v>244</v>
      </c>
      <c r="C307" s="59" t="s">
        <v>71</v>
      </c>
      <c r="D307" s="59"/>
      <c r="E307" s="61">
        <f t="shared" si="195"/>
        <v>0</v>
      </c>
      <c r="F307" s="61"/>
      <c r="G307" s="61"/>
      <c r="H307" s="61"/>
      <c r="I307" s="61"/>
      <c r="J307" s="61">
        <f t="shared" si="219"/>
        <v>0</v>
      </c>
      <c r="K307" s="61"/>
      <c r="L307" s="61"/>
      <c r="M307" s="61"/>
      <c r="N307" s="61">
        <f t="shared" si="220"/>
        <v>0</v>
      </c>
      <c r="O307" s="61"/>
      <c r="P307" s="61"/>
      <c r="Q307" s="61"/>
      <c r="R307" s="61">
        <f t="shared" si="213"/>
        <v>0</v>
      </c>
      <c r="S307" s="61"/>
      <c r="T307" s="61"/>
      <c r="U307" s="61"/>
      <c r="V307" s="61">
        <f t="shared" si="221"/>
        <v>0</v>
      </c>
    </row>
    <row r="308" spans="1:22" s="6" customFormat="1" hidden="1">
      <c r="A308" s="51">
        <v>306</v>
      </c>
      <c r="B308" s="11" t="s">
        <v>244</v>
      </c>
      <c r="C308" s="59" t="s">
        <v>70</v>
      </c>
      <c r="D308" s="59"/>
      <c r="E308" s="61">
        <f t="shared" si="195"/>
        <v>0</v>
      </c>
      <c r="F308" s="61"/>
      <c r="G308" s="61"/>
      <c r="H308" s="61"/>
      <c r="I308" s="61"/>
      <c r="J308" s="61">
        <f t="shared" si="219"/>
        <v>0</v>
      </c>
      <c r="K308" s="61"/>
      <c r="L308" s="61"/>
      <c r="M308" s="61"/>
      <c r="N308" s="61">
        <f t="shared" si="220"/>
        <v>0</v>
      </c>
      <c r="O308" s="61"/>
      <c r="P308" s="61"/>
      <c r="Q308" s="61"/>
      <c r="R308" s="61">
        <f t="shared" si="213"/>
        <v>0</v>
      </c>
      <c r="S308" s="61"/>
      <c r="T308" s="61"/>
      <c r="U308" s="61"/>
      <c r="V308" s="61">
        <f t="shared" si="221"/>
        <v>0</v>
      </c>
    </row>
    <row r="309" spans="1:22" s="6" customFormat="1" hidden="1">
      <c r="A309" s="51">
        <v>307</v>
      </c>
      <c r="B309" s="11" t="s">
        <v>244</v>
      </c>
      <c r="C309" s="59" t="s">
        <v>56</v>
      </c>
      <c r="D309" s="59"/>
      <c r="E309" s="61">
        <f t="shared" si="195"/>
        <v>0</v>
      </c>
      <c r="F309" s="61"/>
      <c r="G309" s="61"/>
      <c r="H309" s="61"/>
      <c r="I309" s="61"/>
      <c r="J309" s="61">
        <f t="shared" si="219"/>
        <v>0</v>
      </c>
      <c r="K309" s="61"/>
      <c r="L309" s="61"/>
      <c r="M309" s="61"/>
      <c r="N309" s="61">
        <f t="shared" si="220"/>
        <v>0</v>
      </c>
      <c r="O309" s="61"/>
      <c r="P309" s="61"/>
      <c r="Q309" s="61"/>
      <c r="R309" s="61">
        <f t="shared" si="213"/>
        <v>0</v>
      </c>
      <c r="S309" s="61"/>
      <c r="T309" s="61"/>
      <c r="U309" s="61"/>
      <c r="V309" s="61">
        <f t="shared" si="221"/>
        <v>0</v>
      </c>
    </row>
    <row r="310" spans="1:22" s="6" customFormat="1" hidden="1">
      <c r="A310" s="51">
        <v>308</v>
      </c>
      <c r="B310" s="11" t="s">
        <v>244</v>
      </c>
      <c r="C310" s="59" t="s">
        <v>47</v>
      </c>
      <c r="D310" s="59"/>
      <c r="E310" s="61">
        <f t="shared" si="195"/>
        <v>0</v>
      </c>
      <c r="F310" s="61"/>
      <c r="G310" s="61"/>
      <c r="H310" s="61"/>
      <c r="I310" s="61"/>
      <c r="J310" s="61">
        <f t="shared" si="219"/>
        <v>0</v>
      </c>
      <c r="K310" s="61"/>
      <c r="L310" s="61"/>
      <c r="M310" s="61"/>
      <c r="N310" s="61">
        <f t="shared" si="220"/>
        <v>0</v>
      </c>
      <c r="O310" s="61"/>
      <c r="P310" s="61"/>
      <c r="Q310" s="61"/>
      <c r="R310" s="61">
        <f t="shared" si="213"/>
        <v>0</v>
      </c>
      <c r="S310" s="61"/>
      <c r="T310" s="61"/>
      <c r="U310" s="61"/>
      <c r="V310" s="61">
        <f t="shared" si="221"/>
        <v>0</v>
      </c>
    </row>
    <row r="311" spans="1:22" hidden="1">
      <c r="A311" s="51">
        <v>309</v>
      </c>
      <c r="B311" s="11" t="s">
        <v>244</v>
      </c>
      <c r="C311" s="59" t="s">
        <v>50</v>
      </c>
      <c r="D311" s="59"/>
      <c r="E311" s="61">
        <f t="shared" si="195"/>
        <v>0</v>
      </c>
      <c r="F311" s="61"/>
      <c r="G311" s="61"/>
      <c r="H311" s="61"/>
      <c r="I311" s="61"/>
      <c r="J311" s="61">
        <f t="shared" si="219"/>
        <v>0</v>
      </c>
      <c r="K311" s="61"/>
      <c r="L311" s="61"/>
      <c r="M311" s="61"/>
      <c r="N311" s="61">
        <f t="shared" si="220"/>
        <v>0</v>
      </c>
      <c r="O311" s="61"/>
      <c r="P311" s="61"/>
      <c r="Q311" s="61"/>
      <c r="R311" s="61">
        <f t="shared" si="213"/>
        <v>0</v>
      </c>
      <c r="S311" s="61"/>
      <c r="T311" s="61"/>
      <c r="U311" s="61"/>
      <c r="V311" s="61">
        <f t="shared" si="221"/>
        <v>0</v>
      </c>
    </row>
    <row r="312" spans="1:22" hidden="1">
      <c r="A312" s="51">
        <v>310</v>
      </c>
      <c r="B312" s="11" t="s">
        <v>244</v>
      </c>
      <c r="C312" s="59" t="s">
        <v>48</v>
      </c>
      <c r="D312" s="59"/>
      <c r="E312" s="61">
        <f t="shared" si="195"/>
        <v>0</v>
      </c>
      <c r="F312" s="61"/>
      <c r="G312" s="61"/>
      <c r="H312" s="61"/>
      <c r="I312" s="61"/>
      <c r="J312" s="61">
        <f t="shared" si="219"/>
        <v>0</v>
      </c>
      <c r="K312" s="61"/>
      <c r="L312" s="61"/>
      <c r="M312" s="61"/>
      <c r="N312" s="61">
        <f t="shared" si="220"/>
        <v>0</v>
      </c>
      <c r="O312" s="61"/>
      <c r="P312" s="61"/>
      <c r="Q312" s="61"/>
      <c r="R312" s="61">
        <f t="shared" si="213"/>
        <v>0</v>
      </c>
      <c r="S312" s="61"/>
      <c r="T312" s="61"/>
      <c r="U312" s="61"/>
      <c r="V312" s="61">
        <f t="shared" si="221"/>
        <v>0</v>
      </c>
    </row>
    <row r="313" spans="1:22" hidden="1">
      <c r="A313" s="51"/>
      <c r="B313" s="11"/>
      <c r="C313" s="59"/>
      <c r="D313" s="59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</row>
    <row r="314" spans="1:22" hidden="1">
      <c r="A314" s="131">
        <v>682</v>
      </c>
      <c r="B314" s="132" t="s">
        <v>85</v>
      </c>
      <c r="C314" s="122" t="s">
        <v>247</v>
      </c>
      <c r="D314" s="130"/>
      <c r="E314" s="126">
        <f>E315+E328</f>
        <v>2040527.4965922884</v>
      </c>
      <c r="F314" s="106"/>
      <c r="G314" s="126">
        <f>G315+G328</f>
        <v>89534.703738515003</v>
      </c>
      <c r="H314" s="126">
        <f t="shared" ref="H314:I314" si="222">H315+H328</f>
        <v>90520.300154580458</v>
      </c>
      <c r="I314" s="126">
        <f t="shared" si="222"/>
        <v>166015.55097746218</v>
      </c>
      <c r="J314" s="126">
        <f>SUM(G314:I314)</f>
        <v>346070.55487055762</v>
      </c>
      <c r="K314" s="126">
        <f>K315+K328</f>
        <v>169261.17967126617</v>
      </c>
      <c r="L314" s="126">
        <f t="shared" ref="L314" si="223">L315+L328</f>
        <v>238513.51085140835</v>
      </c>
      <c r="M314" s="126">
        <f t="shared" ref="M314" si="224">M315+M328</f>
        <v>163194.23506003444</v>
      </c>
      <c r="N314" s="126">
        <f>SUM(K314:M314)</f>
        <v>570968.92558270902</v>
      </c>
      <c r="O314" s="126">
        <f>O315+O328</f>
        <v>234201.01371995453</v>
      </c>
      <c r="P314" s="126">
        <f t="shared" ref="P314" si="225">P315+P328</f>
        <v>164506.7383545652</v>
      </c>
      <c r="Q314" s="126">
        <f t="shared" ref="Q314" si="226">Q315+Q328</f>
        <v>236019.56381861182</v>
      </c>
      <c r="R314" s="126">
        <f>SUM(O314:Q314)</f>
        <v>634727.31589313154</v>
      </c>
      <c r="S314" s="126">
        <f>S315+S328</f>
        <v>163237.06243314757</v>
      </c>
      <c r="T314" s="126">
        <f t="shared" ref="T314" si="227">T315+T328</f>
        <v>163768.09916158524</v>
      </c>
      <c r="U314" s="126">
        <f t="shared" ref="U314" si="228">U315+U328</f>
        <v>161755.53865115723</v>
      </c>
      <c r="V314" s="126">
        <f>SUM(S314:U314)</f>
        <v>488760.70024589001</v>
      </c>
    </row>
    <row r="315" spans="1:22" hidden="1">
      <c r="A315" s="131">
        <v>683</v>
      </c>
      <c r="B315" s="132" t="s">
        <v>248</v>
      </c>
      <c r="C315" s="122" t="s">
        <v>249</v>
      </c>
      <c r="D315" s="130"/>
      <c r="E315" s="126">
        <f>SUM(E316:E327)</f>
        <v>2040527.4965922884</v>
      </c>
      <c r="F315" s="106"/>
      <c r="G315" s="126">
        <f t="shared" ref="G315:V315" si="229">SUM(G316:G327)</f>
        <v>89534.703738515003</v>
      </c>
      <c r="H315" s="126">
        <f t="shared" si="229"/>
        <v>90520.300154580458</v>
      </c>
      <c r="I315" s="126">
        <f t="shared" si="229"/>
        <v>166015.55097746218</v>
      </c>
      <c r="J315" s="126">
        <f t="shared" si="229"/>
        <v>346070.55487055762</v>
      </c>
      <c r="K315" s="126">
        <f t="shared" si="229"/>
        <v>169261.17967126617</v>
      </c>
      <c r="L315" s="126">
        <f t="shared" si="229"/>
        <v>238513.51085140835</v>
      </c>
      <c r="M315" s="126">
        <f t="shared" si="229"/>
        <v>163194.23506003444</v>
      </c>
      <c r="N315" s="126">
        <f t="shared" si="229"/>
        <v>570968.92558270902</v>
      </c>
      <c r="O315" s="126">
        <f t="shared" si="229"/>
        <v>234201.01371995453</v>
      </c>
      <c r="P315" s="126">
        <f t="shared" si="229"/>
        <v>164506.7383545652</v>
      </c>
      <c r="Q315" s="126">
        <f t="shared" si="229"/>
        <v>236019.56381861182</v>
      </c>
      <c r="R315" s="126">
        <f t="shared" si="229"/>
        <v>634727.31589313154</v>
      </c>
      <c r="S315" s="126">
        <f t="shared" si="229"/>
        <v>163237.06243314757</v>
      </c>
      <c r="T315" s="126">
        <f t="shared" si="229"/>
        <v>163768.09916158524</v>
      </c>
      <c r="U315" s="126">
        <f t="shared" si="229"/>
        <v>161755.53865115723</v>
      </c>
      <c r="V315" s="126">
        <f t="shared" si="229"/>
        <v>488760.70024589007</v>
      </c>
    </row>
    <row r="316" spans="1:22" hidden="1">
      <c r="A316" s="89">
        <v>684</v>
      </c>
      <c r="B316" s="12" t="s">
        <v>248</v>
      </c>
      <c r="C316" s="62" t="s">
        <v>42</v>
      </c>
      <c r="D316" s="59"/>
      <c r="E316" s="61">
        <f t="shared" ref="E316:E339" si="230">SUM(G316:V316)/2</f>
        <v>0</v>
      </c>
      <c r="F316" s="61"/>
      <c r="G316" s="61">
        <f>VLOOKUP($A316,[15]Dept!$A$5:$T$42,5,FALSE)*G$3%</f>
        <v>0</v>
      </c>
      <c r="H316" s="61">
        <f>VLOOKUP($A316,[15]Dept!$A$5:$T$42,6,FALSE)*H$3%</f>
        <v>0</v>
      </c>
      <c r="I316" s="61">
        <f>VLOOKUP($A316,[15]Dept!$A$5:$T$42,7,FALSE)*I$3%</f>
        <v>0</v>
      </c>
      <c r="J316" s="61">
        <f>SUM(G316:I316)</f>
        <v>0</v>
      </c>
      <c r="K316" s="61">
        <f>VLOOKUP($A316,[15]Dept!$A$5:$T$42,9,FALSE)*K$3%</f>
        <v>0</v>
      </c>
      <c r="L316" s="61">
        <f>VLOOKUP($A316,[15]Dept!$A$5:$T$42,10,FALSE)*L$3%</f>
        <v>0</v>
      </c>
      <c r="M316" s="61">
        <f>VLOOKUP($A316,[15]Dept!$A$5:$T$42,11,FALSE)*M$3%</f>
        <v>0</v>
      </c>
      <c r="N316" s="61">
        <f>SUM(K316:M316)</f>
        <v>0</v>
      </c>
      <c r="O316" s="61">
        <f>VLOOKUP($A316,[15]Dept!$A$5:$T$42,13,FALSE)*O$3%</f>
        <v>0</v>
      </c>
      <c r="P316" s="61">
        <f>VLOOKUP($A316,[15]Dept!$A$5:$T$42,14,FALSE)*P$3%</f>
        <v>0</v>
      </c>
      <c r="Q316" s="61">
        <f>VLOOKUP($A316,[15]Dept!$A$5:$T$42,15,FALSE)*Q$3%</f>
        <v>0</v>
      </c>
      <c r="R316" s="61">
        <f t="shared" ref="R316" si="231">SUM(O316:Q316)</f>
        <v>0</v>
      </c>
      <c r="S316" s="61">
        <f>VLOOKUP($A316,[15]Dept!$A$5:$T$42,17,FALSE)*S$3%</f>
        <v>0</v>
      </c>
      <c r="T316" s="61">
        <f>VLOOKUP($A316,[15]Dept!$A$5:$T$42,18,FALSE)*T$3%</f>
        <v>0</v>
      </c>
      <c r="U316" s="61">
        <f>VLOOKUP($A316,[15]Dept!$A$5:$T$42,19,FALSE)*U$3%</f>
        <v>0</v>
      </c>
      <c r="V316" s="61">
        <f t="shared" ref="V316" si="232">SUM(S316:U316)</f>
        <v>0</v>
      </c>
    </row>
    <row r="317" spans="1:22" hidden="1">
      <c r="A317" s="89">
        <v>685</v>
      </c>
      <c r="B317" s="12" t="s">
        <v>248</v>
      </c>
      <c r="C317" s="62" t="s">
        <v>41</v>
      </c>
      <c r="D317" s="59"/>
      <c r="E317" s="61">
        <f t="shared" si="230"/>
        <v>0</v>
      </c>
      <c r="F317" s="61"/>
      <c r="G317" s="61">
        <f>VLOOKUP($A317,[15]Dept!$A$5:$T$42,5,FALSE)*G$3%</f>
        <v>0</v>
      </c>
      <c r="H317" s="61">
        <f>VLOOKUP($A317,[15]Dept!$A$5:$T$42,6,FALSE)*H$3%</f>
        <v>0</v>
      </c>
      <c r="I317" s="61">
        <f>VLOOKUP($A317,[15]Dept!$A$5:$T$42,7,FALSE)*I$3%</f>
        <v>0</v>
      </c>
      <c r="J317" s="61">
        <f t="shared" ref="J317:J326" si="233">SUM(G317:I317)</f>
        <v>0</v>
      </c>
      <c r="K317" s="61">
        <f>VLOOKUP($A317,[15]Dept!$A$5:$T$42,9,FALSE)*K$3%</f>
        <v>0</v>
      </c>
      <c r="L317" s="61">
        <f>VLOOKUP($A317,[15]Dept!$A$5:$T$42,10,FALSE)*L$3%</f>
        <v>0</v>
      </c>
      <c r="M317" s="61">
        <f>VLOOKUP($A317,[15]Dept!$A$5:$T$42,11,FALSE)*M$3%</f>
        <v>0</v>
      </c>
      <c r="N317" s="61">
        <f t="shared" ref="N317:N326" si="234">SUM(K317:M317)</f>
        <v>0</v>
      </c>
      <c r="O317" s="61">
        <f>VLOOKUP($A317,[15]Dept!$A$5:$T$42,13,FALSE)*O$3%</f>
        <v>0</v>
      </c>
      <c r="P317" s="61">
        <f>VLOOKUP($A317,[15]Dept!$A$5:$T$42,14,FALSE)*P$3%</f>
        <v>0</v>
      </c>
      <c r="Q317" s="61">
        <f>VLOOKUP($A317,[15]Dept!$A$5:$T$42,15,FALSE)*Q$3%</f>
        <v>0</v>
      </c>
      <c r="R317" s="61">
        <f t="shared" ref="R317:R326" si="235">SUM(O317:Q317)</f>
        <v>0</v>
      </c>
      <c r="S317" s="61">
        <f>VLOOKUP($A317,[15]Dept!$A$5:$T$42,17,FALSE)*S$3%</f>
        <v>0</v>
      </c>
      <c r="T317" s="61">
        <f>VLOOKUP($A317,[15]Dept!$A$5:$T$42,18,FALSE)*T$3%</f>
        <v>0</v>
      </c>
      <c r="U317" s="61">
        <f>VLOOKUP($A317,[15]Dept!$A$5:$T$42,19,FALSE)*U$3%</f>
        <v>0</v>
      </c>
      <c r="V317" s="61">
        <f t="shared" ref="V317:V326" si="236">SUM(S317:U317)</f>
        <v>0</v>
      </c>
    </row>
    <row r="318" spans="1:22" hidden="1">
      <c r="A318" s="89">
        <v>686</v>
      </c>
      <c r="B318" s="12" t="s">
        <v>248</v>
      </c>
      <c r="C318" s="62" t="s">
        <v>68</v>
      </c>
      <c r="D318" s="59"/>
      <c r="E318" s="61">
        <f t="shared" si="230"/>
        <v>0</v>
      </c>
      <c r="F318" s="61"/>
      <c r="G318" s="61">
        <f>VLOOKUP($A318,[15]Dept!$A$5:$T$42,5,FALSE)*G$3%</f>
        <v>0</v>
      </c>
      <c r="H318" s="61">
        <f>VLOOKUP($A318,[15]Dept!$A$5:$T$42,6,FALSE)*H$3%</f>
        <v>0</v>
      </c>
      <c r="I318" s="61">
        <f>VLOOKUP($A318,[15]Dept!$A$5:$T$42,7,FALSE)*I$3%</f>
        <v>0</v>
      </c>
      <c r="J318" s="61">
        <f t="shared" si="233"/>
        <v>0</v>
      </c>
      <c r="K318" s="61">
        <f>VLOOKUP($A318,[15]Dept!$A$5:$T$42,9,FALSE)*K$3%</f>
        <v>0</v>
      </c>
      <c r="L318" s="61">
        <f>VLOOKUP($A318,[15]Dept!$A$5:$T$42,10,FALSE)*L$3%</f>
        <v>0</v>
      </c>
      <c r="M318" s="61">
        <f>VLOOKUP($A318,[15]Dept!$A$5:$T$42,11,FALSE)*M$3%</f>
        <v>0</v>
      </c>
      <c r="N318" s="61">
        <f t="shared" si="234"/>
        <v>0</v>
      </c>
      <c r="O318" s="61">
        <f>VLOOKUP($A318,[15]Dept!$A$5:$T$42,13,FALSE)*O$3%</f>
        <v>0</v>
      </c>
      <c r="P318" s="61">
        <f>VLOOKUP($A318,[15]Dept!$A$5:$T$42,14,FALSE)*P$3%</f>
        <v>0</v>
      </c>
      <c r="Q318" s="61">
        <f>VLOOKUP($A318,[15]Dept!$A$5:$T$42,15,FALSE)*Q$3%</f>
        <v>0</v>
      </c>
      <c r="R318" s="61">
        <f t="shared" si="235"/>
        <v>0</v>
      </c>
      <c r="S318" s="61">
        <f>VLOOKUP($A318,[15]Dept!$A$5:$T$42,17,FALSE)*S$3%</f>
        <v>0</v>
      </c>
      <c r="T318" s="61">
        <f>VLOOKUP($A318,[15]Dept!$A$5:$T$42,18,FALSE)*T$3%</f>
        <v>0</v>
      </c>
      <c r="U318" s="61">
        <f>VLOOKUP($A318,[15]Dept!$A$5:$T$42,19,FALSE)*U$3%</f>
        <v>0</v>
      </c>
      <c r="V318" s="61">
        <f t="shared" si="236"/>
        <v>0</v>
      </c>
    </row>
    <row r="319" spans="1:22" hidden="1">
      <c r="A319" s="89">
        <v>687</v>
      </c>
      <c r="B319" s="12" t="s">
        <v>248</v>
      </c>
      <c r="C319" s="63" t="s">
        <v>159</v>
      </c>
      <c r="D319" s="59"/>
      <c r="E319" s="61">
        <f t="shared" si="230"/>
        <v>0</v>
      </c>
      <c r="F319" s="61"/>
      <c r="G319" s="61">
        <f>VLOOKUP($A319,[15]Dept!$A$5:$T$42,5,FALSE)*G$3%</f>
        <v>0</v>
      </c>
      <c r="H319" s="61">
        <f>VLOOKUP($A319,[15]Dept!$A$5:$T$42,6,FALSE)*H$3%</f>
        <v>0</v>
      </c>
      <c r="I319" s="61">
        <f>VLOOKUP($A319,[15]Dept!$A$5:$T$42,7,FALSE)*I$3%</f>
        <v>0</v>
      </c>
      <c r="J319" s="61">
        <f t="shared" si="233"/>
        <v>0</v>
      </c>
      <c r="K319" s="61">
        <f>VLOOKUP($A319,[15]Dept!$A$5:$T$42,9,FALSE)*K$3%</f>
        <v>0</v>
      </c>
      <c r="L319" s="61">
        <f>VLOOKUP($A319,[15]Dept!$A$5:$T$42,10,FALSE)*L$3%</f>
        <v>0</v>
      </c>
      <c r="M319" s="61">
        <f>VLOOKUP($A319,[15]Dept!$A$5:$T$42,11,FALSE)*M$3%</f>
        <v>0</v>
      </c>
      <c r="N319" s="61">
        <f t="shared" si="234"/>
        <v>0</v>
      </c>
      <c r="O319" s="61">
        <f>VLOOKUP($A319,[15]Dept!$A$5:$T$42,13,FALSE)*O$3%</f>
        <v>0</v>
      </c>
      <c r="P319" s="61">
        <f>VLOOKUP($A319,[15]Dept!$A$5:$T$42,14,FALSE)*P$3%</f>
        <v>0</v>
      </c>
      <c r="Q319" s="61">
        <f>VLOOKUP($A319,[15]Dept!$A$5:$T$42,15,FALSE)*Q$3%</f>
        <v>0</v>
      </c>
      <c r="R319" s="61">
        <f t="shared" si="235"/>
        <v>0</v>
      </c>
      <c r="S319" s="61">
        <f>VLOOKUP($A319,[15]Dept!$A$5:$T$42,17,FALSE)*S$3%</f>
        <v>0</v>
      </c>
      <c r="T319" s="61">
        <f>VLOOKUP($A319,[15]Dept!$A$5:$T$42,18,FALSE)*T$3%</f>
        <v>0</v>
      </c>
      <c r="U319" s="61">
        <f>VLOOKUP($A319,[15]Dept!$A$5:$T$42,19,FALSE)*U$3%</f>
        <v>0</v>
      </c>
      <c r="V319" s="61">
        <f t="shared" si="236"/>
        <v>0</v>
      </c>
    </row>
    <row r="320" spans="1:22" hidden="1">
      <c r="A320" s="89">
        <v>688</v>
      </c>
      <c r="B320" s="12" t="s">
        <v>248</v>
      </c>
      <c r="C320" s="62" t="s">
        <v>69</v>
      </c>
      <c r="D320" s="59"/>
      <c r="E320" s="61">
        <f t="shared" si="230"/>
        <v>0</v>
      </c>
      <c r="F320" s="61"/>
      <c r="G320" s="61">
        <f>VLOOKUP($A320,[15]Dept!$A$5:$T$42,5,FALSE)*G$3%</f>
        <v>0</v>
      </c>
      <c r="H320" s="61">
        <f>VLOOKUP($A320,[15]Dept!$A$5:$T$42,6,FALSE)*H$3%</f>
        <v>0</v>
      </c>
      <c r="I320" s="61">
        <f>VLOOKUP($A320,[15]Dept!$A$5:$T$42,7,FALSE)*I$3%</f>
        <v>0</v>
      </c>
      <c r="J320" s="61">
        <f t="shared" si="233"/>
        <v>0</v>
      </c>
      <c r="K320" s="61">
        <f>VLOOKUP($A320,[15]Dept!$A$5:$T$42,9,FALSE)*K$3%</f>
        <v>0</v>
      </c>
      <c r="L320" s="61">
        <f>VLOOKUP($A320,[15]Dept!$A$5:$T$42,10,FALSE)*L$3%</f>
        <v>0</v>
      </c>
      <c r="M320" s="61">
        <f>VLOOKUP($A320,[15]Dept!$A$5:$T$42,11,FALSE)*M$3%</f>
        <v>0</v>
      </c>
      <c r="N320" s="61">
        <f t="shared" si="234"/>
        <v>0</v>
      </c>
      <c r="O320" s="61">
        <f>VLOOKUP($A320,[15]Dept!$A$5:$T$42,13,FALSE)*O$3%</f>
        <v>0</v>
      </c>
      <c r="P320" s="61">
        <f>VLOOKUP($A320,[15]Dept!$A$5:$T$42,14,FALSE)*P$3%</f>
        <v>0</v>
      </c>
      <c r="Q320" s="61">
        <f>VLOOKUP($A320,[15]Dept!$A$5:$T$42,15,FALSE)*Q$3%</f>
        <v>0</v>
      </c>
      <c r="R320" s="61">
        <f t="shared" si="235"/>
        <v>0</v>
      </c>
      <c r="S320" s="61">
        <f>VLOOKUP($A320,[15]Dept!$A$5:$T$42,17,FALSE)*S$3%</f>
        <v>0</v>
      </c>
      <c r="T320" s="61">
        <f>VLOOKUP($A320,[15]Dept!$A$5:$T$42,18,FALSE)*T$3%</f>
        <v>0</v>
      </c>
      <c r="U320" s="61">
        <f>VLOOKUP($A320,[15]Dept!$A$5:$T$42,19,FALSE)*U$3%</f>
        <v>0</v>
      </c>
      <c r="V320" s="61">
        <f t="shared" si="236"/>
        <v>0</v>
      </c>
    </row>
    <row r="321" spans="1:22" hidden="1">
      <c r="A321" s="89">
        <v>689</v>
      </c>
      <c r="B321" s="12" t="s">
        <v>248</v>
      </c>
      <c r="C321" s="62" t="s">
        <v>71</v>
      </c>
      <c r="D321" s="59"/>
      <c r="E321" s="61">
        <f t="shared" si="230"/>
        <v>0</v>
      </c>
      <c r="F321" s="61"/>
      <c r="G321" s="61">
        <f>VLOOKUP($A321,[15]Dept!$A$5:$T$42,5,FALSE)*G$3%</f>
        <v>0</v>
      </c>
      <c r="H321" s="61">
        <f>VLOOKUP($A321,[15]Dept!$A$5:$T$42,6,FALSE)*H$3%</f>
        <v>0</v>
      </c>
      <c r="I321" s="61">
        <f>VLOOKUP($A321,[15]Dept!$A$5:$T$42,7,FALSE)*I$3%</f>
        <v>0</v>
      </c>
      <c r="J321" s="61">
        <f t="shared" si="233"/>
        <v>0</v>
      </c>
      <c r="K321" s="61">
        <f>VLOOKUP($A321,[15]Dept!$A$5:$T$42,9,FALSE)*K$3%</f>
        <v>0</v>
      </c>
      <c r="L321" s="61">
        <f>VLOOKUP($A321,[15]Dept!$A$5:$T$42,10,FALSE)*L$3%</f>
        <v>0</v>
      </c>
      <c r="M321" s="61">
        <f>VLOOKUP($A321,[15]Dept!$A$5:$T$42,11,FALSE)*M$3%</f>
        <v>0</v>
      </c>
      <c r="N321" s="61">
        <f t="shared" si="234"/>
        <v>0</v>
      </c>
      <c r="O321" s="61">
        <f>VLOOKUP($A321,[15]Dept!$A$5:$T$42,13,FALSE)*O$3%</f>
        <v>0</v>
      </c>
      <c r="P321" s="61">
        <f>VLOOKUP($A321,[15]Dept!$A$5:$T$42,14,FALSE)*P$3%</f>
        <v>0</v>
      </c>
      <c r="Q321" s="61">
        <f>VLOOKUP($A321,[15]Dept!$A$5:$T$42,15,FALSE)*Q$3%</f>
        <v>0</v>
      </c>
      <c r="R321" s="61">
        <f t="shared" si="235"/>
        <v>0</v>
      </c>
      <c r="S321" s="61">
        <f>VLOOKUP($A321,[15]Dept!$A$5:$T$42,17,FALSE)*S$3%</f>
        <v>0</v>
      </c>
      <c r="T321" s="61">
        <f>VLOOKUP($A321,[15]Dept!$A$5:$T$42,18,FALSE)*T$3%</f>
        <v>0</v>
      </c>
      <c r="U321" s="61">
        <f>VLOOKUP($A321,[15]Dept!$A$5:$T$42,19,FALSE)*U$3%</f>
        <v>0</v>
      </c>
      <c r="V321" s="61">
        <f t="shared" si="236"/>
        <v>0</v>
      </c>
    </row>
    <row r="322" spans="1:22" hidden="1">
      <c r="A322" s="89">
        <v>690</v>
      </c>
      <c r="B322" s="12" t="s">
        <v>248</v>
      </c>
      <c r="C322" s="62" t="s">
        <v>70</v>
      </c>
      <c r="D322" s="59"/>
      <c r="E322" s="61">
        <f t="shared" si="230"/>
        <v>0</v>
      </c>
      <c r="F322" s="61"/>
      <c r="G322" s="61">
        <f>VLOOKUP($A322,[15]Dept!$A$5:$T$42,5,FALSE)*G$3%</f>
        <v>0</v>
      </c>
      <c r="H322" s="61">
        <f>VLOOKUP($A322,[15]Dept!$A$5:$T$42,6,FALSE)*H$3%</f>
        <v>0</v>
      </c>
      <c r="I322" s="61">
        <f>VLOOKUP($A322,[15]Dept!$A$5:$T$42,7,FALSE)*I$3%</f>
        <v>0</v>
      </c>
      <c r="J322" s="61">
        <f t="shared" si="233"/>
        <v>0</v>
      </c>
      <c r="K322" s="61">
        <f>VLOOKUP($A322,[15]Dept!$A$5:$T$42,9,FALSE)*K$3%</f>
        <v>0</v>
      </c>
      <c r="L322" s="61">
        <f>VLOOKUP($A322,[15]Dept!$A$5:$T$42,10,FALSE)*L$3%</f>
        <v>0</v>
      </c>
      <c r="M322" s="61">
        <f>VLOOKUP($A322,[15]Dept!$A$5:$T$42,11,FALSE)*M$3%</f>
        <v>0</v>
      </c>
      <c r="N322" s="61">
        <f t="shared" si="234"/>
        <v>0</v>
      </c>
      <c r="O322" s="61">
        <f>VLOOKUP($A322,[15]Dept!$A$5:$T$42,13,FALSE)*O$3%</f>
        <v>0</v>
      </c>
      <c r="P322" s="61">
        <f>VLOOKUP($A322,[15]Dept!$A$5:$T$42,14,FALSE)*P$3%</f>
        <v>0</v>
      </c>
      <c r="Q322" s="61">
        <f>VLOOKUP($A322,[15]Dept!$A$5:$T$42,15,FALSE)*Q$3%</f>
        <v>0</v>
      </c>
      <c r="R322" s="61">
        <f t="shared" si="235"/>
        <v>0</v>
      </c>
      <c r="S322" s="61">
        <f>VLOOKUP($A322,[15]Dept!$A$5:$T$42,17,FALSE)*S$3%</f>
        <v>0</v>
      </c>
      <c r="T322" s="61">
        <f>VLOOKUP($A322,[15]Dept!$A$5:$T$42,18,FALSE)*T$3%</f>
        <v>0</v>
      </c>
      <c r="U322" s="61">
        <f>VLOOKUP($A322,[15]Dept!$A$5:$T$42,19,FALSE)*U$3%</f>
        <v>0</v>
      </c>
      <c r="V322" s="61">
        <f t="shared" si="236"/>
        <v>0</v>
      </c>
    </row>
    <row r="323" spans="1:22" hidden="1">
      <c r="A323" s="89">
        <v>691</v>
      </c>
      <c r="B323" s="12" t="s">
        <v>248</v>
      </c>
      <c r="C323" s="62" t="s">
        <v>56</v>
      </c>
      <c r="D323" s="59"/>
      <c r="E323" s="61">
        <f t="shared" si="230"/>
        <v>0</v>
      </c>
      <c r="F323" s="61"/>
      <c r="G323" s="61">
        <f>VLOOKUP($A323,[15]Dept!$A$5:$T$42,5,FALSE)*G$3%</f>
        <v>0</v>
      </c>
      <c r="H323" s="61">
        <f>VLOOKUP($A323,[15]Dept!$A$5:$T$42,6,FALSE)*H$3%</f>
        <v>0</v>
      </c>
      <c r="I323" s="61">
        <f>VLOOKUP($A323,[15]Dept!$A$5:$T$42,7,FALSE)*I$3%</f>
        <v>0</v>
      </c>
      <c r="J323" s="61">
        <f t="shared" si="233"/>
        <v>0</v>
      </c>
      <c r="K323" s="61">
        <f>VLOOKUP($A323,[15]Dept!$A$5:$T$42,9,FALSE)*K$3%</f>
        <v>0</v>
      </c>
      <c r="L323" s="61">
        <f>VLOOKUP($A323,[15]Dept!$A$5:$T$42,10,FALSE)*L$3%</f>
        <v>0</v>
      </c>
      <c r="M323" s="61">
        <f>VLOOKUP($A323,[15]Dept!$A$5:$T$42,11,FALSE)*M$3%</f>
        <v>0</v>
      </c>
      <c r="N323" s="61">
        <f t="shared" si="234"/>
        <v>0</v>
      </c>
      <c r="O323" s="61">
        <f>VLOOKUP($A323,[15]Dept!$A$5:$T$42,13,FALSE)*O$3%</f>
        <v>0</v>
      </c>
      <c r="P323" s="61">
        <f>VLOOKUP($A323,[15]Dept!$A$5:$T$42,14,FALSE)*P$3%</f>
        <v>0</v>
      </c>
      <c r="Q323" s="61">
        <f>VLOOKUP($A323,[15]Dept!$A$5:$T$42,15,FALSE)*Q$3%</f>
        <v>0</v>
      </c>
      <c r="R323" s="61">
        <f t="shared" si="235"/>
        <v>0</v>
      </c>
      <c r="S323" s="61">
        <f>VLOOKUP($A323,[15]Dept!$A$5:$T$42,17,FALSE)*S$3%</f>
        <v>0</v>
      </c>
      <c r="T323" s="61">
        <f>VLOOKUP($A323,[15]Dept!$A$5:$T$42,18,FALSE)*T$3%</f>
        <v>0</v>
      </c>
      <c r="U323" s="61">
        <f>VLOOKUP($A323,[15]Dept!$A$5:$T$42,19,FALSE)*U$3%</f>
        <v>0</v>
      </c>
      <c r="V323" s="61">
        <f t="shared" si="236"/>
        <v>0</v>
      </c>
    </row>
    <row r="324" spans="1:22" hidden="1">
      <c r="A324" s="89">
        <v>692</v>
      </c>
      <c r="B324" s="12" t="s">
        <v>248</v>
      </c>
      <c r="C324" s="62" t="s">
        <v>47</v>
      </c>
      <c r="D324" s="59"/>
      <c r="E324" s="61">
        <f t="shared" si="230"/>
        <v>257957.56479330905</v>
      </c>
      <c r="F324" s="61"/>
      <c r="G324" s="61">
        <f>VLOOKUP($A324,[15]Dept!$A$5:$T$42,5,FALSE)*G$3%</f>
        <v>17552.558643975801</v>
      </c>
      <c r="H324" s="61">
        <f>VLOOKUP($A324,[15]Dept!$A$5:$T$42,6,FALSE)*H$3%</f>
        <v>18552.029497191579</v>
      </c>
      <c r="I324" s="61">
        <f>VLOOKUP($A324,[15]Dept!$A$5:$T$42,7,FALSE)*I$3%</f>
        <v>23356.597725882402</v>
      </c>
      <c r="J324" s="61">
        <f t="shared" si="233"/>
        <v>59461.185867049775</v>
      </c>
      <c r="K324" s="61">
        <f>VLOOKUP($A324,[15]Dept!$A$5:$T$42,9,FALSE)*K$3%</f>
        <v>25902.369331684949</v>
      </c>
      <c r="L324" s="61">
        <f>VLOOKUP($A324,[15]Dept!$A$5:$T$42,10,FALSE)*L$3%</f>
        <v>23943.274511494656</v>
      </c>
      <c r="M324" s="61">
        <f>VLOOKUP($A324,[15]Dept!$A$5:$T$42,11,FALSE)*M$3%</f>
        <v>21143.644048433773</v>
      </c>
      <c r="N324" s="61">
        <f t="shared" si="234"/>
        <v>70989.287891613378</v>
      </c>
      <c r="O324" s="61">
        <f>VLOOKUP($A324,[15]Dept!$A$5:$T$42,13,FALSE)*O$3%</f>
        <v>20560.684023458052</v>
      </c>
      <c r="P324" s="61">
        <f>VLOOKUP($A324,[15]Dept!$A$5:$T$42,14,FALSE)*P$3%</f>
        <v>22173.13137892152</v>
      </c>
      <c r="Q324" s="61">
        <f>VLOOKUP($A324,[15]Dept!$A$5:$T$42,15,FALSE)*Q$3%</f>
        <v>21987.098946930102</v>
      </c>
      <c r="R324" s="61">
        <f t="shared" si="235"/>
        <v>64720.914349309678</v>
      </c>
      <c r="S324" s="61">
        <f>VLOOKUP($A324,[15]Dept!$A$5:$T$42,17,FALSE)*S$3%</f>
        <v>21177.236526412151</v>
      </c>
      <c r="T324" s="61">
        <f>VLOOKUP($A324,[15]Dept!$A$5:$T$42,18,FALSE)*T$3%</f>
        <v>21593.765449599105</v>
      </c>
      <c r="U324" s="61">
        <f>VLOOKUP($A324,[15]Dept!$A$5:$T$42,19,FALSE)*U$3%</f>
        <v>20015.174709324951</v>
      </c>
      <c r="V324" s="61">
        <f t="shared" si="236"/>
        <v>62786.176685336206</v>
      </c>
    </row>
    <row r="325" spans="1:22" hidden="1">
      <c r="A325" s="89">
        <v>693</v>
      </c>
      <c r="B325" s="12" t="s">
        <v>248</v>
      </c>
      <c r="C325" s="62" t="s">
        <v>50</v>
      </c>
      <c r="D325" s="59"/>
      <c r="E325" s="61">
        <f t="shared" si="230"/>
        <v>0</v>
      </c>
      <c r="F325" s="61"/>
      <c r="G325" s="61">
        <f>VLOOKUP($A325,[15]Dept!$A$5:$T$42,5,FALSE)*G$3%</f>
        <v>0</v>
      </c>
      <c r="H325" s="61">
        <f>VLOOKUP($A325,[15]Dept!$A$5:$T$42,6,FALSE)*H$3%</f>
        <v>0</v>
      </c>
      <c r="I325" s="61">
        <f>VLOOKUP($A325,[15]Dept!$A$5:$T$42,7,FALSE)*I$3%</f>
        <v>0</v>
      </c>
      <c r="J325" s="61">
        <f t="shared" si="233"/>
        <v>0</v>
      </c>
      <c r="K325" s="61">
        <f>VLOOKUP($A325,[15]Dept!$A$5:$T$42,9,FALSE)*K$3%</f>
        <v>0</v>
      </c>
      <c r="L325" s="61">
        <f>VLOOKUP($A325,[15]Dept!$A$5:$T$42,10,FALSE)*L$3%</f>
        <v>0</v>
      </c>
      <c r="M325" s="61">
        <f>VLOOKUP($A325,[15]Dept!$A$5:$T$42,11,FALSE)*M$3%</f>
        <v>0</v>
      </c>
      <c r="N325" s="61">
        <f t="shared" si="234"/>
        <v>0</v>
      </c>
      <c r="O325" s="61">
        <f>VLOOKUP($A325,[15]Dept!$A$5:$T$42,13,FALSE)*O$3%</f>
        <v>0</v>
      </c>
      <c r="P325" s="61">
        <f>VLOOKUP($A325,[15]Dept!$A$5:$T$42,14,FALSE)*P$3%</f>
        <v>0</v>
      </c>
      <c r="Q325" s="61">
        <f>VLOOKUP($A325,[15]Dept!$A$5:$T$42,15,FALSE)*Q$3%</f>
        <v>0</v>
      </c>
      <c r="R325" s="61">
        <f t="shared" si="235"/>
        <v>0</v>
      </c>
      <c r="S325" s="61">
        <f>VLOOKUP($A325,[15]Dept!$A$5:$T$42,17,FALSE)*S$3%</f>
        <v>0</v>
      </c>
      <c r="T325" s="61">
        <f>VLOOKUP($A325,[15]Dept!$A$5:$T$42,18,FALSE)*T$3%</f>
        <v>0</v>
      </c>
      <c r="U325" s="61">
        <f>VLOOKUP($A325,[15]Dept!$A$5:$T$42,19,FALSE)*U$3%</f>
        <v>0</v>
      </c>
      <c r="V325" s="61">
        <f t="shared" si="236"/>
        <v>0</v>
      </c>
    </row>
    <row r="326" spans="1:22" hidden="1">
      <c r="A326" s="89">
        <v>694</v>
      </c>
      <c r="B326" s="12" t="s">
        <v>248</v>
      </c>
      <c r="C326" s="62" t="s">
        <v>48</v>
      </c>
      <c r="D326" s="59"/>
      <c r="E326" s="61">
        <f t="shared" si="230"/>
        <v>72463.931798979174</v>
      </c>
      <c r="F326" s="61"/>
      <c r="G326" s="61">
        <f>VLOOKUP($A326,[15]Dept!$A$5:$T$42,5,FALSE)*G$3%</f>
        <v>5744.145094539208</v>
      </c>
      <c r="H326" s="61">
        <f>VLOOKUP($A326,[15]Dept!$A$5:$T$42,6,FALSE)*H$3%</f>
        <v>5730.2706573888772</v>
      </c>
      <c r="I326" s="61">
        <f>VLOOKUP($A326,[15]Dept!$A$5:$T$42,7,FALSE)*I$3%</f>
        <v>6420.9532515797782</v>
      </c>
      <c r="J326" s="61">
        <f t="shared" si="233"/>
        <v>17895.369003507862</v>
      </c>
      <c r="K326" s="61">
        <f>VLOOKUP($A326,[15]Dept!$A$5:$T$42,9,FALSE)*K$3%</f>
        <v>7120.8103395812277</v>
      </c>
      <c r="L326" s="61">
        <f>VLOOKUP($A326,[15]Dept!$A$5:$T$42,10,FALSE)*L$3%</f>
        <v>6582.2363399137002</v>
      </c>
      <c r="M326" s="61">
        <f>VLOOKUP($A326,[15]Dept!$A$5:$T$42,11,FALSE)*M$3%</f>
        <v>5812.5910116006507</v>
      </c>
      <c r="N326" s="61">
        <f t="shared" si="234"/>
        <v>19515.637691095581</v>
      </c>
      <c r="O326" s="61">
        <f>VLOOKUP($A326,[15]Dept!$A$5:$T$42,13,FALSE)*O$3%</f>
        <v>5652.3296964964848</v>
      </c>
      <c r="P326" s="61">
        <f>VLOOKUP($A326,[15]Dept!$A$5:$T$42,14,FALSE)*P$3%</f>
        <v>6095.6069756436655</v>
      </c>
      <c r="Q326" s="61">
        <f>VLOOKUP($A326,[15]Dept!$A$5:$T$42,15,FALSE)*Q$3%</f>
        <v>6044.4648716817119</v>
      </c>
      <c r="R326" s="61">
        <f t="shared" si="235"/>
        <v>17792.401543821863</v>
      </c>
      <c r="S326" s="61">
        <f>VLOOKUP($A326,[15]Dept!$A$5:$T$42,17,FALSE)*S$3%</f>
        <v>5821.8259067354356</v>
      </c>
      <c r="T326" s="61">
        <f>VLOOKUP($A326,[15]Dept!$A$5:$T$42,18,FALSE)*T$3%</f>
        <v>5936.3337119861362</v>
      </c>
      <c r="U326" s="61">
        <f>VLOOKUP($A326,[15]Dept!$A$5:$T$42,19,FALSE)*U$3%</f>
        <v>5502.36394183229</v>
      </c>
      <c r="V326" s="61">
        <f t="shared" si="236"/>
        <v>17260.523560553862</v>
      </c>
    </row>
    <row r="327" spans="1:22" hidden="1">
      <c r="A327" s="52">
        <v>311</v>
      </c>
      <c r="B327" s="9" t="s">
        <v>30</v>
      </c>
      <c r="C327" s="54" t="s">
        <v>64</v>
      </c>
      <c r="D327" s="54"/>
      <c r="E327" s="54">
        <f>SUM(G327:V327)/2</f>
        <v>1710106</v>
      </c>
      <c r="F327" s="55"/>
      <c r="G327" s="55">
        <f>[14]SANGLI!F$5</f>
        <v>66238</v>
      </c>
      <c r="H327" s="55">
        <f>[14]SANGLI!G$5</f>
        <v>66238</v>
      </c>
      <c r="I327" s="55">
        <f>[14]SANGLI!H$5</f>
        <v>136238</v>
      </c>
      <c r="J327" s="54">
        <f>SUM(G327:I327)</f>
        <v>268714</v>
      </c>
      <c r="K327" s="55">
        <f>[14]SANGLI!J$5</f>
        <v>136238</v>
      </c>
      <c r="L327" s="55">
        <f>[14]SANGLI!K$5</f>
        <v>207988</v>
      </c>
      <c r="M327" s="55">
        <f>[14]SANGLI!L$5</f>
        <v>136238</v>
      </c>
      <c r="N327" s="54">
        <f>SUM(K327:M327)</f>
        <v>480464</v>
      </c>
      <c r="O327" s="55">
        <f>[14]SANGLI!N$5</f>
        <v>207988</v>
      </c>
      <c r="P327" s="55">
        <f>[14]SANGLI!O$5</f>
        <v>136238</v>
      </c>
      <c r="Q327" s="55">
        <f>[14]SANGLI!P$5</f>
        <v>207988</v>
      </c>
      <c r="R327" s="54">
        <f>SUM(O327:Q327)</f>
        <v>552214</v>
      </c>
      <c r="S327" s="55">
        <f>[14]SANGLI!R$5</f>
        <v>136238</v>
      </c>
      <c r="T327" s="55">
        <f>[14]SANGLI!S$5</f>
        <v>136238</v>
      </c>
      <c r="U327" s="55">
        <f>[14]SANGLI!T$5</f>
        <v>136238</v>
      </c>
      <c r="V327" s="54">
        <f>SUM(S327:U327)</f>
        <v>408714</v>
      </c>
    </row>
    <row r="328" spans="1:22" hidden="1">
      <c r="A328" s="131">
        <v>695</v>
      </c>
      <c r="B328" s="132" t="s">
        <v>250</v>
      </c>
      <c r="C328" s="122" t="s">
        <v>251</v>
      </c>
      <c r="D328" s="130"/>
      <c r="E328" s="126">
        <f>SUM(E329:E339)</f>
        <v>0</v>
      </c>
      <c r="F328" s="106"/>
      <c r="G328" s="126">
        <f>SUM(G329:G339)</f>
        <v>0</v>
      </c>
      <c r="H328" s="126">
        <f t="shared" ref="H328" si="237">SUM(H329:H339)</f>
        <v>0</v>
      </c>
      <c r="I328" s="126">
        <f t="shared" ref="I328" si="238">SUM(I329:I339)</f>
        <v>0</v>
      </c>
      <c r="J328" s="126">
        <f>SUM(G328:I328)</f>
        <v>0</v>
      </c>
      <c r="K328" s="126">
        <f>SUM(K329:K339)</f>
        <v>0</v>
      </c>
      <c r="L328" s="126">
        <f t="shared" ref="L328" si="239">SUM(L329:L339)</f>
        <v>0</v>
      </c>
      <c r="M328" s="126">
        <f t="shared" ref="M328" si="240">SUM(M329:M339)</f>
        <v>0</v>
      </c>
      <c r="N328" s="126">
        <f>SUM(K328:M328)</f>
        <v>0</v>
      </c>
      <c r="O328" s="126">
        <f>SUM(O329:O339)</f>
        <v>0</v>
      </c>
      <c r="P328" s="126">
        <f t="shared" ref="P328" si="241">SUM(P329:P339)</f>
        <v>0</v>
      </c>
      <c r="Q328" s="126">
        <f t="shared" ref="Q328" si="242">SUM(Q329:Q339)</f>
        <v>0</v>
      </c>
      <c r="R328" s="126">
        <f>SUM(O328:Q328)</f>
        <v>0</v>
      </c>
      <c r="S328" s="126">
        <f>SUM(S329:S339)</f>
        <v>0</v>
      </c>
      <c r="T328" s="126">
        <f t="shared" ref="T328" si="243">SUM(T329:T339)</f>
        <v>0</v>
      </c>
      <c r="U328" s="126">
        <f t="shared" ref="U328" si="244">SUM(U329:U339)</f>
        <v>0</v>
      </c>
      <c r="V328" s="126">
        <f>SUM(S328:U328)</f>
        <v>0</v>
      </c>
    </row>
    <row r="329" spans="1:22" hidden="1">
      <c r="A329" s="89">
        <v>696</v>
      </c>
      <c r="B329" s="12" t="s">
        <v>250</v>
      </c>
      <c r="C329" s="62" t="s">
        <v>42</v>
      </c>
      <c r="D329" s="59"/>
      <c r="E329" s="61">
        <f t="shared" si="230"/>
        <v>0</v>
      </c>
      <c r="F329" s="61"/>
      <c r="G329" s="61">
        <f>VLOOKUP($A329,[15]Dept!$A$5:$T$42,5,FALSE)*G$3%</f>
        <v>0</v>
      </c>
      <c r="H329" s="61">
        <f>VLOOKUP($A329,[15]Dept!$A$5:$T$42,6,FALSE)*H$3%</f>
        <v>0</v>
      </c>
      <c r="I329" s="61">
        <f>VLOOKUP($A329,[15]Dept!$A$5:$T$42,7,FALSE)*I$3%</f>
        <v>0</v>
      </c>
      <c r="J329" s="61">
        <f t="shared" ref="J329:J339" si="245">SUM(G329:I329)</f>
        <v>0</v>
      </c>
      <c r="K329" s="61">
        <f>VLOOKUP($A329,[15]Dept!$A$5:$T$42,9,FALSE)*K$3%</f>
        <v>0</v>
      </c>
      <c r="L329" s="61">
        <f>VLOOKUP($A329,[15]Dept!$A$5:$T$42,10,FALSE)*L$3%</f>
        <v>0</v>
      </c>
      <c r="M329" s="61">
        <f>VLOOKUP($A329,[15]Dept!$A$5:$T$42,11,FALSE)*M$3%</f>
        <v>0</v>
      </c>
      <c r="N329" s="61">
        <f t="shared" ref="N329:N339" si="246">SUM(K329:M329)</f>
        <v>0</v>
      </c>
      <c r="O329" s="61">
        <f>VLOOKUP($A329,[15]Dept!$A$5:$T$42,13,FALSE)*O$3%</f>
        <v>0</v>
      </c>
      <c r="P329" s="61">
        <f>VLOOKUP($A329,[15]Dept!$A$5:$T$42,14,FALSE)*P$3%</f>
        <v>0</v>
      </c>
      <c r="Q329" s="61">
        <f>VLOOKUP($A329,[15]Dept!$A$5:$T$42,15,FALSE)*Q$3%</f>
        <v>0</v>
      </c>
      <c r="R329" s="61">
        <f t="shared" ref="R329:R339" si="247">SUM(O329:Q329)</f>
        <v>0</v>
      </c>
      <c r="S329" s="61">
        <f>VLOOKUP($A329,[15]Dept!$A$5:$T$42,17,FALSE)*S$3%</f>
        <v>0</v>
      </c>
      <c r="T329" s="61">
        <f>VLOOKUP($A329,[15]Dept!$A$5:$T$42,18,FALSE)*T$3%</f>
        <v>0</v>
      </c>
      <c r="U329" s="61">
        <f>VLOOKUP($A329,[15]Dept!$A$5:$T$42,19,FALSE)*U$3%</f>
        <v>0</v>
      </c>
      <c r="V329" s="61">
        <f t="shared" ref="V329:V339" si="248">SUM(S329:U329)</f>
        <v>0</v>
      </c>
    </row>
    <row r="330" spans="1:22" hidden="1">
      <c r="A330" s="89">
        <v>697</v>
      </c>
      <c r="B330" s="12" t="s">
        <v>250</v>
      </c>
      <c r="C330" s="62" t="s">
        <v>41</v>
      </c>
      <c r="D330" s="59"/>
      <c r="E330" s="61">
        <f t="shared" si="230"/>
        <v>0</v>
      </c>
      <c r="F330" s="61"/>
      <c r="G330" s="61">
        <f>VLOOKUP($A330,[15]Dept!$A$5:$T$42,5,FALSE)*G$3%</f>
        <v>0</v>
      </c>
      <c r="H330" s="61">
        <f>VLOOKUP($A330,[15]Dept!$A$5:$T$42,6,FALSE)*H$3%</f>
        <v>0</v>
      </c>
      <c r="I330" s="61">
        <f>VLOOKUP($A330,[15]Dept!$A$5:$T$42,7,FALSE)*I$3%</f>
        <v>0</v>
      </c>
      <c r="J330" s="61">
        <f t="shared" si="245"/>
        <v>0</v>
      </c>
      <c r="K330" s="61">
        <f>VLOOKUP($A330,[15]Dept!$A$5:$T$42,9,FALSE)*K$3%</f>
        <v>0</v>
      </c>
      <c r="L330" s="61">
        <f>VLOOKUP($A330,[15]Dept!$A$5:$T$42,10,FALSE)*L$3%</f>
        <v>0</v>
      </c>
      <c r="M330" s="61">
        <f>VLOOKUP($A330,[15]Dept!$A$5:$T$42,11,FALSE)*M$3%</f>
        <v>0</v>
      </c>
      <c r="N330" s="61">
        <f t="shared" si="246"/>
        <v>0</v>
      </c>
      <c r="O330" s="61">
        <f>VLOOKUP($A330,[15]Dept!$A$5:$T$42,13,FALSE)*O$3%</f>
        <v>0</v>
      </c>
      <c r="P330" s="61">
        <f>VLOOKUP($A330,[15]Dept!$A$5:$T$42,14,FALSE)*P$3%</f>
        <v>0</v>
      </c>
      <c r="Q330" s="61">
        <f>VLOOKUP($A330,[15]Dept!$A$5:$T$42,15,FALSE)*Q$3%</f>
        <v>0</v>
      </c>
      <c r="R330" s="61">
        <f t="shared" si="247"/>
        <v>0</v>
      </c>
      <c r="S330" s="61">
        <f>VLOOKUP($A330,[15]Dept!$A$5:$T$42,17,FALSE)*S$3%</f>
        <v>0</v>
      </c>
      <c r="T330" s="61">
        <f>VLOOKUP($A330,[15]Dept!$A$5:$T$42,18,FALSE)*T$3%</f>
        <v>0</v>
      </c>
      <c r="U330" s="61">
        <f>VLOOKUP($A330,[15]Dept!$A$5:$T$42,19,FALSE)*U$3%</f>
        <v>0</v>
      </c>
      <c r="V330" s="61">
        <f t="shared" si="248"/>
        <v>0</v>
      </c>
    </row>
    <row r="331" spans="1:22" hidden="1">
      <c r="A331" s="89">
        <v>698</v>
      </c>
      <c r="B331" s="12" t="s">
        <v>250</v>
      </c>
      <c r="C331" s="62" t="s">
        <v>68</v>
      </c>
      <c r="D331" s="59"/>
      <c r="E331" s="61">
        <f t="shared" si="230"/>
        <v>0</v>
      </c>
      <c r="F331" s="61"/>
      <c r="G331" s="61">
        <f>VLOOKUP($A331,[15]Dept!$A$5:$T$42,5,FALSE)*G$3%</f>
        <v>0</v>
      </c>
      <c r="H331" s="61">
        <f>VLOOKUP($A331,[15]Dept!$A$5:$T$42,6,FALSE)*H$3%</f>
        <v>0</v>
      </c>
      <c r="I331" s="61">
        <f>VLOOKUP($A331,[15]Dept!$A$5:$T$42,7,FALSE)*I$3%</f>
        <v>0</v>
      </c>
      <c r="J331" s="61">
        <f t="shared" si="245"/>
        <v>0</v>
      </c>
      <c r="K331" s="61">
        <f>VLOOKUP($A331,[15]Dept!$A$5:$T$42,9,FALSE)*K$3%</f>
        <v>0</v>
      </c>
      <c r="L331" s="61">
        <f>VLOOKUP($A331,[15]Dept!$A$5:$T$42,10,FALSE)*L$3%</f>
        <v>0</v>
      </c>
      <c r="M331" s="61">
        <f>VLOOKUP($A331,[15]Dept!$A$5:$T$42,11,FALSE)*M$3%</f>
        <v>0</v>
      </c>
      <c r="N331" s="61">
        <f t="shared" si="246"/>
        <v>0</v>
      </c>
      <c r="O331" s="61">
        <f>VLOOKUP($A331,[15]Dept!$A$5:$T$42,13,FALSE)*O$3%</f>
        <v>0</v>
      </c>
      <c r="P331" s="61">
        <f>VLOOKUP($A331,[15]Dept!$A$5:$T$42,14,FALSE)*P$3%</f>
        <v>0</v>
      </c>
      <c r="Q331" s="61">
        <f>VLOOKUP($A331,[15]Dept!$A$5:$T$42,15,FALSE)*Q$3%</f>
        <v>0</v>
      </c>
      <c r="R331" s="61">
        <f t="shared" si="247"/>
        <v>0</v>
      </c>
      <c r="S331" s="61">
        <f>VLOOKUP($A331,[15]Dept!$A$5:$T$42,17,FALSE)*S$3%</f>
        <v>0</v>
      </c>
      <c r="T331" s="61">
        <f>VLOOKUP($A331,[15]Dept!$A$5:$T$42,18,FALSE)*T$3%</f>
        <v>0</v>
      </c>
      <c r="U331" s="61">
        <f>VLOOKUP($A331,[15]Dept!$A$5:$T$42,19,FALSE)*U$3%</f>
        <v>0</v>
      </c>
      <c r="V331" s="61">
        <f t="shared" si="248"/>
        <v>0</v>
      </c>
    </row>
    <row r="332" spans="1:22" hidden="1">
      <c r="A332" s="89">
        <v>699</v>
      </c>
      <c r="B332" s="12" t="s">
        <v>250</v>
      </c>
      <c r="C332" s="63" t="s">
        <v>159</v>
      </c>
      <c r="D332" s="59"/>
      <c r="E332" s="61">
        <f t="shared" si="230"/>
        <v>0</v>
      </c>
      <c r="F332" s="61"/>
      <c r="G332" s="61">
        <f>VLOOKUP($A332,[15]Dept!$A$5:$T$42,5,FALSE)*G$3%</f>
        <v>0</v>
      </c>
      <c r="H332" s="61">
        <f>VLOOKUP($A332,[15]Dept!$A$5:$T$42,6,FALSE)*H$3%</f>
        <v>0</v>
      </c>
      <c r="I332" s="61">
        <f>VLOOKUP($A332,[15]Dept!$A$5:$T$42,7,FALSE)*I$3%</f>
        <v>0</v>
      </c>
      <c r="J332" s="61">
        <f t="shared" si="245"/>
        <v>0</v>
      </c>
      <c r="K332" s="61">
        <f>VLOOKUP($A332,[15]Dept!$A$5:$T$42,9,FALSE)*K$3%</f>
        <v>0</v>
      </c>
      <c r="L332" s="61">
        <f>VLOOKUP($A332,[15]Dept!$A$5:$T$42,10,FALSE)*L$3%</f>
        <v>0</v>
      </c>
      <c r="M332" s="61">
        <f>VLOOKUP($A332,[15]Dept!$A$5:$T$42,11,FALSE)*M$3%</f>
        <v>0</v>
      </c>
      <c r="N332" s="61">
        <f t="shared" si="246"/>
        <v>0</v>
      </c>
      <c r="O332" s="61">
        <f>VLOOKUP($A332,[15]Dept!$A$5:$T$42,13,FALSE)*O$3%</f>
        <v>0</v>
      </c>
      <c r="P332" s="61">
        <f>VLOOKUP($A332,[15]Dept!$A$5:$T$42,14,FALSE)*P$3%</f>
        <v>0</v>
      </c>
      <c r="Q332" s="61">
        <f>VLOOKUP($A332,[15]Dept!$A$5:$T$42,15,FALSE)*Q$3%</f>
        <v>0</v>
      </c>
      <c r="R332" s="61">
        <f t="shared" si="247"/>
        <v>0</v>
      </c>
      <c r="S332" s="61">
        <f>VLOOKUP($A332,[15]Dept!$A$5:$T$42,17,FALSE)*S$3%</f>
        <v>0</v>
      </c>
      <c r="T332" s="61">
        <f>VLOOKUP($A332,[15]Dept!$A$5:$T$42,18,FALSE)*T$3%</f>
        <v>0</v>
      </c>
      <c r="U332" s="61">
        <f>VLOOKUP($A332,[15]Dept!$A$5:$T$42,19,FALSE)*U$3%</f>
        <v>0</v>
      </c>
      <c r="V332" s="61">
        <f t="shared" si="248"/>
        <v>0</v>
      </c>
    </row>
    <row r="333" spans="1:22" hidden="1">
      <c r="A333" s="89">
        <v>700</v>
      </c>
      <c r="B333" s="12" t="s">
        <v>250</v>
      </c>
      <c r="C333" s="62" t="s">
        <v>69</v>
      </c>
      <c r="D333" s="59"/>
      <c r="E333" s="61">
        <f t="shared" si="230"/>
        <v>0</v>
      </c>
      <c r="F333" s="61"/>
      <c r="G333" s="61">
        <f>VLOOKUP($A333,[15]Dept!$A$5:$T$42,5,FALSE)*G$3%</f>
        <v>0</v>
      </c>
      <c r="H333" s="61">
        <f>VLOOKUP($A333,[15]Dept!$A$5:$T$42,6,FALSE)*H$3%</f>
        <v>0</v>
      </c>
      <c r="I333" s="61">
        <f>VLOOKUP($A333,[15]Dept!$A$5:$T$42,7,FALSE)*I$3%</f>
        <v>0</v>
      </c>
      <c r="J333" s="61">
        <f t="shared" si="245"/>
        <v>0</v>
      </c>
      <c r="K333" s="61">
        <f>VLOOKUP($A333,[15]Dept!$A$5:$T$42,9,FALSE)*K$3%</f>
        <v>0</v>
      </c>
      <c r="L333" s="61">
        <f>VLOOKUP($A333,[15]Dept!$A$5:$T$42,10,FALSE)*L$3%</f>
        <v>0</v>
      </c>
      <c r="M333" s="61">
        <f>VLOOKUP($A333,[15]Dept!$A$5:$T$42,11,FALSE)*M$3%</f>
        <v>0</v>
      </c>
      <c r="N333" s="61">
        <f t="shared" si="246"/>
        <v>0</v>
      </c>
      <c r="O333" s="61">
        <f>VLOOKUP($A333,[15]Dept!$A$5:$T$42,13,FALSE)*O$3%</f>
        <v>0</v>
      </c>
      <c r="P333" s="61">
        <f>VLOOKUP($A333,[15]Dept!$A$5:$T$42,14,FALSE)*P$3%</f>
        <v>0</v>
      </c>
      <c r="Q333" s="61">
        <f>VLOOKUP($A333,[15]Dept!$A$5:$T$42,15,FALSE)*Q$3%</f>
        <v>0</v>
      </c>
      <c r="R333" s="61">
        <f t="shared" si="247"/>
        <v>0</v>
      </c>
      <c r="S333" s="61">
        <f>VLOOKUP($A333,[15]Dept!$A$5:$T$42,17,FALSE)*S$3%</f>
        <v>0</v>
      </c>
      <c r="T333" s="61">
        <f>VLOOKUP($A333,[15]Dept!$A$5:$T$42,18,FALSE)*T$3%</f>
        <v>0</v>
      </c>
      <c r="U333" s="61">
        <f>VLOOKUP($A333,[15]Dept!$A$5:$T$42,19,FALSE)*U$3%</f>
        <v>0</v>
      </c>
      <c r="V333" s="61">
        <f t="shared" si="248"/>
        <v>0</v>
      </c>
    </row>
    <row r="334" spans="1:22" hidden="1">
      <c r="A334" s="89">
        <v>701</v>
      </c>
      <c r="B334" s="12" t="s">
        <v>250</v>
      </c>
      <c r="C334" s="62" t="s">
        <v>71</v>
      </c>
      <c r="D334" s="59"/>
      <c r="E334" s="61">
        <f t="shared" si="230"/>
        <v>0</v>
      </c>
      <c r="F334" s="61"/>
      <c r="G334" s="61">
        <f>VLOOKUP($A334,[15]Dept!$A$5:$T$42,5,FALSE)*G$3%</f>
        <v>0</v>
      </c>
      <c r="H334" s="61">
        <f>VLOOKUP($A334,[15]Dept!$A$5:$T$42,6,FALSE)*H$3%</f>
        <v>0</v>
      </c>
      <c r="I334" s="61">
        <f>VLOOKUP($A334,[15]Dept!$A$5:$T$42,7,FALSE)*I$3%</f>
        <v>0</v>
      </c>
      <c r="J334" s="61">
        <f t="shared" si="245"/>
        <v>0</v>
      </c>
      <c r="K334" s="61">
        <f>VLOOKUP($A334,[15]Dept!$A$5:$T$42,9,FALSE)*K$3%</f>
        <v>0</v>
      </c>
      <c r="L334" s="61">
        <f>VLOOKUP($A334,[15]Dept!$A$5:$T$42,10,FALSE)*L$3%</f>
        <v>0</v>
      </c>
      <c r="M334" s="61">
        <f>VLOOKUP($A334,[15]Dept!$A$5:$T$42,11,FALSE)*M$3%</f>
        <v>0</v>
      </c>
      <c r="N334" s="61">
        <f t="shared" si="246"/>
        <v>0</v>
      </c>
      <c r="O334" s="61">
        <f>VLOOKUP($A334,[15]Dept!$A$5:$T$42,13,FALSE)*O$3%</f>
        <v>0</v>
      </c>
      <c r="P334" s="61">
        <f>VLOOKUP($A334,[15]Dept!$A$5:$T$42,14,FALSE)*P$3%</f>
        <v>0</v>
      </c>
      <c r="Q334" s="61">
        <f>VLOOKUP($A334,[15]Dept!$A$5:$T$42,15,FALSE)*Q$3%</f>
        <v>0</v>
      </c>
      <c r="R334" s="61">
        <f t="shared" si="247"/>
        <v>0</v>
      </c>
      <c r="S334" s="61">
        <f>VLOOKUP($A334,[15]Dept!$A$5:$T$42,17,FALSE)*S$3%</f>
        <v>0</v>
      </c>
      <c r="T334" s="61">
        <f>VLOOKUP($A334,[15]Dept!$A$5:$T$42,18,FALSE)*T$3%</f>
        <v>0</v>
      </c>
      <c r="U334" s="61">
        <f>VLOOKUP($A334,[15]Dept!$A$5:$T$42,19,FALSE)*U$3%</f>
        <v>0</v>
      </c>
      <c r="V334" s="61">
        <f t="shared" si="248"/>
        <v>0</v>
      </c>
    </row>
    <row r="335" spans="1:22" hidden="1">
      <c r="A335" s="89">
        <v>702</v>
      </c>
      <c r="B335" s="12" t="s">
        <v>250</v>
      </c>
      <c r="C335" s="62" t="s">
        <v>70</v>
      </c>
      <c r="D335" s="59"/>
      <c r="E335" s="61">
        <f t="shared" si="230"/>
        <v>0</v>
      </c>
      <c r="F335" s="61"/>
      <c r="G335" s="61">
        <f>VLOOKUP($A335,[15]Dept!$A$5:$T$42,5,FALSE)*G$3%</f>
        <v>0</v>
      </c>
      <c r="H335" s="61">
        <f>VLOOKUP($A335,[15]Dept!$A$5:$T$42,6,FALSE)*H$3%</f>
        <v>0</v>
      </c>
      <c r="I335" s="61">
        <f>VLOOKUP($A335,[15]Dept!$A$5:$T$42,7,FALSE)*I$3%</f>
        <v>0</v>
      </c>
      <c r="J335" s="61">
        <f t="shared" si="245"/>
        <v>0</v>
      </c>
      <c r="K335" s="61">
        <f>VLOOKUP($A335,[15]Dept!$A$5:$T$42,9,FALSE)*K$3%</f>
        <v>0</v>
      </c>
      <c r="L335" s="61">
        <f>VLOOKUP($A335,[15]Dept!$A$5:$T$42,10,FALSE)*L$3%</f>
        <v>0</v>
      </c>
      <c r="M335" s="61">
        <f>VLOOKUP($A335,[15]Dept!$A$5:$T$42,11,FALSE)*M$3%</f>
        <v>0</v>
      </c>
      <c r="N335" s="61">
        <f t="shared" si="246"/>
        <v>0</v>
      </c>
      <c r="O335" s="61">
        <f>VLOOKUP($A335,[15]Dept!$A$5:$T$42,13,FALSE)*O$3%</f>
        <v>0</v>
      </c>
      <c r="P335" s="61">
        <f>VLOOKUP($A335,[15]Dept!$A$5:$T$42,14,FALSE)*P$3%</f>
        <v>0</v>
      </c>
      <c r="Q335" s="61">
        <f>VLOOKUP($A335,[15]Dept!$A$5:$T$42,15,FALSE)*Q$3%</f>
        <v>0</v>
      </c>
      <c r="R335" s="61">
        <f t="shared" si="247"/>
        <v>0</v>
      </c>
      <c r="S335" s="61">
        <f>VLOOKUP($A335,[15]Dept!$A$5:$T$42,17,FALSE)*S$3%</f>
        <v>0</v>
      </c>
      <c r="T335" s="61">
        <f>VLOOKUP($A335,[15]Dept!$A$5:$T$42,18,FALSE)*T$3%</f>
        <v>0</v>
      </c>
      <c r="U335" s="61">
        <f>VLOOKUP($A335,[15]Dept!$A$5:$T$42,19,FALSE)*U$3%</f>
        <v>0</v>
      </c>
      <c r="V335" s="61">
        <f t="shared" si="248"/>
        <v>0</v>
      </c>
    </row>
    <row r="336" spans="1:22" hidden="1">
      <c r="A336" s="89">
        <v>703</v>
      </c>
      <c r="B336" s="12" t="s">
        <v>250</v>
      </c>
      <c r="C336" s="62" t="s">
        <v>56</v>
      </c>
      <c r="D336" s="59"/>
      <c r="E336" s="61">
        <f t="shared" si="230"/>
        <v>0</v>
      </c>
      <c r="F336" s="61"/>
      <c r="G336" s="61">
        <f>VLOOKUP($A336,[15]Dept!$A$5:$T$42,5,FALSE)*G$3%</f>
        <v>0</v>
      </c>
      <c r="H336" s="61">
        <f>VLOOKUP($A336,[15]Dept!$A$5:$T$42,6,FALSE)*H$3%</f>
        <v>0</v>
      </c>
      <c r="I336" s="61">
        <f>VLOOKUP($A336,[15]Dept!$A$5:$T$42,7,FALSE)*I$3%</f>
        <v>0</v>
      </c>
      <c r="J336" s="61">
        <f t="shared" si="245"/>
        <v>0</v>
      </c>
      <c r="K336" s="61">
        <f>VLOOKUP($A336,[15]Dept!$A$5:$T$42,9,FALSE)*K$3%</f>
        <v>0</v>
      </c>
      <c r="L336" s="61">
        <f>VLOOKUP($A336,[15]Dept!$A$5:$T$42,10,FALSE)*L$3%</f>
        <v>0</v>
      </c>
      <c r="M336" s="61">
        <f>VLOOKUP($A336,[15]Dept!$A$5:$T$42,11,FALSE)*M$3%</f>
        <v>0</v>
      </c>
      <c r="N336" s="61">
        <f t="shared" si="246"/>
        <v>0</v>
      </c>
      <c r="O336" s="61">
        <f>VLOOKUP($A336,[15]Dept!$A$5:$T$42,13,FALSE)*O$3%</f>
        <v>0</v>
      </c>
      <c r="P336" s="61">
        <f>VLOOKUP($A336,[15]Dept!$A$5:$T$42,14,FALSE)*P$3%</f>
        <v>0</v>
      </c>
      <c r="Q336" s="61">
        <f>VLOOKUP($A336,[15]Dept!$A$5:$T$42,15,FALSE)*Q$3%</f>
        <v>0</v>
      </c>
      <c r="R336" s="61">
        <f t="shared" si="247"/>
        <v>0</v>
      </c>
      <c r="S336" s="61">
        <f>VLOOKUP($A336,[15]Dept!$A$5:$T$42,17,FALSE)*S$3%</f>
        <v>0</v>
      </c>
      <c r="T336" s="61">
        <f>VLOOKUP($A336,[15]Dept!$A$5:$T$42,18,FALSE)*T$3%</f>
        <v>0</v>
      </c>
      <c r="U336" s="61">
        <f>VLOOKUP($A336,[15]Dept!$A$5:$T$42,19,FALSE)*U$3%</f>
        <v>0</v>
      </c>
      <c r="V336" s="61">
        <f t="shared" si="248"/>
        <v>0</v>
      </c>
    </row>
    <row r="337" spans="1:22" hidden="1">
      <c r="A337" s="89">
        <v>704</v>
      </c>
      <c r="B337" s="12" t="s">
        <v>250</v>
      </c>
      <c r="C337" s="62" t="s">
        <v>47</v>
      </c>
      <c r="D337" s="59"/>
      <c r="E337" s="61">
        <f t="shared" si="230"/>
        <v>0</v>
      </c>
      <c r="F337" s="61"/>
      <c r="G337" s="61">
        <f>VLOOKUP($A337,[15]Dept!$A$5:$T$42,5,FALSE)*G$3%</f>
        <v>0</v>
      </c>
      <c r="H337" s="61">
        <f>VLOOKUP($A337,[15]Dept!$A$5:$T$42,6,FALSE)*H$3%</f>
        <v>0</v>
      </c>
      <c r="I337" s="61">
        <f>VLOOKUP($A337,[15]Dept!$A$5:$T$42,7,FALSE)*I$3%</f>
        <v>0</v>
      </c>
      <c r="J337" s="61">
        <f t="shared" si="245"/>
        <v>0</v>
      </c>
      <c r="K337" s="61">
        <f>VLOOKUP($A337,[15]Dept!$A$5:$T$42,9,FALSE)*K$3%</f>
        <v>0</v>
      </c>
      <c r="L337" s="61">
        <f>VLOOKUP($A337,[15]Dept!$A$5:$T$42,10,FALSE)*L$3%</f>
        <v>0</v>
      </c>
      <c r="M337" s="61">
        <f>VLOOKUP($A337,[15]Dept!$A$5:$T$42,11,FALSE)*M$3%</f>
        <v>0</v>
      </c>
      <c r="N337" s="61">
        <f t="shared" si="246"/>
        <v>0</v>
      </c>
      <c r="O337" s="61">
        <f>VLOOKUP($A337,[15]Dept!$A$5:$T$42,13,FALSE)*O$3%</f>
        <v>0</v>
      </c>
      <c r="P337" s="61">
        <f>VLOOKUP($A337,[15]Dept!$A$5:$T$42,14,FALSE)*P$3%</f>
        <v>0</v>
      </c>
      <c r="Q337" s="61">
        <f>VLOOKUP($A337,[15]Dept!$A$5:$T$42,15,FALSE)*Q$3%</f>
        <v>0</v>
      </c>
      <c r="R337" s="61">
        <f t="shared" si="247"/>
        <v>0</v>
      </c>
      <c r="S337" s="61">
        <f>VLOOKUP($A337,[15]Dept!$A$5:$T$42,17,FALSE)*S$3%</f>
        <v>0</v>
      </c>
      <c r="T337" s="61">
        <f>VLOOKUP($A337,[15]Dept!$A$5:$T$42,18,FALSE)*T$3%</f>
        <v>0</v>
      </c>
      <c r="U337" s="61">
        <f>VLOOKUP($A337,[15]Dept!$A$5:$T$42,19,FALSE)*U$3%</f>
        <v>0</v>
      </c>
      <c r="V337" s="61">
        <f t="shared" si="248"/>
        <v>0</v>
      </c>
    </row>
    <row r="338" spans="1:22" hidden="1">
      <c r="A338" s="89">
        <v>705</v>
      </c>
      <c r="B338" s="12" t="s">
        <v>250</v>
      </c>
      <c r="C338" s="62" t="s">
        <v>50</v>
      </c>
      <c r="D338" s="59"/>
      <c r="E338" s="61">
        <f t="shared" si="230"/>
        <v>0</v>
      </c>
      <c r="F338" s="61"/>
      <c r="G338" s="61">
        <f>VLOOKUP($A338,[15]Dept!$A$5:$T$42,5,FALSE)*G$3%</f>
        <v>0</v>
      </c>
      <c r="H338" s="61">
        <f>VLOOKUP($A338,[15]Dept!$A$5:$T$42,6,FALSE)*H$3%</f>
        <v>0</v>
      </c>
      <c r="I338" s="61">
        <f>VLOOKUP($A338,[15]Dept!$A$5:$T$42,7,FALSE)*I$3%</f>
        <v>0</v>
      </c>
      <c r="J338" s="61">
        <f t="shared" si="245"/>
        <v>0</v>
      </c>
      <c r="K338" s="61">
        <f>VLOOKUP($A338,[15]Dept!$A$5:$T$42,9,FALSE)*K$3%</f>
        <v>0</v>
      </c>
      <c r="L338" s="61">
        <f>VLOOKUP($A338,[15]Dept!$A$5:$T$42,10,FALSE)*L$3%</f>
        <v>0</v>
      </c>
      <c r="M338" s="61">
        <f>VLOOKUP($A338,[15]Dept!$A$5:$T$42,11,FALSE)*M$3%</f>
        <v>0</v>
      </c>
      <c r="N338" s="61">
        <f t="shared" si="246"/>
        <v>0</v>
      </c>
      <c r="O338" s="61">
        <f>VLOOKUP($A338,[15]Dept!$A$5:$T$42,13,FALSE)*O$3%</f>
        <v>0</v>
      </c>
      <c r="P338" s="61">
        <f>VLOOKUP($A338,[15]Dept!$A$5:$T$42,14,FALSE)*P$3%</f>
        <v>0</v>
      </c>
      <c r="Q338" s="61">
        <f>VLOOKUP($A338,[15]Dept!$A$5:$T$42,15,FALSE)*Q$3%</f>
        <v>0</v>
      </c>
      <c r="R338" s="61">
        <f t="shared" si="247"/>
        <v>0</v>
      </c>
      <c r="S338" s="61">
        <f>VLOOKUP($A338,[15]Dept!$A$5:$T$42,17,FALSE)*S$3%</f>
        <v>0</v>
      </c>
      <c r="T338" s="61">
        <f>VLOOKUP($A338,[15]Dept!$A$5:$T$42,18,FALSE)*T$3%</f>
        <v>0</v>
      </c>
      <c r="U338" s="61">
        <f>VLOOKUP($A338,[15]Dept!$A$5:$T$42,19,FALSE)*U$3%</f>
        <v>0</v>
      </c>
      <c r="V338" s="61">
        <f t="shared" si="248"/>
        <v>0</v>
      </c>
    </row>
    <row r="339" spans="1:22" hidden="1">
      <c r="A339" s="89">
        <v>706</v>
      </c>
      <c r="B339" s="12" t="s">
        <v>250</v>
      </c>
      <c r="C339" s="62" t="s">
        <v>48</v>
      </c>
      <c r="D339" s="59"/>
      <c r="E339" s="61">
        <f t="shared" si="230"/>
        <v>0</v>
      </c>
      <c r="F339" s="61"/>
      <c r="G339" s="61">
        <f>VLOOKUP($A339,[15]Dept!$A$5:$T$42,5,FALSE)*G$3%</f>
        <v>0</v>
      </c>
      <c r="H339" s="61">
        <f>VLOOKUP($A339,[15]Dept!$A$5:$T$42,6,FALSE)*H$3%</f>
        <v>0</v>
      </c>
      <c r="I339" s="61">
        <f>VLOOKUP($A339,[15]Dept!$A$5:$T$42,7,FALSE)*I$3%</f>
        <v>0</v>
      </c>
      <c r="J339" s="61">
        <f t="shared" si="245"/>
        <v>0</v>
      </c>
      <c r="K339" s="61">
        <f>VLOOKUP($A339,[15]Dept!$A$5:$T$42,9,FALSE)*K$3%</f>
        <v>0</v>
      </c>
      <c r="L339" s="61">
        <f>VLOOKUP($A339,[15]Dept!$A$5:$T$42,10,FALSE)*L$3%</f>
        <v>0</v>
      </c>
      <c r="M339" s="61">
        <f>VLOOKUP($A339,[15]Dept!$A$5:$T$42,11,FALSE)*M$3%</f>
        <v>0</v>
      </c>
      <c r="N339" s="61">
        <f t="shared" si="246"/>
        <v>0</v>
      </c>
      <c r="O339" s="61">
        <f>VLOOKUP($A339,[15]Dept!$A$5:$T$42,13,FALSE)*O$3%</f>
        <v>0</v>
      </c>
      <c r="P339" s="61">
        <f>VLOOKUP($A339,[15]Dept!$A$5:$T$42,14,FALSE)*P$3%</f>
        <v>0</v>
      </c>
      <c r="Q339" s="61">
        <f>VLOOKUP($A339,[15]Dept!$A$5:$T$42,15,FALSE)*Q$3%</f>
        <v>0</v>
      </c>
      <c r="R339" s="61">
        <f t="shared" si="247"/>
        <v>0</v>
      </c>
      <c r="S339" s="61">
        <f>VLOOKUP($A339,[15]Dept!$A$5:$T$42,17,FALSE)*S$3%</f>
        <v>0</v>
      </c>
      <c r="T339" s="61">
        <f>VLOOKUP($A339,[15]Dept!$A$5:$T$42,18,FALSE)*T$3%</f>
        <v>0</v>
      </c>
      <c r="U339" s="61">
        <f>VLOOKUP($A339,[15]Dept!$A$5:$T$42,19,FALSE)*U$3%</f>
        <v>0</v>
      </c>
      <c r="V339" s="61">
        <f t="shared" si="248"/>
        <v>0</v>
      </c>
    </row>
    <row r="340" spans="1:22" hidden="1">
      <c r="A340" s="51"/>
      <c r="B340" s="11"/>
      <c r="C340" s="59"/>
      <c r="D340" s="59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</row>
    <row r="341" spans="1:22" hidden="1">
      <c r="A341" s="149">
        <v>316</v>
      </c>
      <c r="B341" s="150" t="s">
        <v>30</v>
      </c>
      <c r="C341" s="138" t="s">
        <v>88</v>
      </c>
      <c r="D341" s="138"/>
      <c r="E341" s="138">
        <f>SUM(E342:E346)+E347+E376+E410+E432+E451+E468+E493</f>
        <v>4533042.9190406529</v>
      </c>
      <c r="F341" s="135"/>
      <c r="G341" s="138">
        <f t="shared" ref="G341:V341" si="249">SUM(G342:G346)+G347+G376+G410+G432+G451+G468+G493</f>
        <v>510157.00660699513</v>
      </c>
      <c r="H341" s="138">
        <f t="shared" si="249"/>
        <v>323175.75926880958</v>
      </c>
      <c r="I341" s="138">
        <f t="shared" si="249"/>
        <v>381123.41118654393</v>
      </c>
      <c r="J341" s="138">
        <f t="shared" si="249"/>
        <v>1214456.1770623485</v>
      </c>
      <c r="K341" s="138">
        <f t="shared" si="249"/>
        <v>523656.27310140023</v>
      </c>
      <c r="L341" s="138">
        <f t="shared" si="249"/>
        <v>349865.84831328096</v>
      </c>
      <c r="M341" s="138">
        <f t="shared" si="249"/>
        <v>354783.95319116331</v>
      </c>
      <c r="N341" s="138">
        <f t="shared" si="249"/>
        <v>1228306.0746058444</v>
      </c>
      <c r="O341" s="138">
        <f t="shared" si="249"/>
        <v>398942.15617280907</v>
      </c>
      <c r="P341" s="138">
        <f t="shared" si="249"/>
        <v>379595.04332305642</v>
      </c>
      <c r="Q341" s="138">
        <f t="shared" si="249"/>
        <v>327783.65506869869</v>
      </c>
      <c r="R341" s="138">
        <f t="shared" si="249"/>
        <v>1106320.8545645643</v>
      </c>
      <c r="S341" s="138">
        <f t="shared" si="249"/>
        <v>372195.45007067011</v>
      </c>
      <c r="T341" s="138">
        <f t="shared" si="249"/>
        <v>309130.20738393744</v>
      </c>
      <c r="U341" s="138">
        <f t="shared" si="249"/>
        <v>302634.15535328764</v>
      </c>
      <c r="V341" s="138">
        <f t="shared" si="249"/>
        <v>983959.81280789524</v>
      </c>
    </row>
    <row r="342" spans="1:22" hidden="1">
      <c r="A342" s="52">
        <v>401</v>
      </c>
      <c r="B342" s="9" t="s">
        <v>30</v>
      </c>
      <c r="C342" s="54" t="s">
        <v>66</v>
      </c>
      <c r="D342" s="54"/>
      <c r="E342" s="54">
        <f>SUM(G342:V342)/2</f>
        <v>389621.6</v>
      </c>
      <c r="F342" s="55"/>
      <c r="G342" s="55">
        <f>+[9]Sangli!F402+[10]SANGLI!F402</f>
        <v>109499.3</v>
      </c>
      <c r="H342" s="55">
        <f>+[9]Sangli!G402+[10]SANGLI!G402</f>
        <v>6000</v>
      </c>
      <c r="I342" s="55">
        <f>+[9]Sangli!H402+[10]SANGLI!H402</f>
        <v>6000</v>
      </c>
      <c r="J342" s="54">
        <f t="shared" ref="J342:J346" si="250">SUM(G342:I342)</f>
        <v>121499.3</v>
      </c>
      <c r="K342" s="55">
        <f>+[9]Sangli!J402+[10]SANGLI!J402</f>
        <v>109499.3</v>
      </c>
      <c r="L342" s="55">
        <f>+[9]Sangli!K402+[10]SANGLI!K402</f>
        <v>6000</v>
      </c>
      <c r="M342" s="55">
        <f>+[9]Sangli!L402+[10]SANGLI!L402</f>
        <v>6000</v>
      </c>
      <c r="N342" s="54">
        <f>SUM(K342:M342)</f>
        <v>121499.3</v>
      </c>
      <c r="O342" s="55">
        <f>+[9]Sangli!N402+[10]SANGLI!N402</f>
        <v>61311.5</v>
      </c>
      <c r="P342" s="55">
        <f>+[9]Sangli!O402+[10]SANGLI!O402</f>
        <v>6000</v>
      </c>
      <c r="Q342" s="55">
        <f>+[9]Sangli!P402+[10]SANGLI!P402</f>
        <v>6000</v>
      </c>
      <c r="R342" s="54">
        <f>SUM(O342:Q342)</f>
        <v>73311.5</v>
      </c>
      <c r="S342" s="55">
        <f>+[9]Sangli!R402+[10]SANGLI!R402</f>
        <v>61311.5</v>
      </c>
      <c r="T342" s="55">
        <f>+[9]Sangli!S402+[10]SANGLI!S402</f>
        <v>6000</v>
      </c>
      <c r="U342" s="55">
        <f>+[9]Sangli!T402+[10]SANGLI!T402</f>
        <v>6000</v>
      </c>
      <c r="V342" s="54">
        <f>SUM(S342:U342)</f>
        <v>73311.5</v>
      </c>
    </row>
    <row r="343" spans="1:22" hidden="1">
      <c r="A343" s="52">
        <v>402</v>
      </c>
      <c r="B343" s="9" t="s">
        <v>30</v>
      </c>
      <c r="C343" s="54" t="s">
        <v>68</v>
      </c>
      <c r="D343" s="54"/>
      <c r="E343" s="54">
        <f>SUM(G343:V343)/2</f>
        <v>267000</v>
      </c>
      <c r="F343" s="55"/>
      <c r="G343" s="55">
        <v>30000</v>
      </c>
      <c r="H343" s="55">
        <v>25000</v>
      </c>
      <c r="I343" s="55">
        <v>10000</v>
      </c>
      <c r="J343" s="54">
        <f t="shared" si="250"/>
        <v>65000</v>
      </c>
      <c r="K343" s="55">
        <v>30000</v>
      </c>
      <c r="L343" s="55">
        <v>25000</v>
      </c>
      <c r="M343" s="55">
        <v>15000</v>
      </c>
      <c r="N343" s="54">
        <f>SUM(K343:M343)</f>
        <v>70000</v>
      </c>
      <c r="O343" s="55">
        <v>40000</v>
      </c>
      <c r="P343" s="55">
        <v>30000</v>
      </c>
      <c r="Q343" s="55">
        <v>12000</v>
      </c>
      <c r="R343" s="54">
        <f>SUM(O343:Q343)</f>
        <v>82000</v>
      </c>
      <c r="S343" s="55">
        <v>20000</v>
      </c>
      <c r="T343" s="55">
        <v>15000</v>
      </c>
      <c r="U343" s="55">
        <v>15000</v>
      </c>
      <c r="V343" s="54">
        <f>SUM(S343:U343)</f>
        <v>50000</v>
      </c>
    </row>
    <row r="344" spans="1:22" hidden="1">
      <c r="A344" s="52">
        <v>403</v>
      </c>
      <c r="B344" s="9" t="s">
        <v>30</v>
      </c>
      <c r="C344" s="54" t="s">
        <v>69</v>
      </c>
      <c r="D344" s="54"/>
      <c r="E344" s="54">
        <f>SUM(G344:V344)/2</f>
        <v>1000</v>
      </c>
      <c r="F344" s="55"/>
      <c r="G344" s="55">
        <v>500</v>
      </c>
      <c r="H344" s="55"/>
      <c r="I344" s="55"/>
      <c r="J344" s="54">
        <f t="shared" si="250"/>
        <v>500</v>
      </c>
      <c r="K344" s="55"/>
      <c r="L344" s="55"/>
      <c r="M344" s="55"/>
      <c r="N344" s="54">
        <f>SUM(K344:M344)</f>
        <v>0</v>
      </c>
      <c r="O344" s="55">
        <v>500</v>
      </c>
      <c r="P344" s="55"/>
      <c r="Q344" s="55"/>
      <c r="R344" s="54">
        <f>SUM(O344:Q344)</f>
        <v>500</v>
      </c>
      <c r="S344" s="55"/>
      <c r="T344" s="55"/>
      <c r="U344" s="55"/>
      <c r="V344" s="54">
        <f>SUM(S344:U344)</f>
        <v>0</v>
      </c>
    </row>
    <row r="345" spans="1:22" hidden="1">
      <c r="A345" s="52">
        <v>404</v>
      </c>
      <c r="B345" s="9" t="s">
        <v>30</v>
      </c>
      <c r="C345" s="54" t="s">
        <v>70</v>
      </c>
      <c r="D345" s="54"/>
      <c r="E345" s="54">
        <f>SUM(G345:V345)/2</f>
        <v>0</v>
      </c>
      <c r="F345" s="55"/>
      <c r="G345" s="55"/>
      <c r="H345" s="55"/>
      <c r="I345" s="55"/>
      <c r="J345" s="54">
        <f t="shared" si="250"/>
        <v>0</v>
      </c>
      <c r="K345" s="55"/>
      <c r="L345" s="55"/>
      <c r="M345" s="55"/>
      <c r="N345" s="54">
        <f>SUM(K345:M345)</f>
        <v>0</v>
      </c>
      <c r="O345" s="55"/>
      <c r="P345" s="55"/>
      <c r="Q345" s="55"/>
      <c r="R345" s="54">
        <f>SUM(O345:Q345)</f>
        <v>0</v>
      </c>
      <c r="S345" s="55"/>
      <c r="T345" s="55"/>
      <c r="U345" s="55"/>
      <c r="V345" s="54">
        <f>SUM(S345:U345)</f>
        <v>0</v>
      </c>
    </row>
    <row r="346" spans="1:22" hidden="1">
      <c r="A346" s="52">
        <v>405</v>
      </c>
      <c r="B346" s="9" t="s">
        <v>30</v>
      </c>
      <c r="C346" s="54" t="s">
        <v>71</v>
      </c>
      <c r="D346" s="54"/>
      <c r="E346" s="54">
        <f>SUM(G346:V346)/2</f>
        <v>3000</v>
      </c>
      <c r="F346" s="55"/>
      <c r="G346" s="55">
        <v>1000</v>
      </c>
      <c r="H346" s="55"/>
      <c r="I346" s="55"/>
      <c r="J346" s="54">
        <f t="shared" si="250"/>
        <v>1000</v>
      </c>
      <c r="K346" s="55"/>
      <c r="L346" s="55"/>
      <c r="M346" s="55"/>
      <c r="N346" s="54">
        <f>SUM(K346:M346)</f>
        <v>0</v>
      </c>
      <c r="O346" s="55">
        <v>1000</v>
      </c>
      <c r="P346" s="55">
        <v>1000</v>
      </c>
      <c r="Q346" s="55"/>
      <c r="R346" s="54">
        <f>SUM(O346:Q346)</f>
        <v>2000</v>
      </c>
      <c r="S346" s="55"/>
      <c r="T346" s="55"/>
      <c r="U346" s="55"/>
      <c r="V346" s="54">
        <f>SUM(S346:U346)</f>
        <v>0</v>
      </c>
    </row>
    <row r="347" spans="1:22" hidden="1">
      <c r="A347" s="129">
        <v>317</v>
      </c>
      <c r="B347" s="124" t="s">
        <v>89</v>
      </c>
      <c r="C347" s="126" t="s">
        <v>190</v>
      </c>
      <c r="D347" s="126"/>
      <c r="E347" s="123">
        <f>+E348+E361</f>
        <v>0</v>
      </c>
      <c r="F347" s="104"/>
      <c r="G347" s="123">
        <f t="shared" ref="G347:V347" si="251">+G348+G361</f>
        <v>0</v>
      </c>
      <c r="H347" s="123">
        <f t="shared" si="251"/>
        <v>0</v>
      </c>
      <c r="I347" s="123">
        <f t="shared" si="251"/>
        <v>0</v>
      </c>
      <c r="J347" s="123">
        <f t="shared" si="251"/>
        <v>0</v>
      </c>
      <c r="K347" s="123">
        <f t="shared" si="251"/>
        <v>0</v>
      </c>
      <c r="L347" s="123">
        <f t="shared" si="251"/>
        <v>0</v>
      </c>
      <c r="M347" s="123">
        <f t="shared" si="251"/>
        <v>0</v>
      </c>
      <c r="N347" s="123">
        <f t="shared" si="251"/>
        <v>0</v>
      </c>
      <c r="O347" s="123">
        <f t="shared" si="251"/>
        <v>0</v>
      </c>
      <c r="P347" s="123">
        <f t="shared" si="251"/>
        <v>0</v>
      </c>
      <c r="Q347" s="123">
        <f t="shared" si="251"/>
        <v>0</v>
      </c>
      <c r="R347" s="123">
        <f t="shared" si="251"/>
        <v>0</v>
      </c>
      <c r="S347" s="123">
        <f t="shared" si="251"/>
        <v>0</v>
      </c>
      <c r="T347" s="123">
        <f t="shared" si="251"/>
        <v>0</v>
      </c>
      <c r="U347" s="123">
        <f t="shared" si="251"/>
        <v>0</v>
      </c>
      <c r="V347" s="123">
        <f t="shared" si="251"/>
        <v>0</v>
      </c>
    </row>
    <row r="348" spans="1:22" s="6" customFormat="1" ht="31.5" hidden="1">
      <c r="A348" s="129">
        <v>318</v>
      </c>
      <c r="B348" s="124" t="s">
        <v>191</v>
      </c>
      <c r="C348" s="123" t="s">
        <v>192</v>
      </c>
      <c r="D348" s="123"/>
      <c r="E348" s="123">
        <f>SUM(E349:E360)</f>
        <v>0</v>
      </c>
      <c r="F348" s="104"/>
      <c r="G348" s="123">
        <f t="shared" ref="G348:V348" si="252">SUM(G349:G360)</f>
        <v>0</v>
      </c>
      <c r="H348" s="123">
        <f t="shared" si="252"/>
        <v>0</v>
      </c>
      <c r="I348" s="123">
        <f t="shared" si="252"/>
        <v>0</v>
      </c>
      <c r="J348" s="123">
        <f t="shared" si="252"/>
        <v>0</v>
      </c>
      <c r="K348" s="123">
        <f t="shared" si="252"/>
        <v>0</v>
      </c>
      <c r="L348" s="123">
        <f t="shared" si="252"/>
        <v>0</v>
      </c>
      <c r="M348" s="123">
        <f t="shared" si="252"/>
        <v>0</v>
      </c>
      <c r="N348" s="123">
        <f t="shared" si="252"/>
        <v>0</v>
      </c>
      <c r="O348" s="123">
        <f t="shared" si="252"/>
        <v>0</v>
      </c>
      <c r="P348" s="123">
        <f t="shared" si="252"/>
        <v>0</v>
      </c>
      <c r="Q348" s="123">
        <f t="shared" si="252"/>
        <v>0</v>
      </c>
      <c r="R348" s="123">
        <f t="shared" si="252"/>
        <v>0</v>
      </c>
      <c r="S348" s="123">
        <f t="shared" si="252"/>
        <v>0</v>
      </c>
      <c r="T348" s="123">
        <f t="shared" si="252"/>
        <v>0</v>
      </c>
      <c r="U348" s="123">
        <f t="shared" si="252"/>
        <v>0</v>
      </c>
      <c r="V348" s="123">
        <f t="shared" si="252"/>
        <v>0</v>
      </c>
    </row>
    <row r="349" spans="1:22" s="6" customFormat="1" hidden="1">
      <c r="A349" s="51">
        <v>319</v>
      </c>
      <c r="B349" s="11" t="s">
        <v>191</v>
      </c>
      <c r="C349" s="59" t="s">
        <v>49</v>
      </c>
      <c r="D349" s="59"/>
      <c r="E349" s="61">
        <f t="shared" ref="E349:E408" si="253">SUM(G349:V349)/2</f>
        <v>0</v>
      </c>
      <c r="F349" s="61"/>
      <c r="G349" s="61"/>
      <c r="H349" s="61"/>
      <c r="I349" s="61"/>
      <c r="J349" s="61">
        <f t="shared" ref="J349:J360" si="254">SUM(G349:I349)</f>
        <v>0</v>
      </c>
      <c r="K349" s="61"/>
      <c r="L349" s="61"/>
      <c r="M349" s="61"/>
      <c r="N349" s="61">
        <f t="shared" ref="N349:N360" si="255">SUM(K349:M349)</f>
        <v>0</v>
      </c>
      <c r="O349" s="61"/>
      <c r="P349" s="61"/>
      <c r="Q349" s="61"/>
      <c r="R349" s="61">
        <f t="shared" ref="R349:R360" si="256">SUM(O349:Q349)</f>
        <v>0</v>
      </c>
      <c r="S349" s="61"/>
      <c r="T349" s="61"/>
      <c r="U349" s="61"/>
      <c r="V349" s="61">
        <f t="shared" ref="V349:V360" si="257">SUM(S349:U349)</f>
        <v>0</v>
      </c>
    </row>
    <row r="350" spans="1:22" s="6" customFormat="1" hidden="1">
      <c r="A350" s="51">
        <v>321</v>
      </c>
      <c r="B350" s="11" t="s">
        <v>191</v>
      </c>
      <c r="C350" s="60" t="s">
        <v>193</v>
      </c>
      <c r="D350" s="60"/>
      <c r="E350" s="61">
        <f t="shared" si="253"/>
        <v>0</v>
      </c>
      <c r="F350" s="61"/>
      <c r="G350" s="61"/>
      <c r="H350" s="61"/>
      <c r="I350" s="61"/>
      <c r="J350" s="61">
        <f t="shared" si="254"/>
        <v>0</v>
      </c>
      <c r="K350" s="61"/>
      <c r="L350" s="61"/>
      <c r="M350" s="61"/>
      <c r="N350" s="61">
        <f t="shared" si="255"/>
        <v>0</v>
      </c>
      <c r="O350" s="61"/>
      <c r="P350" s="61"/>
      <c r="Q350" s="61"/>
      <c r="R350" s="61">
        <f t="shared" si="256"/>
        <v>0</v>
      </c>
      <c r="S350" s="61"/>
      <c r="T350" s="61"/>
      <c r="U350" s="61"/>
      <c r="V350" s="61">
        <f t="shared" si="257"/>
        <v>0</v>
      </c>
    </row>
    <row r="351" spans="1:22" s="6" customFormat="1" hidden="1">
      <c r="A351" s="51">
        <v>323</v>
      </c>
      <c r="B351" s="11" t="s">
        <v>191</v>
      </c>
      <c r="C351" s="59" t="s">
        <v>58</v>
      </c>
      <c r="D351" s="59"/>
      <c r="E351" s="61">
        <f t="shared" si="253"/>
        <v>0</v>
      </c>
      <c r="F351" s="61"/>
      <c r="G351" s="61"/>
      <c r="H351" s="61"/>
      <c r="I351" s="61"/>
      <c r="J351" s="61">
        <f t="shared" si="254"/>
        <v>0</v>
      </c>
      <c r="K351" s="61"/>
      <c r="L351" s="61"/>
      <c r="M351" s="61"/>
      <c r="N351" s="61">
        <f t="shared" si="255"/>
        <v>0</v>
      </c>
      <c r="O351" s="61"/>
      <c r="P351" s="61"/>
      <c r="Q351" s="61"/>
      <c r="R351" s="61">
        <f t="shared" si="256"/>
        <v>0</v>
      </c>
      <c r="S351" s="61"/>
      <c r="T351" s="61"/>
      <c r="U351" s="61"/>
      <c r="V351" s="61">
        <f t="shared" si="257"/>
        <v>0</v>
      </c>
    </row>
    <row r="352" spans="1:22" s="6" customFormat="1" hidden="1">
      <c r="A352" s="51">
        <v>324</v>
      </c>
      <c r="B352" s="11" t="s">
        <v>191</v>
      </c>
      <c r="C352" s="59" t="s">
        <v>159</v>
      </c>
      <c r="D352" s="59"/>
      <c r="E352" s="61">
        <f t="shared" si="253"/>
        <v>0</v>
      </c>
      <c r="F352" s="61"/>
      <c r="G352" s="61"/>
      <c r="H352" s="61"/>
      <c r="I352" s="61"/>
      <c r="J352" s="61">
        <f t="shared" si="254"/>
        <v>0</v>
      </c>
      <c r="K352" s="61"/>
      <c r="L352" s="61"/>
      <c r="M352" s="61"/>
      <c r="N352" s="61">
        <f t="shared" si="255"/>
        <v>0</v>
      </c>
      <c r="O352" s="61"/>
      <c r="P352" s="61"/>
      <c r="Q352" s="61"/>
      <c r="R352" s="61">
        <f t="shared" si="256"/>
        <v>0</v>
      </c>
      <c r="S352" s="61"/>
      <c r="T352" s="61"/>
      <c r="U352" s="61"/>
      <c r="V352" s="61">
        <f t="shared" si="257"/>
        <v>0</v>
      </c>
    </row>
    <row r="353" spans="1:22" s="6" customFormat="1" hidden="1">
      <c r="A353" s="51">
        <v>325</v>
      </c>
      <c r="B353" s="11" t="s">
        <v>191</v>
      </c>
      <c r="C353" s="59" t="s">
        <v>68</v>
      </c>
      <c r="D353" s="59"/>
      <c r="E353" s="61">
        <f t="shared" si="253"/>
        <v>0</v>
      </c>
      <c r="F353" s="61"/>
      <c r="G353" s="61"/>
      <c r="H353" s="61"/>
      <c r="I353" s="61"/>
      <c r="J353" s="61">
        <f t="shared" si="254"/>
        <v>0</v>
      </c>
      <c r="K353" s="61"/>
      <c r="L353" s="61"/>
      <c r="M353" s="61"/>
      <c r="N353" s="61">
        <f t="shared" si="255"/>
        <v>0</v>
      </c>
      <c r="O353" s="61"/>
      <c r="P353" s="61"/>
      <c r="Q353" s="61"/>
      <c r="R353" s="61">
        <f t="shared" si="256"/>
        <v>0</v>
      </c>
      <c r="S353" s="61"/>
      <c r="T353" s="61"/>
      <c r="U353" s="61"/>
      <c r="V353" s="61">
        <f t="shared" si="257"/>
        <v>0</v>
      </c>
    </row>
    <row r="354" spans="1:22" s="6" customFormat="1" hidden="1">
      <c r="A354" s="51">
        <v>326</v>
      </c>
      <c r="B354" s="11" t="s">
        <v>191</v>
      </c>
      <c r="C354" s="59" t="s">
        <v>31</v>
      </c>
      <c r="D354" s="59"/>
      <c r="E354" s="61">
        <f t="shared" si="253"/>
        <v>0</v>
      </c>
      <c r="F354" s="61"/>
      <c r="G354" s="61"/>
      <c r="H354" s="61"/>
      <c r="I354" s="61"/>
      <c r="J354" s="61">
        <f t="shared" si="254"/>
        <v>0</v>
      </c>
      <c r="K354" s="61"/>
      <c r="L354" s="61"/>
      <c r="M354" s="61"/>
      <c r="N354" s="61">
        <f t="shared" si="255"/>
        <v>0</v>
      </c>
      <c r="O354" s="61"/>
      <c r="P354" s="61"/>
      <c r="Q354" s="61"/>
      <c r="R354" s="61">
        <f t="shared" si="256"/>
        <v>0</v>
      </c>
      <c r="S354" s="61"/>
      <c r="T354" s="61"/>
      <c r="U354" s="61"/>
      <c r="V354" s="61">
        <f t="shared" si="257"/>
        <v>0</v>
      </c>
    </row>
    <row r="355" spans="1:22" s="6" customFormat="1" hidden="1">
      <c r="A355" s="51">
        <v>327</v>
      </c>
      <c r="B355" s="11" t="s">
        <v>191</v>
      </c>
      <c r="C355" s="59" t="s">
        <v>71</v>
      </c>
      <c r="D355" s="59"/>
      <c r="E355" s="61">
        <f t="shared" si="253"/>
        <v>0</v>
      </c>
      <c r="F355" s="61"/>
      <c r="G355" s="61"/>
      <c r="H355" s="61"/>
      <c r="I355" s="61"/>
      <c r="J355" s="61">
        <f t="shared" si="254"/>
        <v>0</v>
      </c>
      <c r="K355" s="61"/>
      <c r="L355" s="61"/>
      <c r="M355" s="61"/>
      <c r="N355" s="61">
        <f t="shared" si="255"/>
        <v>0</v>
      </c>
      <c r="O355" s="61"/>
      <c r="P355" s="61"/>
      <c r="Q355" s="61"/>
      <c r="R355" s="61">
        <f t="shared" si="256"/>
        <v>0</v>
      </c>
      <c r="S355" s="61"/>
      <c r="T355" s="61"/>
      <c r="U355" s="61"/>
      <c r="V355" s="61">
        <f t="shared" si="257"/>
        <v>0</v>
      </c>
    </row>
    <row r="356" spans="1:22" s="6" customFormat="1" hidden="1">
      <c r="A356" s="51">
        <v>328</v>
      </c>
      <c r="B356" s="11" t="s">
        <v>191</v>
      </c>
      <c r="C356" s="59" t="s">
        <v>70</v>
      </c>
      <c r="D356" s="59"/>
      <c r="E356" s="61">
        <f t="shared" si="253"/>
        <v>0</v>
      </c>
      <c r="F356" s="61"/>
      <c r="G356" s="61"/>
      <c r="H356" s="61"/>
      <c r="I356" s="61"/>
      <c r="J356" s="61">
        <f t="shared" si="254"/>
        <v>0</v>
      </c>
      <c r="K356" s="61"/>
      <c r="L356" s="61"/>
      <c r="M356" s="61"/>
      <c r="N356" s="61">
        <f t="shared" si="255"/>
        <v>0</v>
      </c>
      <c r="O356" s="61"/>
      <c r="P356" s="61"/>
      <c r="Q356" s="61"/>
      <c r="R356" s="61">
        <f t="shared" si="256"/>
        <v>0</v>
      </c>
      <c r="S356" s="61"/>
      <c r="T356" s="61"/>
      <c r="U356" s="61"/>
      <c r="V356" s="61">
        <f t="shared" si="257"/>
        <v>0</v>
      </c>
    </row>
    <row r="357" spans="1:22" s="6" customFormat="1" hidden="1">
      <c r="A357" s="51">
        <v>329</v>
      </c>
      <c r="B357" s="11" t="s">
        <v>191</v>
      </c>
      <c r="C357" s="59" t="s">
        <v>56</v>
      </c>
      <c r="D357" s="59"/>
      <c r="E357" s="61">
        <f t="shared" si="253"/>
        <v>0</v>
      </c>
      <c r="F357" s="61"/>
      <c r="G357" s="61"/>
      <c r="H357" s="61"/>
      <c r="I357" s="61"/>
      <c r="J357" s="61">
        <f t="shared" si="254"/>
        <v>0</v>
      </c>
      <c r="K357" s="61"/>
      <c r="L357" s="61"/>
      <c r="M357" s="61"/>
      <c r="N357" s="61">
        <f t="shared" si="255"/>
        <v>0</v>
      </c>
      <c r="O357" s="61"/>
      <c r="P357" s="61"/>
      <c r="Q357" s="61"/>
      <c r="R357" s="61">
        <f t="shared" si="256"/>
        <v>0</v>
      </c>
      <c r="S357" s="61"/>
      <c r="T357" s="61"/>
      <c r="U357" s="61"/>
      <c r="V357" s="61">
        <f t="shared" si="257"/>
        <v>0</v>
      </c>
    </row>
    <row r="358" spans="1:22" s="6" customFormat="1" hidden="1">
      <c r="A358" s="51">
        <v>330</v>
      </c>
      <c r="B358" s="11" t="s">
        <v>191</v>
      </c>
      <c r="C358" s="59" t="s">
        <v>47</v>
      </c>
      <c r="D358" s="59"/>
      <c r="E358" s="61">
        <f t="shared" si="253"/>
        <v>0</v>
      </c>
      <c r="F358" s="61"/>
      <c r="G358" s="61"/>
      <c r="H358" s="61"/>
      <c r="I358" s="61"/>
      <c r="J358" s="61">
        <f t="shared" si="254"/>
        <v>0</v>
      </c>
      <c r="K358" s="61"/>
      <c r="L358" s="61"/>
      <c r="M358" s="61"/>
      <c r="N358" s="61">
        <f t="shared" si="255"/>
        <v>0</v>
      </c>
      <c r="O358" s="61"/>
      <c r="P358" s="61"/>
      <c r="Q358" s="61"/>
      <c r="R358" s="61">
        <f t="shared" si="256"/>
        <v>0</v>
      </c>
      <c r="S358" s="61"/>
      <c r="T358" s="61"/>
      <c r="U358" s="61"/>
      <c r="V358" s="61">
        <f t="shared" si="257"/>
        <v>0</v>
      </c>
    </row>
    <row r="359" spans="1:22" s="6" customFormat="1" hidden="1">
      <c r="A359" s="51">
        <v>331</v>
      </c>
      <c r="B359" s="11" t="s">
        <v>191</v>
      </c>
      <c r="C359" s="59" t="s">
        <v>50</v>
      </c>
      <c r="D359" s="59"/>
      <c r="E359" s="61">
        <f t="shared" si="253"/>
        <v>0</v>
      </c>
      <c r="F359" s="61"/>
      <c r="G359" s="61"/>
      <c r="H359" s="61"/>
      <c r="I359" s="61"/>
      <c r="J359" s="61">
        <f t="shared" si="254"/>
        <v>0</v>
      </c>
      <c r="K359" s="61"/>
      <c r="L359" s="61"/>
      <c r="M359" s="61"/>
      <c r="N359" s="61">
        <f t="shared" si="255"/>
        <v>0</v>
      </c>
      <c r="O359" s="61"/>
      <c r="P359" s="61"/>
      <c r="Q359" s="61"/>
      <c r="R359" s="61">
        <f t="shared" si="256"/>
        <v>0</v>
      </c>
      <c r="S359" s="61"/>
      <c r="T359" s="61"/>
      <c r="U359" s="61"/>
      <c r="V359" s="61">
        <f t="shared" si="257"/>
        <v>0</v>
      </c>
    </row>
    <row r="360" spans="1:22" s="6" customFormat="1" hidden="1">
      <c r="A360" s="51">
        <v>332</v>
      </c>
      <c r="B360" s="11" t="s">
        <v>191</v>
      </c>
      <c r="C360" s="59" t="s">
        <v>48</v>
      </c>
      <c r="D360" s="59"/>
      <c r="E360" s="61">
        <f t="shared" si="253"/>
        <v>0</v>
      </c>
      <c r="F360" s="61"/>
      <c r="G360" s="61"/>
      <c r="H360" s="61"/>
      <c r="I360" s="61"/>
      <c r="J360" s="61">
        <f t="shared" si="254"/>
        <v>0</v>
      </c>
      <c r="K360" s="61"/>
      <c r="L360" s="61"/>
      <c r="M360" s="61"/>
      <c r="N360" s="61">
        <f t="shared" si="255"/>
        <v>0</v>
      </c>
      <c r="O360" s="61"/>
      <c r="P360" s="61"/>
      <c r="Q360" s="61"/>
      <c r="R360" s="61">
        <f t="shared" si="256"/>
        <v>0</v>
      </c>
      <c r="S360" s="61"/>
      <c r="T360" s="61"/>
      <c r="U360" s="61"/>
      <c r="V360" s="61">
        <f t="shared" si="257"/>
        <v>0</v>
      </c>
    </row>
    <row r="361" spans="1:22" s="6" customFormat="1" ht="31.5" hidden="1">
      <c r="A361" s="129">
        <v>333</v>
      </c>
      <c r="B361" s="124" t="s">
        <v>194</v>
      </c>
      <c r="C361" s="123" t="s">
        <v>195</v>
      </c>
      <c r="D361" s="123"/>
      <c r="E361" s="123">
        <f>SUM(E362:E375)</f>
        <v>0</v>
      </c>
      <c r="F361" s="104"/>
      <c r="G361" s="123">
        <f t="shared" ref="G361:V361" si="258">SUM(G362:G375)</f>
        <v>0</v>
      </c>
      <c r="H361" s="123">
        <f t="shared" si="258"/>
        <v>0</v>
      </c>
      <c r="I361" s="123">
        <f t="shared" si="258"/>
        <v>0</v>
      </c>
      <c r="J361" s="123">
        <f t="shared" si="258"/>
        <v>0</v>
      </c>
      <c r="K361" s="123">
        <f t="shared" si="258"/>
        <v>0</v>
      </c>
      <c r="L361" s="123">
        <f t="shared" si="258"/>
        <v>0</v>
      </c>
      <c r="M361" s="123">
        <f t="shared" si="258"/>
        <v>0</v>
      </c>
      <c r="N361" s="123">
        <f t="shared" si="258"/>
        <v>0</v>
      </c>
      <c r="O361" s="123">
        <f t="shared" si="258"/>
        <v>0</v>
      </c>
      <c r="P361" s="123">
        <f t="shared" si="258"/>
        <v>0</v>
      </c>
      <c r="Q361" s="123">
        <f t="shared" si="258"/>
        <v>0</v>
      </c>
      <c r="R361" s="123">
        <f t="shared" si="258"/>
        <v>0</v>
      </c>
      <c r="S361" s="123">
        <f t="shared" si="258"/>
        <v>0</v>
      </c>
      <c r="T361" s="123">
        <f t="shared" si="258"/>
        <v>0</v>
      </c>
      <c r="U361" s="123">
        <f t="shared" si="258"/>
        <v>0</v>
      </c>
      <c r="V361" s="123">
        <f t="shared" si="258"/>
        <v>0</v>
      </c>
    </row>
    <row r="362" spans="1:22" s="6" customFormat="1" hidden="1">
      <c r="A362" s="51">
        <v>334</v>
      </c>
      <c r="B362" s="11" t="s">
        <v>194</v>
      </c>
      <c r="C362" s="59" t="s">
        <v>49</v>
      </c>
      <c r="D362" s="59"/>
      <c r="E362" s="61">
        <f t="shared" si="253"/>
        <v>0</v>
      </c>
      <c r="F362" s="61"/>
      <c r="G362" s="61"/>
      <c r="H362" s="61"/>
      <c r="I362" s="61"/>
      <c r="J362" s="61">
        <f t="shared" ref="J362:J375" si="259">SUM(G362:I362)</f>
        <v>0</v>
      </c>
      <c r="K362" s="61"/>
      <c r="L362" s="61"/>
      <c r="M362" s="61"/>
      <c r="N362" s="61">
        <f t="shared" ref="N362:N375" si="260">SUM(K362:M362)</f>
        <v>0</v>
      </c>
      <c r="O362" s="61"/>
      <c r="P362" s="61"/>
      <c r="Q362" s="61"/>
      <c r="R362" s="61">
        <f t="shared" ref="R362:R375" si="261">SUM(O362:Q362)</f>
        <v>0</v>
      </c>
      <c r="S362" s="61"/>
      <c r="T362" s="61"/>
      <c r="U362" s="61"/>
      <c r="V362" s="61">
        <f t="shared" ref="V362:V375" si="262">SUM(S362:U362)</f>
        <v>0</v>
      </c>
    </row>
    <row r="363" spans="1:22" s="6" customFormat="1" hidden="1">
      <c r="A363" s="51">
        <v>335</v>
      </c>
      <c r="B363" s="11" t="s">
        <v>194</v>
      </c>
      <c r="C363" s="59" t="s">
        <v>72</v>
      </c>
      <c r="D363" s="59"/>
      <c r="E363" s="61">
        <f t="shared" si="253"/>
        <v>0</v>
      </c>
      <c r="F363" s="61"/>
      <c r="G363" s="61"/>
      <c r="H363" s="61"/>
      <c r="I363" s="61"/>
      <c r="J363" s="61">
        <f t="shared" si="259"/>
        <v>0</v>
      </c>
      <c r="K363" s="61"/>
      <c r="L363" s="61"/>
      <c r="M363" s="61"/>
      <c r="N363" s="61">
        <f t="shared" si="260"/>
        <v>0</v>
      </c>
      <c r="O363" s="61"/>
      <c r="P363" s="61"/>
      <c r="Q363" s="61"/>
      <c r="R363" s="61">
        <f t="shared" si="261"/>
        <v>0</v>
      </c>
      <c r="S363" s="61"/>
      <c r="T363" s="61"/>
      <c r="U363" s="61"/>
      <c r="V363" s="61">
        <f t="shared" si="262"/>
        <v>0</v>
      </c>
    </row>
    <row r="364" spans="1:22" s="6" customFormat="1" hidden="1">
      <c r="A364" s="51">
        <v>336</v>
      </c>
      <c r="B364" s="11" t="s">
        <v>194</v>
      </c>
      <c r="C364" s="60" t="s">
        <v>193</v>
      </c>
      <c r="D364" s="60"/>
      <c r="E364" s="61">
        <f t="shared" si="253"/>
        <v>0</v>
      </c>
      <c r="F364" s="61"/>
      <c r="G364" s="61"/>
      <c r="H364" s="61"/>
      <c r="I364" s="61"/>
      <c r="J364" s="61">
        <f t="shared" si="259"/>
        <v>0</v>
      </c>
      <c r="K364" s="61"/>
      <c r="L364" s="61"/>
      <c r="M364" s="61"/>
      <c r="N364" s="61">
        <f t="shared" si="260"/>
        <v>0</v>
      </c>
      <c r="O364" s="61"/>
      <c r="P364" s="61"/>
      <c r="Q364" s="61"/>
      <c r="R364" s="61">
        <f t="shared" si="261"/>
        <v>0</v>
      </c>
      <c r="S364" s="61"/>
      <c r="T364" s="61"/>
      <c r="U364" s="61"/>
      <c r="V364" s="61">
        <f t="shared" si="262"/>
        <v>0</v>
      </c>
    </row>
    <row r="365" spans="1:22" s="6" customFormat="1" hidden="1">
      <c r="A365" s="51">
        <v>337</v>
      </c>
      <c r="B365" s="11" t="s">
        <v>194</v>
      </c>
      <c r="C365" s="64" t="s">
        <v>158</v>
      </c>
      <c r="D365" s="64"/>
      <c r="E365" s="61">
        <f t="shared" si="253"/>
        <v>0</v>
      </c>
      <c r="F365" s="61"/>
      <c r="G365" s="61"/>
      <c r="H365" s="61"/>
      <c r="I365" s="61"/>
      <c r="J365" s="61">
        <f t="shared" si="259"/>
        <v>0</v>
      </c>
      <c r="K365" s="61"/>
      <c r="L365" s="61"/>
      <c r="M365" s="61"/>
      <c r="N365" s="61">
        <f t="shared" si="260"/>
        <v>0</v>
      </c>
      <c r="O365" s="61"/>
      <c r="P365" s="61"/>
      <c r="Q365" s="61"/>
      <c r="R365" s="61">
        <f t="shared" si="261"/>
        <v>0</v>
      </c>
      <c r="S365" s="61"/>
      <c r="T365" s="61"/>
      <c r="U365" s="61"/>
      <c r="V365" s="61">
        <f t="shared" si="262"/>
        <v>0</v>
      </c>
    </row>
    <row r="366" spans="1:22" s="6" customFormat="1" hidden="1">
      <c r="A366" s="51">
        <v>338</v>
      </c>
      <c r="B366" s="11" t="s">
        <v>194</v>
      </c>
      <c r="C366" s="59" t="s">
        <v>58</v>
      </c>
      <c r="D366" s="59"/>
      <c r="E366" s="61">
        <f t="shared" si="253"/>
        <v>0</v>
      </c>
      <c r="F366" s="61"/>
      <c r="G366" s="61"/>
      <c r="H366" s="61"/>
      <c r="I366" s="61"/>
      <c r="J366" s="61">
        <f t="shared" si="259"/>
        <v>0</v>
      </c>
      <c r="K366" s="61"/>
      <c r="L366" s="61"/>
      <c r="M366" s="61"/>
      <c r="N366" s="61">
        <f t="shared" si="260"/>
        <v>0</v>
      </c>
      <c r="O366" s="61"/>
      <c r="P366" s="61"/>
      <c r="Q366" s="61"/>
      <c r="R366" s="61">
        <f t="shared" si="261"/>
        <v>0</v>
      </c>
      <c r="S366" s="61"/>
      <c r="T366" s="61"/>
      <c r="U366" s="61"/>
      <c r="V366" s="61">
        <f t="shared" si="262"/>
        <v>0</v>
      </c>
    </row>
    <row r="367" spans="1:22" s="6" customFormat="1" hidden="1">
      <c r="A367" s="51">
        <v>339</v>
      </c>
      <c r="B367" s="11" t="s">
        <v>194</v>
      </c>
      <c r="C367" s="59" t="s">
        <v>159</v>
      </c>
      <c r="D367" s="59"/>
      <c r="E367" s="61">
        <f t="shared" si="253"/>
        <v>0</v>
      </c>
      <c r="F367" s="61"/>
      <c r="G367" s="61"/>
      <c r="H367" s="61"/>
      <c r="I367" s="61"/>
      <c r="J367" s="61">
        <f t="shared" si="259"/>
        <v>0</v>
      </c>
      <c r="K367" s="61"/>
      <c r="L367" s="61"/>
      <c r="M367" s="61"/>
      <c r="N367" s="61">
        <f t="shared" si="260"/>
        <v>0</v>
      </c>
      <c r="O367" s="61"/>
      <c r="P367" s="61"/>
      <c r="Q367" s="61"/>
      <c r="R367" s="61">
        <f t="shared" si="261"/>
        <v>0</v>
      </c>
      <c r="S367" s="61"/>
      <c r="T367" s="61"/>
      <c r="U367" s="61"/>
      <c r="V367" s="61">
        <f t="shared" si="262"/>
        <v>0</v>
      </c>
    </row>
    <row r="368" spans="1:22" s="6" customFormat="1" hidden="1">
      <c r="A368" s="51">
        <v>340</v>
      </c>
      <c r="B368" s="11" t="s">
        <v>194</v>
      </c>
      <c r="C368" s="59" t="s">
        <v>68</v>
      </c>
      <c r="D368" s="59"/>
      <c r="E368" s="61">
        <f t="shared" si="253"/>
        <v>0</v>
      </c>
      <c r="F368" s="61"/>
      <c r="G368" s="61"/>
      <c r="H368" s="61"/>
      <c r="I368" s="61"/>
      <c r="J368" s="61">
        <f t="shared" si="259"/>
        <v>0</v>
      </c>
      <c r="K368" s="61"/>
      <c r="L368" s="61"/>
      <c r="M368" s="61"/>
      <c r="N368" s="61">
        <f t="shared" si="260"/>
        <v>0</v>
      </c>
      <c r="O368" s="61"/>
      <c r="P368" s="61"/>
      <c r="Q368" s="61"/>
      <c r="R368" s="61">
        <f t="shared" si="261"/>
        <v>0</v>
      </c>
      <c r="S368" s="61"/>
      <c r="T368" s="61"/>
      <c r="U368" s="61"/>
      <c r="V368" s="61">
        <f t="shared" si="262"/>
        <v>0</v>
      </c>
    </row>
    <row r="369" spans="1:22" s="6" customFormat="1" hidden="1">
      <c r="A369" s="51">
        <v>341</v>
      </c>
      <c r="B369" s="11" t="s">
        <v>194</v>
      </c>
      <c r="C369" s="59" t="s">
        <v>31</v>
      </c>
      <c r="D369" s="59"/>
      <c r="E369" s="61">
        <f t="shared" si="253"/>
        <v>0</v>
      </c>
      <c r="F369" s="61"/>
      <c r="G369" s="61"/>
      <c r="H369" s="61"/>
      <c r="I369" s="61"/>
      <c r="J369" s="61">
        <f t="shared" si="259"/>
        <v>0</v>
      </c>
      <c r="K369" s="61"/>
      <c r="L369" s="61"/>
      <c r="M369" s="61"/>
      <c r="N369" s="61">
        <f t="shared" si="260"/>
        <v>0</v>
      </c>
      <c r="O369" s="61"/>
      <c r="P369" s="61"/>
      <c r="Q369" s="61"/>
      <c r="R369" s="61">
        <f t="shared" si="261"/>
        <v>0</v>
      </c>
      <c r="S369" s="61"/>
      <c r="T369" s="61"/>
      <c r="U369" s="61"/>
      <c r="V369" s="61">
        <f t="shared" si="262"/>
        <v>0</v>
      </c>
    </row>
    <row r="370" spans="1:22" s="6" customFormat="1" hidden="1">
      <c r="A370" s="51">
        <v>342</v>
      </c>
      <c r="B370" s="11" t="s">
        <v>194</v>
      </c>
      <c r="C370" s="59" t="s">
        <v>71</v>
      </c>
      <c r="D370" s="59"/>
      <c r="E370" s="61">
        <f t="shared" si="253"/>
        <v>0</v>
      </c>
      <c r="F370" s="61"/>
      <c r="G370" s="61"/>
      <c r="H370" s="61"/>
      <c r="I370" s="61"/>
      <c r="J370" s="61">
        <f t="shared" si="259"/>
        <v>0</v>
      </c>
      <c r="K370" s="61"/>
      <c r="L370" s="61"/>
      <c r="M370" s="61"/>
      <c r="N370" s="61">
        <f t="shared" si="260"/>
        <v>0</v>
      </c>
      <c r="O370" s="61"/>
      <c r="P370" s="61"/>
      <c r="Q370" s="61"/>
      <c r="R370" s="61">
        <f t="shared" si="261"/>
        <v>0</v>
      </c>
      <c r="S370" s="61"/>
      <c r="T370" s="61"/>
      <c r="U370" s="61"/>
      <c r="V370" s="61">
        <f t="shared" si="262"/>
        <v>0</v>
      </c>
    </row>
    <row r="371" spans="1:22" s="6" customFormat="1" hidden="1">
      <c r="A371" s="51">
        <v>343</v>
      </c>
      <c r="B371" s="11" t="s">
        <v>194</v>
      </c>
      <c r="C371" s="59" t="s">
        <v>70</v>
      </c>
      <c r="D371" s="59"/>
      <c r="E371" s="61">
        <f t="shared" si="253"/>
        <v>0</v>
      </c>
      <c r="F371" s="61"/>
      <c r="G371" s="61"/>
      <c r="H371" s="61"/>
      <c r="I371" s="61"/>
      <c r="J371" s="61">
        <f t="shared" si="259"/>
        <v>0</v>
      </c>
      <c r="K371" s="61"/>
      <c r="L371" s="61"/>
      <c r="M371" s="61"/>
      <c r="N371" s="61">
        <f t="shared" si="260"/>
        <v>0</v>
      </c>
      <c r="O371" s="61"/>
      <c r="P371" s="61"/>
      <c r="Q371" s="61"/>
      <c r="R371" s="61">
        <f t="shared" si="261"/>
        <v>0</v>
      </c>
      <c r="S371" s="61"/>
      <c r="T371" s="61"/>
      <c r="U371" s="61"/>
      <c r="V371" s="61">
        <f t="shared" si="262"/>
        <v>0</v>
      </c>
    </row>
    <row r="372" spans="1:22" s="6" customFormat="1" hidden="1">
      <c r="A372" s="51">
        <v>344</v>
      </c>
      <c r="B372" s="11" t="s">
        <v>194</v>
      </c>
      <c r="C372" s="59" t="s">
        <v>56</v>
      </c>
      <c r="D372" s="59"/>
      <c r="E372" s="61">
        <f t="shared" si="253"/>
        <v>0</v>
      </c>
      <c r="F372" s="61"/>
      <c r="G372" s="61"/>
      <c r="H372" s="61"/>
      <c r="I372" s="61"/>
      <c r="J372" s="61">
        <f t="shared" si="259"/>
        <v>0</v>
      </c>
      <c r="K372" s="61"/>
      <c r="L372" s="61"/>
      <c r="M372" s="61"/>
      <c r="N372" s="61">
        <f t="shared" si="260"/>
        <v>0</v>
      </c>
      <c r="O372" s="61"/>
      <c r="P372" s="61"/>
      <c r="Q372" s="61"/>
      <c r="R372" s="61">
        <f t="shared" si="261"/>
        <v>0</v>
      </c>
      <c r="S372" s="61"/>
      <c r="T372" s="61"/>
      <c r="U372" s="61"/>
      <c r="V372" s="61">
        <f t="shared" si="262"/>
        <v>0</v>
      </c>
    </row>
    <row r="373" spans="1:22" s="6" customFormat="1" hidden="1">
      <c r="A373" s="51">
        <v>345</v>
      </c>
      <c r="B373" s="11" t="s">
        <v>194</v>
      </c>
      <c r="C373" s="59" t="s">
        <v>47</v>
      </c>
      <c r="D373" s="59"/>
      <c r="E373" s="61">
        <f t="shared" si="253"/>
        <v>0</v>
      </c>
      <c r="F373" s="61"/>
      <c r="G373" s="61"/>
      <c r="H373" s="61"/>
      <c r="I373" s="61"/>
      <c r="J373" s="61">
        <f t="shared" si="259"/>
        <v>0</v>
      </c>
      <c r="K373" s="61"/>
      <c r="L373" s="61"/>
      <c r="M373" s="61"/>
      <c r="N373" s="61">
        <f t="shared" si="260"/>
        <v>0</v>
      </c>
      <c r="O373" s="61"/>
      <c r="P373" s="61"/>
      <c r="Q373" s="61"/>
      <c r="R373" s="61">
        <f t="shared" si="261"/>
        <v>0</v>
      </c>
      <c r="S373" s="61"/>
      <c r="T373" s="61"/>
      <c r="U373" s="61"/>
      <c r="V373" s="61">
        <f t="shared" si="262"/>
        <v>0</v>
      </c>
    </row>
    <row r="374" spans="1:22" s="6" customFormat="1" hidden="1">
      <c r="A374" s="51">
        <v>346</v>
      </c>
      <c r="B374" s="11" t="s">
        <v>194</v>
      </c>
      <c r="C374" s="59" t="s">
        <v>50</v>
      </c>
      <c r="D374" s="59"/>
      <c r="E374" s="61">
        <f t="shared" si="253"/>
        <v>0</v>
      </c>
      <c r="F374" s="61"/>
      <c r="G374" s="61"/>
      <c r="H374" s="61"/>
      <c r="I374" s="61"/>
      <c r="J374" s="61">
        <f t="shared" si="259"/>
        <v>0</v>
      </c>
      <c r="K374" s="61"/>
      <c r="L374" s="61"/>
      <c r="M374" s="61"/>
      <c r="N374" s="61">
        <f t="shared" si="260"/>
        <v>0</v>
      </c>
      <c r="O374" s="61"/>
      <c r="P374" s="61"/>
      <c r="Q374" s="61"/>
      <c r="R374" s="61">
        <f t="shared" si="261"/>
        <v>0</v>
      </c>
      <c r="S374" s="61"/>
      <c r="T374" s="61"/>
      <c r="U374" s="61"/>
      <c r="V374" s="61">
        <f t="shared" si="262"/>
        <v>0</v>
      </c>
    </row>
    <row r="375" spans="1:22" hidden="1">
      <c r="A375" s="51">
        <v>347</v>
      </c>
      <c r="B375" s="11" t="s">
        <v>194</v>
      </c>
      <c r="C375" s="59" t="s">
        <v>48</v>
      </c>
      <c r="D375" s="59"/>
      <c r="E375" s="61">
        <f t="shared" si="253"/>
        <v>0</v>
      </c>
      <c r="F375" s="61"/>
      <c r="G375" s="61"/>
      <c r="H375" s="61"/>
      <c r="I375" s="61"/>
      <c r="J375" s="61">
        <f t="shared" si="259"/>
        <v>0</v>
      </c>
      <c r="K375" s="61"/>
      <c r="L375" s="61"/>
      <c r="M375" s="61"/>
      <c r="N375" s="61">
        <f t="shared" si="260"/>
        <v>0</v>
      </c>
      <c r="O375" s="61"/>
      <c r="P375" s="61"/>
      <c r="Q375" s="61"/>
      <c r="R375" s="61">
        <f t="shared" si="261"/>
        <v>0</v>
      </c>
      <c r="S375" s="61"/>
      <c r="T375" s="61"/>
      <c r="U375" s="61"/>
      <c r="V375" s="61">
        <f t="shared" si="262"/>
        <v>0</v>
      </c>
    </row>
    <row r="376" spans="1:22" hidden="1">
      <c r="A376" s="129">
        <v>348</v>
      </c>
      <c r="B376" s="124" t="s">
        <v>90</v>
      </c>
      <c r="C376" s="126" t="s">
        <v>196</v>
      </c>
      <c r="D376" s="126"/>
      <c r="E376" s="123">
        <f>+E377+E393</f>
        <v>0</v>
      </c>
      <c r="F376" s="104"/>
      <c r="G376" s="123">
        <f t="shared" ref="G376:V376" si="263">+G377+G393</f>
        <v>0</v>
      </c>
      <c r="H376" s="123">
        <f t="shared" si="263"/>
        <v>0</v>
      </c>
      <c r="I376" s="123">
        <f t="shared" si="263"/>
        <v>0</v>
      </c>
      <c r="J376" s="123">
        <f t="shared" si="263"/>
        <v>0</v>
      </c>
      <c r="K376" s="123">
        <f t="shared" si="263"/>
        <v>0</v>
      </c>
      <c r="L376" s="123">
        <f t="shared" si="263"/>
        <v>0</v>
      </c>
      <c r="M376" s="123">
        <f t="shared" si="263"/>
        <v>0</v>
      </c>
      <c r="N376" s="123">
        <f t="shared" si="263"/>
        <v>0</v>
      </c>
      <c r="O376" s="123">
        <f t="shared" si="263"/>
        <v>0</v>
      </c>
      <c r="P376" s="123">
        <f t="shared" si="263"/>
        <v>0</v>
      </c>
      <c r="Q376" s="123">
        <f t="shared" si="263"/>
        <v>0</v>
      </c>
      <c r="R376" s="123">
        <f t="shared" si="263"/>
        <v>0</v>
      </c>
      <c r="S376" s="123">
        <f t="shared" si="263"/>
        <v>0</v>
      </c>
      <c r="T376" s="123">
        <f t="shared" si="263"/>
        <v>0</v>
      </c>
      <c r="U376" s="123">
        <f t="shared" si="263"/>
        <v>0</v>
      </c>
      <c r="V376" s="123">
        <f t="shared" si="263"/>
        <v>0</v>
      </c>
    </row>
    <row r="377" spans="1:22" s="6" customFormat="1" hidden="1">
      <c r="A377" s="129">
        <v>349</v>
      </c>
      <c r="B377" s="124" t="s">
        <v>197</v>
      </c>
      <c r="C377" s="123" t="s">
        <v>198</v>
      </c>
      <c r="D377" s="123"/>
      <c r="E377" s="123">
        <f>SUM(E378:E392)</f>
        <v>0</v>
      </c>
      <c r="F377" s="104"/>
      <c r="G377" s="123">
        <f t="shared" ref="G377:V377" si="264">SUM(G378:G392)</f>
        <v>0</v>
      </c>
      <c r="H377" s="123">
        <f t="shared" si="264"/>
        <v>0</v>
      </c>
      <c r="I377" s="123">
        <f t="shared" si="264"/>
        <v>0</v>
      </c>
      <c r="J377" s="123">
        <f t="shared" si="264"/>
        <v>0</v>
      </c>
      <c r="K377" s="123">
        <f t="shared" si="264"/>
        <v>0</v>
      </c>
      <c r="L377" s="123">
        <f t="shared" si="264"/>
        <v>0</v>
      </c>
      <c r="M377" s="123">
        <f t="shared" si="264"/>
        <v>0</v>
      </c>
      <c r="N377" s="123">
        <f t="shared" si="264"/>
        <v>0</v>
      </c>
      <c r="O377" s="123">
        <f t="shared" si="264"/>
        <v>0</v>
      </c>
      <c r="P377" s="123">
        <f t="shared" si="264"/>
        <v>0</v>
      </c>
      <c r="Q377" s="123">
        <f t="shared" si="264"/>
        <v>0</v>
      </c>
      <c r="R377" s="123">
        <f t="shared" si="264"/>
        <v>0</v>
      </c>
      <c r="S377" s="123">
        <f t="shared" si="264"/>
        <v>0</v>
      </c>
      <c r="T377" s="123">
        <f t="shared" si="264"/>
        <v>0</v>
      </c>
      <c r="U377" s="123">
        <f t="shared" si="264"/>
        <v>0</v>
      </c>
      <c r="V377" s="123">
        <f t="shared" si="264"/>
        <v>0</v>
      </c>
    </row>
    <row r="378" spans="1:22" s="6" customFormat="1" hidden="1">
      <c r="A378" s="51">
        <v>350</v>
      </c>
      <c r="B378" s="11" t="s">
        <v>197</v>
      </c>
      <c r="C378" s="60" t="s">
        <v>158</v>
      </c>
      <c r="D378" s="60"/>
      <c r="E378" s="61">
        <f t="shared" si="253"/>
        <v>0</v>
      </c>
      <c r="F378" s="61"/>
      <c r="G378" s="61"/>
      <c r="H378" s="61"/>
      <c r="I378" s="61"/>
      <c r="J378" s="61">
        <f t="shared" ref="J378:J392" si="265">SUM(G378:I378)</f>
        <v>0</v>
      </c>
      <c r="K378" s="61"/>
      <c r="L378" s="61"/>
      <c r="M378" s="61"/>
      <c r="N378" s="61">
        <f t="shared" ref="N378:N392" si="266">SUM(K378:M378)</f>
        <v>0</v>
      </c>
      <c r="O378" s="61"/>
      <c r="P378" s="61"/>
      <c r="Q378" s="61"/>
      <c r="R378" s="61">
        <f t="shared" ref="R378:R392" si="267">SUM(O378:Q378)</f>
        <v>0</v>
      </c>
      <c r="S378" s="61"/>
      <c r="T378" s="61"/>
      <c r="U378" s="61"/>
      <c r="V378" s="61">
        <f t="shared" ref="V378:V392" si="268">SUM(S378:U378)</f>
        <v>0</v>
      </c>
    </row>
    <row r="379" spans="1:22" s="6" customFormat="1" hidden="1">
      <c r="A379" s="51">
        <v>351</v>
      </c>
      <c r="B379" s="11" t="s">
        <v>197</v>
      </c>
      <c r="C379" s="59" t="s">
        <v>199</v>
      </c>
      <c r="D379" s="59"/>
      <c r="E379" s="61">
        <f t="shared" si="253"/>
        <v>0</v>
      </c>
      <c r="F379" s="61"/>
      <c r="G379" s="61"/>
      <c r="H379" s="61"/>
      <c r="I379" s="61"/>
      <c r="J379" s="61">
        <f t="shared" si="265"/>
        <v>0</v>
      </c>
      <c r="K379" s="61"/>
      <c r="L379" s="61"/>
      <c r="M379" s="61"/>
      <c r="N379" s="61">
        <f t="shared" si="266"/>
        <v>0</v>
      </c>
      <c r="O379" s="61"/>
      <c r="P379" s="61"/>
      <c r="Q379" s="61"/>
      <c r="R379" s="61">
        <f t="shared" si="267"/>
        <v>0</v>
      </c>
      <c r="S379" s="61"/>
      <c r="T379" s="61"/>
      <c r="U379" s="61"/>
      <c r="V379" s="61">
        <f t="shared" si="268"/>
        <v>0</v>
      </c>
    </row>
    <row r="380" spans="1:22" s="6" customFormat="1" hidden="1">
      <c r="A380" s="51">
        <v>352</v>
      </c>
      <c r="B380" s="11" t="s">
        <v>197</v>
      </c>
      <c r="C380" s="60" t="s">
        <v>159</v>
      </c>
      <c r="D380" s="60"/>
      <c r="E380" s="61">
        <f t="shared" si="253"/>
        <v>0</v>
      </c>
      <c r="F380" s="61"/>
      <c r="G380" s="61"/>
      <c r="H380" s="61"/>
      <c r="I380" s="61"/>
      <c r="J380" s="61">
        <f t="shared" si="265"/>
        <v>0</v>
      </c>
      <c r="K380" s="61"/>
      <c r="L380" s="61"/>
      <c r="M380" s="61"/>
      <c r="N380" s="61">
        <f t="shared" si="266"/>
        <v>0</v>
      </c>
      <c r="O380" s="61"/>
      <c r="P380" s="61"/>
      <c r="Q380" s="61"/>
      <c r="R380" s="61">
        <f t="shared" si="267"/>
        <v>0</v>
      </c>
      <c r="S380" s="61"/>
      <c r="T380" s="61"/>
      <c r="U380" s="61"/>
      <c r="V380" s="61">
        <f t="shared" si="268"/>
        <v>0</v>
      </c>
    </row>
    <row r="381" spans="1:22" s="6" customFormat="1" hidden="1">
      <c r="A381" s="51">
        <v>353</v>
      </c>
      <c r="B381" s="11" t="s">
        <v>197</v>
      </c>
      <c r="C381" s="59" t="s">
        <v>68</v>
      </c>
      <c r="D381" s="59"/>
      <c r="E381" s="61">
        <f t="shared" si="253"/>
        <v>0</v>
      </c>
      <c r="F381" s="61"/>
      <c r="G381" s="61"/>
      <c r="H381" s="61"/>
      <c r="I381" s="61"/>
      <c r="J381" s="61">
        <f t="shared" si="265"/>
        <v>0</v>
      </c>
      <c r="K381" s="61"/>
      <c r="L381" s="61"/>
      <c r="M381" s="61"/>
      <c r="N381" s="61">
        <f t="shared" si="266"/>
        <v>0</v>
      </c>
      <c r="O381" s="61"/>
      <c r="P381" s="61"/>
      <c r="Q381" s="61"/>
      <c r="R381" s="61">
        <f t="shared" si="267"/>
        <v>0</v>
      </c>
      <c r="S381" s="61"/>
      <c r="T381" s="61"/>
      <c r="U381" s="61"/>
      <c r="V381" s="61">
        <f t="shared" si="268"/>
        <v>0</v>
      </c>
    </row>
    <row r="382" spans="1:22" s="6" customFormat="1" hidden="1">
      <c r="A382" s="51">
        <v>354</v>
      </c>
      <c r="B382" s="11" t="s">
        <v>197</v>
      </c>
      <c r="C382" s="59" t="s">
        <v>69</v>
      </c>
      <c r="D382" s="59"/>
      <c r="E382" s="61">
        <f t="shared" si="253"/>
        <v>0</v>
      </c>
      <c r="F382" s="61"/>
      <c r="G382" s="61"/>
      <c r="H382" s="61"/>
      <c r="I382" s="61"/>
      <c r="J382" s="61">
        <f t="shared" si="265"/>
        <v>0</v>
      </c>
      <c r="K382" s="61"/>
      <c r="L382" s="61"/>
      <c r="M382" s="61"/>
      <c r="N382" s="61">
        <f t="shared" si="266"/>
        <v>0</v>
      </c>
      <c r="O382" s="61"/>
      <c r="P382" s="61"/>
      <c r="Q382" s="61"/>
      <c r="R382" s="61">
        <f t="shared" si="267"/>
        <v>0</v>
      </c>
      <c r="S382" s="61"/>
      <c r="T382" s="61"/>
      <c r="U382" s="61"/>
      <c r="V382" s="61">
        <f t="shared" si="268"/>
        <v>0</v>
      </c>
    </row>
    <row r="383" spans="1:22" s="6" customFormat="1" hidden="1">
      <c r="A383" s="51">
        <v>355</v>
      </c>
      <c r="B383" s="11" t="s">
        <v>197</v>
      </c>
      <c r="C383" s="59" t="s">
        <v>57</v>
      </c>
      <c r="D383" s="59"/>
      <c r="E383" s="61">
        <f t="shared" si="253"/>
        <v>0</v>
      </c>
      <c r="F383" s="61"/>
      <c r="G383" s="61"/>
      <c r="H383" s="61"/>
      <c r="I383" s="61"/>
      <c r="J383" s="61">
        <f t="shared" si="265"/>
        <v>0</v>
      </c>
      <c r="K383" s="61"/>
      <c r="L383" s="61"/>
      <c r="M383" s="61"/>
      <c r="N383" s="61">
        <f t="shared" si="266"/>
        <v>0</v>
      </c>
      <c r="O383" s="61"/>
      <c r="P383" s="61"/>
      <c r="Q383" s="61"/>
      <c r="R383" s="61">
        <f t="shared" si="267"/>
        <v>0</v>
      </c>
      <c r="S383" s="61"/>
      <c r="T383" s="61"/>
      <c r="U383" s="61"/>
      <c r="V383" s="61">
        <f t="shared" si="268"/>
        <v>0</v>
      </c>
    </row>
    <row r="384" spans="1:22" s="6" customFormat="1" hidden="1">
      <c r="A384" s="51">
        <v>356</v>
      </c>
      <c r="B384" s="11" t="s">
        <v>197</v>
      </c>
      <c r="C384" s="59" t="s">
        <v>71</v>
      </c>
      <c r="D384" s="59"/>
      <c r="E384" s="61">
        <f t="shared" si="253"/>
        <v>0</v>
      </c>
      <c r="F384" s="61"/>
      <c r="G384" s="61"/>
      <c r="H384" s="61"/>
      <c r="I384" s="61"/>
      <c r="J384" s="61">
        <f t="shared" si="265"/>
        <v>0</v>
      </c>
      <c r="K384" s="61"/>
      <c r="L384" s="61"/>
      <c r="M384" s="61"/>
      <c r="N384" s="61">
        <f t="shared" si="266"/>
        <v>0</v>
      </c>
      <c r="O384" s="61"/>
      <c r="P384" s="61"/>
      <c r="Q384" s="61"/>
      <c r="R384" s="61">
        <f t="shared" si="267"/>
        <v>0</v>
      </c>
      <c r="S384" s="61"/>
      <c r="T384" s="61"/>
      <c r="U384" s="61"/>
      <c r="V384" s="61">
        <f t="shared" si="268"/>
        <v>0</v>
      </c>
    </row>
    <row r="385" spans="1:22" s="6" customFormat="1" hidden="1">
      <c r="A385" s="51">
        <v>357</v>
      </c>
      <c r="B385" s="11" t="s">
        <v>197</v>
      </c>
      <c r="C385" s="59" t="s">
        <v>70</v>
      </c>
      <c r="D385" s="59"/>
      <c r="E385" s="61">
        <f t="shared" si="253"/>
        <v>0</v>
      </c>
      <c r="F385" s="61"/>
      <c r="G385" s="61"/>
      <c r="H385" s="61"/>
      <c r="I385" s="61"/>
      <c r="J385" s="61">
        <f t="shared" si="265"/>
        <v>0</v>
      </c>
      <c r="K385" s="61"/>
      <c r="L385" s="61"/>
      <c r="M385" s="61"/>
      <c r="N385" s="61">
        <f t="shared" si="266"/>
        <v>0</v>
      </c>
      <c r="O385" s="61"/>
      <c r="P385" s="61"/>
      <c r="Q385" s="61"/>
      <c r="R385" s="61">
        <f t="shared" si="267"/>
        <v>0</v>
      </c>
      <c r="S385" s="61"/>
      <c r="T385" s="61"/>
      <c r="U385" s="61"/>
      <c r="V385" s="61">
        <f t="shared" si="268"/>
        <v>0</v>
      </c>
    </row>
    <row r="386" spans="1:22" s="6" customFormat="1" hidden="1">
      <c r="A386" s="51">
        <v>358</v>
      </c>
      <c r="B386" s="11" t="s">
        <v>197</v>
      </c>
      <c r="C386" s="59" t="s">
        <v>54</v>
      </c>
      <c r="D386" s="59"/>
      <c r="E386" s="61">
        <f t="shared" si="253"/>
        <v>0</v>
      </c>
      <c r="F386" s="61"/>
      <c r="G386" s="61"/>
      <c r="H386" s="61"/>
      <c r="I386" s="61"/>
      <c r="J386" s="61">
        <f t="shared" si="265"/>
        <v>0</v>
      </c>
      <c r="K386" s="61"/>
      <c r="L386" s="61"/>
      <c r="M386" s="61"/>
      <c r="N386" s="61">
        <f t="shared" si="266"/>
        <v>0</v>
      </c>
      <c r="O386" s="61"/>
      <c r="P386" s="61"/>
      <c r="Q386" s="61"/>
      <c r="R386" s="61">
        <f t="shared" si="267"/>
        <v>0</v>
      </c>
      <c r="S386" s="61"/>
      <c r="T386" s="61"/>
      <c r="U386" s="61"/>
      <c r="V386" s="61">
        <f t="shared" si="268"/>
        <v>0</v>
      </c>
    </row>
    <row r="387" spans="1:22" s="6" customFormat="1" hidden="1">
      <c r="A387" s="51">
        <v>359</v>
      </c>
      <c r="B387" s="11" t="s">
        <v>197</v>
      </c>
      <c r="C387" s="59" t="s">
        <v>56</v>
      </c>
      <c r="D387" s="59"/>
      <c r="E387" s="61">
        <f t="shared" si="253"/>
        <v>0</v>
      </c>
      <c r="F387" s="61"/>
      <c r="G387" s="61"/>
      <c r="H387" s="61"/>
      <c r="I387" s="61"/>
      <c r="J387" s="61">
        <f t="shared" si="265"/>
        <v>0</v>
      </c>
      <c r="K387" s="61"/>
      <c r="L387" s="61"/>
      <c r="M387" s="61"/>
      <c r="N387" s="61">
        <f t="shared" si="266"/>
        <v>0</v>
      </c>
      <c r="O387" s="61"/>
      <c r="P387" s="61"/>
      <c r="Q387" s="61"/>
      <c r="R387" s="61">
        <f t="shared" si="267"/>
        <v>0</v>
      </c>
      <c r="S387" s="61"/>
      <c r="T387" s="61"/>
      <c r="U387" s="61"/>
      <c r="V387" s="61">
        <f t="shared" si="268"/>
        <v>0</v>
      </c>
    </row>
    <row r="388" spans="1:22" s="6" customFormat="1" hidden="1">
      <c r="A388" s="51">
        <v>360</v>
      </c>
      <c r="B388" s="11" t="s">
        <v>197</v>
      </c>
      <c r="C388" s="59" t="s">
        <v>47</v>
      </c>
      <c r="D388" s="59"/>
      <c r="E388" s="61">
        <f t="shared" si="253"/>
        <v>0</v>
      </c>
      <c r="F388" s="61"/>
      <c r="G388" s="61"/>
      <c r="H388" s="61"/>
      <c r="I388" s="61"/>
      <c r="J388" s="61">
        <f t="shared" si="265"/>
        <v>0</v>
      </c>
      <c r="K388" s="61"/>
      <c r="L388" s="61"/>
      <c r="M388" s="61"/>
      <c r="N388" s="61">
        <f t="shared" si="266"/>
        <v>0</v>
      </c>
      <c r="O388" s="61"/>
      <c r="P388" s="61"/>
      <c r="Q388" s="61"/>
      <c r="R388" s="61">
        <f t="shared" si="267"/>
        <v>0</v>
      </c>
      <c r="S388" s="61"/>
      <c r="T388" s="61"/>
      <c r="U388" s="61"/>
      <c r="V388" s="61">
        <f t="shared" si="268"/>
        <v>0</v>
      </c>
    </row>
    <row r="389" spans="1:22" s="6" customFormat="1" hidden="1">
      <c r="A389" s="51">
        <v>361</v>
      </c>
      <c r="B389" s="11" t="s">
        <v>197</v>
      </c>
      <c r="C389" s="59" t="s">
        <v>50</v>
      </c>
      <c r="D389" s="59"/>
      <c r="E389" s="61">
        <f t="shared" si="253"/>
        <v>0</v>
      </c>
      <c r="F389" s="61"/>
      <c r="G389" s="61"/>
      <c r="H389" s="61"/>
      <c r="I389" s="61"/>
      <c r="J389" s="61">
        <f t="shared" si="265"/>
        <v>0</v>
      </c>
      <c r="K389" s="61"/>
      <c r="L389" s="61"/>
      <c r="M389" s="61"/>
      <c r="N389" s="61">
        <f t="shared" si="266"/>
        <v>0</v>
      </c>
      <c r="O389" s="61"/>
      <c r="P389" s="61"/>
      <c r="Q389" s="61"/>
      <c r="R389" s="61">
        <f t="shared" si="267"/>
        <v>0</v>
      </c>
      <c r="S389" s="61"/>
      <c r="T389" s="61"/>
      <c r="U389" s="61"/>
      <c r="V389" s="61">
        <f t="shared" si="268"/>
        <v>0</v>
      </c>
    </row>
    <row r="390" spans="1:22" hidden="1">
      <c r="A390" s="51">
        <v>362</v>
      </c>
      <c r="B390" s="11" t="s">
        <v>197</v>
      </c>
      <c r="C390" s="59" t="s">
        <v>61</v>
      </c>
      <c r="D390" s="59"/>
      <c r="E390" s="61">
        <f t="shared" si="253"/>
        <v>0</v>
      </c>
      <c r="F390" s="61"/>
      <c r="G390" s="61"/>
      <c r="H390" s="61"/>
      <c r="I390" s="61"/>
      <c r="J390" s="61">
        <f t="shared" si="265"/>
        <v>0</v>
      </c>
      <c r="K390" s="61"/>
      <c r="L390" s="61"/>
      <c r="M390" s="61"/>
      <c r="N390" s="61">
        <f t="shared" si="266"/>
        <v>0</v>
      </c>
      <c r="O390" s="61"/>
      <c r="P390" s="61"/>
      <c r="Q390" s="61"/>
      <c r="R390" s="61">
        <f t="shared" si="267"/>
        <v>0</v>
      </c>
      <c r="S390" s="61"/>
      <c r="T390" s="61"/>
      <c r="U390" s="61"/>
      <c r="V390" s="61">
        <f t="shared" si="268"/>
        <v>0</v>
      </c>
    </row>
    <row r="391" spans="1:22" s="6" customFormat="1" hidden="1">
      <c r="A391" s="51">
        <v>363</v>
      </c>
      <c r="B391" s="11" t="s">
        <v>197</v>
      </c>
      <c r="C391" s="59" t="s">
        <v>66</v>
      </c>
      <c r="D391" s="59"/>
      <c r="E391" s="61">
        <f t="shared" si="253"/>
        <v>0</v>
      </c>
      <c r="F391" s="61"/>
      <c r="G391" s="61"/>
      <c r="H391" s="61"/>
      <c r="I391" s="61"/>
      <c r="J391" s="61">
        <f t="shared" si="265"/>
        <v>0</v>
      </c>
      <c r="K391" s="61"/>
      <c r="L391" s="61"/>
      <c r="M391" s="61"/>
      <c r="N391" s="61">
        <f t="shared" si="266"/>
        <v>0</v>
      </c>
      <c r="O391" s="61"/>
      <c r="P391" s="61"/>
      <c r="Q391" s="61"/>
      <c r="R391" s="61">
        <f t="shared" si="267"/>
        <v>0</v>
      </c>
      <c r="S391" s="61"/>
      <c r="T391" s="61"/>
      <c r="U391" s="61"/>
      <c r="V391" s="61">
        <f t="shared" si="268"/>
        <v>0</v>
      </c>
    </row>
    <row r="392" spans="1:22" s="6" customFormat="1" hidden="1">
      <c r="A392" s="51">
        <v>364</v>
      </c>
      <c r="B392" s="11" t="s">
        <v>197</v>
      </c>
      <c r="C392" s="59" t="s">
        <v>48</v>
      </c>
      <c r="D392" s="59"/>
      <c r="E392" s="61">
        <f t="shared" si="253"/>
        <v>0</v>
      </c>
      <c r="F392" s="61"/>
      <c r="G392" s="61"/>
      <c r="H392" s="61"/>
      <c r="I392" s="61"/>
      <c r="J392" s="61">
        <f t="shared" si="265"/>
        <v>0</v>
      </c>
      <c r="K392" s="61"/>
      <c r="L392" s="61"/>
      <c r="M392" s="61"/>
      <c r="N392" s="61">
        <f t="shared" si="266"/>
        <v>0</v>
      </c>
      <c r="O392" s="61"/>
      <c r="P392" s="61"/>
      <c r="Q392" s="61"/>
      <c r="R392" s="61">
        <f t="shared" si="267"/>
        <v>0</v>
      </c>
      <c r="S392" s="61"/>
      <c r="T392" s="61"/>
      <c r="U392" s="61"/>
      <c r="V392" s="61">
        <f t="shared" si="268"/>
        <v>0</v>
      </c>
    </row>
    <row r="393" spans="1:22" s="6" customFormat="1" hidden="1">
      <c r="A393" s="129">
        <v>366</v>
      </c>
      <c r="B393" s="124" t="s">
        <v>201</v>
      </c>
      <c r="C393" s="123" t="s">
        <v>202</v>
      </c>
      <c r="D393" s="123"/>
      <c r="E393" s="123">
        <f>SUM(E394:E408)</f>
        <v>0</v>
      </c>
      <c r="F393" s="104"/>
      <c r="G393" s="123">
        <f t="shared" ref="G393:V393" si="269">SUM(G394:G408)</f>
        <v>0</v>
      </c>
      <c r="H393" s="123">
        <f t="shared" si="269"/>
        <v>0</v>
      </c>
      <c r="I393" s="123">
        <f t="shared" si="269"/>
        <v>0</v>
      </c>
      <c r="J393" s="123">
        <f t="shared" si="269"/>
        <v>0</v>
      </c>
      <c r="K393" s="123">
        <f t="shared" si="269"/>
        <v>0</v>
      </c>
      <c r="L393" s="123">
        <f t="shared" si="269"/>
        <v>0</v>
      </c>
      <c r="M393" s="123">
        <f t="shared" si="269"/>
        <v>0</v>
      </c>
      <c r="N393" s="123">
        <f t="shared" si="269"/>
        <v>0</v>
      </c>
      <c r="O393" s="123">
        <f t="shared" si="269"/>
        <v>0</v>
      </c>
      <c r="P393" s="123">
        <f t="shared" si="269"/>
        <v>0</v>
      </c>
      <c r="Q393" s="123">
        <f t="shared" si="269"/>
        <v>0</v>
      </c>
      <c r="R393" s="123">
        <f t="shared" si="269"/>
        <v>0</v>
      </c>
      <c r="S393" s="123">
        <f t="shared" si="269"/>
        <v>0</v>
      </c>
      <c r="T393" s="123">
        <f t="shared" si="269"/>
        <v>0</v>
      </c>
      <c r="U393" s="123">
        <f t="shared" si="269"/>
        <v>0</v>
      </c>
      <c r="V393" s="123">
        <f t="shared" si="269"/>
        <v>0</v>
      </c>
    </row>
    <row r="394" spans="1:22" s="6" customFormat="1" hidden="1">
      <c r="A394" s="51">
        <v>367</v>
      </c>
      <c r="B394" s="11" t="s">
        <v>201</v>
      </c>
      <c r="C394" s="60" t="s">
        <v>158</v>
      </c>
      <c r="D394" s="60"/>
      <c r="E394" s="61">
        <f t="shared" si="253"/>
        <v>0</v>
      </c>
      <c r="F394" s="61"/>
      <c r="G394" s="61"/>
      <c r="H394" s="61"/>
      <c r="I394" s="61"/>
      <c r="J394" s="61">
        <f t="shared" ref="J394:J408" si="270">SUM(G394:I394)</f>
        <v>0</v>
      </c>
      <c r="K394" s="61"/>
      <c r="L394" s="61"/>
      <c r="M394" s="61"/>
      <c r="N394" s="61">
        <f t="shared" ref="N394:N408" si="271">SUM(K394:M394)</f>
        <v>0</v>
      </c>
      <c r="O394" s="61"/>
      <c r="P394" s="61"/>
      <c r="Q394" s="61"/>
      <c r="R394" s="61">
        <f t="shared" ref="R394:R408" si="272">SUM(O394:Q394)</f>
        <v>0</v>
      </c>
      <c r="S394" s="61"/>
      <c r="T394" s="61"/>
      <c r="U394" s="61"/>
      <c r="V394" s="61">
        <f t="shared" ref="V394:V408" si="273">SUM(S394:U394)</f>
        <v>0</v>
      </c>
    </row>
    <row r="395" spans="1:22" s="6" customFormat="1" hidden="1">
      <c r="A395" s="51">
        <v>368</v>
      </c>
      <c r="B395" s="11" t="s">
        <v>201</v>
      </c>
      <c r="C395" s="59" t="s">
        <v>199</v>
      </c>
      <c r="D395" s="59"/>
      <c r="E395" s="61">
        <f t="shared" si="253"/>
        <v>0</v>
      </c>
      <c r="F395" s="61"/>
      <c r="G395" s="61"/>
      <c r="H395" s="61"/>
      <c r="I395" s="61"/>
      <c r="J395" s="61">
        <f t="shared" si="270"/>
        <v>0</v>
      </c>
      <c r="K395" s="61"/>
      <c r="L395" s="61"/>
      <c r="M395" s="61"/>
      <c r="N395" s="61">
        <f t="shared" si="271"/>
        <v>0</v>
      </c>
      <c r="O395" s="61"/>
      <c r="P395" s="61"/>
      <c r="Q395" s="61"/>
      <c r="R395" s="61">
        <f t="shared" si="272"/>
        <v>0</v>
      </c>
      <c r="S395" s="61"/>
      <c r="T395" s="61"/>
      <c r="U395" s="61"/>
      <c r="V395" s="61">
        <f t="shared" si="273"/>
        <v>0</v>
      </c>
    </row>
    <row r="396" spans="1:22" s="6" customFormat="1" hidden="1">
      <c r="A396" s="51">
        <v>369</v>
      </c>
      <c r="B396" s="11" t="s">
        <v>201</v>
      </c>
      <c r="C396" s="60" t="s">
        <v>159</v>
      </c>
      <c r="D396" s="60"/>
      <c r="E396" s="61">
        <f t="shared" si="253"/>
        <v>0</v>
      </c>
      <c r="F396" s="61"/>
      <c r="G396" s="61"/>
      <c r="H396" s="61"/>
      <c r="I396" s="61"/>
      <c r="J396" s="61">
        <f t="shared" si="270"/>
        <v>0</v>
      </c>
      <c r="K396" s="61"/>
      <c r="L396" s="61"/>
      <c r="M396" s="61"/>
      <c r="N396" s="61">
        <f t="shared" si="271"/>
        <v>0</v>
      </c>
      <c r="O396" s="61"/>
      <c r="P396" s="61"/>
      <c r="Q396" s="61"/>
      <c r="R396" s="61">
        <f t="shared" si="272"/>
        <v>0</v>
      </c>
      <c r="S396" s="61"/>
      <c r="T396" s="61"/>
      <c r="U396" s="61"/>
      <c r="V396" s="61">
        <f t="shared" si="273"/>
        <v>0</v>
      </c>
    </row>
    <row r="397" spans="1:22" hidden="1">
      <c r="A397" s="51">
        <v>370</v>
      </c>
      <c r="B397" s="11" t="s">
        <v>201</v>
      </c>
      <c r="C397" s="59" t="s">
        <v>68</v>
      </c>
      <c r="D397" s="59"/>
      <c r="E397" s="61">
        <f t="shared" si="253"/>
        <v>0</v>
      </c>
      <c r="F397" s="61"/>
      <c r="G397" s="61"/>
      <c r="H397" s="61"/>
      <c r="I397" s="61"/>
      <c r="J397" s="61">
        <f t="shared" si="270"/>
        <v>0</v>
      </c>
      <c r="K397" s="61"/>
      <c r="L397" s="61"/>
      <c r="M397" s="61"/>
      <c r="N397" s="61">
        <f t="shared" si="271"/>
        <v>0</v>
      </c>
      <c r="O397" s="61"/>
      <c r="P397" s="61"/>
      <c r="Q397" s="61"/>
      <c r="R397" s="61">
        <f t="shared" si="272"/>
        <v>0</v>
      </c>
      <c r="S397" s="61"/>
      <c r="T397" s="61"/>
      <c r="U397" s="61"/>
      <c r="V397" s="61">
        <f t="shared" si="273"/>
        <v>0</v>
      </c>
    </row>
    <row r="398" spans="1:22" s="6" customFormat="1" hidden="1">
      <c r="A398" s="51">
        <v>371</v>
      </c>
      <c r="B398" s="11" t="s">
        <v>201</v>
      </c>
      <c r="C398" s="59" t="s">
        <v>69</v>
      </c>
      <c r="D398" s="59"/>
      <c r="E398" s="61">
        <f t="shared" si="253"/>
        <v>0</v>
      </c>
      <c r="F398" s="61"/>
      <c r="G398" s="61"/>
      <c r="H398" s="61"/>
      <c r="I398" s="61"/>
      <c r="J398" s="61">
        <f t="shared" si="270"/>
        <v>0</v>
      </c>
      <c r="K398" s="61"/>
      <c r="L398" s="61"/>
      <c r="M398" s="61"/>
      <c r="N398" s="61">
        <f t="shared" si="271"/>
        <v>0</v>
      </c>
      <c r="O398" s="61"/>
      <c r="P398" s="61"/>
      <c r="Q398" s="61"/>
      <c r="R398" s="61">
        <f t="shared" si="272"/>
        <v>0</v>
      </c>
      <c r="S398" s="61"/>
      <c r="T398" s="61"/>
      <c r="U398" s="61"/>
      <c r="V398" s="61">
        <f t="shared" si="273"/>
        <v>0</v>
      </c>
    </row>
    <row r="399" spans="1:22" s="6" customFormat="1" hidden="1">
      <c r="A399" s="51">
        <v>372</v>
      </c>
      <c r="B399" s="11" t="s">
        <v>201</v>
      </c>
      <c r="C399" s="59" t="s">
        <v>57</v>
      </c>
      <c r="D399" s="59"/>
      <c r="E399" s="61">
        <f t="shared" si="253"/>
        <v>0</v>
      </c>
      <c r="F399" s="61"/>
      <c r="G399" s="61"/>
      <c r="H399" s="61"/>
      <c r="I399" s="61"/>
      <c r="J399" s="61">
        <f t="shared" si="270"/>
        <v>0</v>
      </c>
      <c r="K399" s="61"/>
      <c r="L399" s="61"/>
      <c r="M399" s="61"/>
      <c r="N399" s="61">
        <f t="shared" si="271"/>
        <v>0</v>
      </c>
      <c r="O399" s="61"/>
      <c r="P399" s="61"/>
      <c r="Q399" s="61"/>
      <c r="R399" s="61">
        <f t="shared" si="272"/>
        <v>0</v>
      </c>
      <c r="S399" s="61"/>
      <c r="T399" s="61"/>
      <c r="U399" s="61"/>
      <c r="V399" s="61">
        <f t="shared" si="273"/>
        <v>0</v>
      </c>
    </row>
    <row r="400" spans="1:22" s="6" customFormat="1" hidden="1">
      <c r="A400" s="51">
        <v>373</v>
      </c>
      <c r="B400" s="11" t="s">
        <v>201</v>
      </c>
      <c r="C400" s="59" t="s">
        <v>71</v>
      </c>
      <c r="D400" s="59"/>
      <c r="E400" s="61">
        <f t="shared" si="253"/>
        <v>0</v>
      </c>
      <c r="F400" s="61"/>
      <c r="G400" s="61"/>
      <c r="H400" s="61"/>
      <c r="I400" s="61"/>
      <c r="J400" s="61">
        <f t="shared" si="270"/>
        <v>0</v>
      </c>
      <c r="K400" s="61"/>
      <c r="L400" s="61"/>
      <c r="M400" s="61"/>
      <c r="N400" s="61">
        <f t="shared" si="271"/>
        <v>0</v>
      </c>
      <c r="O400" s="61"/>
      <c r="P400" s="61"/>
      <c r="Q400" s="61"/>
      <c r="R400" s="61">
        <f t="shared" si="272"/>
        <v>0</v>
      </c>
      <c r="S400" s="61"/>
      <c r="T400" s="61"/>
      <c r="U400" s="61"/>
      <c r="V400" s="61">
        <f t="shared" si="273"/>
        <v>0</v>
      </c>
    </row>
    <row r="401" spans="1:22" s="6" customFormat="1" hidden="1">
      <c r="A401" s="51">
        <v>374</v>
      </c>
      <c r="B401" s="11" t="s">
        <v>201</v>
      </c>
      <c r="C401" s="59" t="s">
        <v>70</v>
      </c>
      <c r="D401" s="59"/>
      <c r="E401" s="61">
        <f t="shared" si="253"/>
        <v>0</v>
      </c>
      <c r="F401" s="61"/>
      <c r="G401" s="61"/>
      <c r="H401" s="61"/>
      <c r="I401" s="61"/>
      <c r="J401" s="61">
        <f t="shared" si="270"/>
        <v>0</v>
      </c>
      <c r="K401" s="61"/>
      <c r="L401" s="61"/>
      <c r="M401" s="61"/>
      <c r="N401" s="61">
        <f t="shared" si="271"/>
        <v>0</v>
      </c>
      <c r="O401" s="61"/>
      <c r="P401" s="61"/>
      <c r="Q401" s="61"/>
      <c r="R401" s="61">
        <f t="shared" si="272"/>
        <v>0</v>
      </c>
      <c r="S401" s="61"/>
      <c r="T401" s="61"/>
      <c r="U401" s="61"/>
      <c r="V401" s="61">
        <f t="shared" si="273"/>
        <v>0</v>
      </c>
    </row>
    <row r="402" spans="1:22" s="6" customFormat="1" hidden="1">
      <c r="A402" s="51">
        <v>375</v>
      </c>
      <c r="B402" s="11" t="s">
        <v>201</v>
      </c>
      <c r="C402" s="59" t="s">
        <v>54</v>
      </c>
      <c r="D402" s="59"/>
      <c r="E402" s="61">
        <f t="shared" si="253"/>
        <v>0</v>
      </c>
      <c r="F402" s="61"/>
      <c r="G402" s="61"/>
      <c r="H402" s="61"/>
      <c r="I402" s="61"/>
      <c r="J402" s="61">
        <f t="shared" si="270"/>
        <v>0</v>
      </c>
      <c r="K402" s="61"/>
      <c r="L402" s="61"/>
      <c r="M402" s="61"/>
      <c r="N402" s="61">
        <f t="shared" si="271"/>
        <v>0</v>
      </c>
      <c r="O402" s="61"/>
      <c r="P402" s="61"/>
      <c r="Q402" s="61"/>
      <c r="R402" s="61">
        <f t="shared" si="272"/>
        <v>0</v>
      </c>
      <c r="S402" s="61"/>
      <c r="T402" s="61"/>
      <c r="U402" s="61"/>
      <c r="V402" s="61">
        <f t="shared" si="273"/>
        <v>0</v>
      </c>
    </row>
    <row r="403" spans="1:22" s="6" customFormat="1" hidden="1">
      <c r="A403" s="51">
        <v>376</v>
      </c>
      <c r="B403" s="11" t="s">
        <v>201</v>
      </c>
      <c r="C403" s="59" t="s">
        <v>56</v>
      </c>
      <c r="D403" s="59"/>
      <c r="E403" s="61">
        <f t="shared" si="253"/>
        <v>0</v>
      </c>
      <c r="F403" s="61"/>
      <c r="G403" s="61"/>
      <c r="H403" s="61"/>
      <c r="I403" s="61"/>
      <c r="J403" s="61">
        <f t="shared" si="270"/>
        <v>0</v>
      </c>
      <c r="K403" s="61"/>
      <c r="L403" s="61"/>
      <c r="M403" s="61"/>
      <c r="N403" s="61">
        <f t="shared" si="271"/>
        <v>0</v>
      </c>
      <c r="O403" s="61"/>
      <c r="P403" s="61"/>
      <c r="Q403" s="61"/>
      <c r="R403" s="61">
        <f t="shared" si="272"/>
        <v>0</v>
      </c>
      <c r="S403" s="61"/>
      <c r="T403" s="61"/>
      <c r="U403" s="61"/>
      <c r="V403" s="61">
        <f t="shared" si="273"/>
        <v>0</v>
      </c>
    </row>
    <row r="404" spans="1:22" s="6" customFormat="1" hidden="1">
      <c r="A404" s="51">
        <v>377</v>
      </c>
      <c r="B404" s="11" t="s">
        <v>201</v>
      </c>
      <c r="C404" s="59" t="s">
        <v>47</v>
      </c>
      <c r="D404" s="59"/>
      <c r="E404" s="61">
        <f t="shared" si="253"/>
        <v>0</v>
      </c>
      <c r="F404" s="61"/>
      <c r="G404" s="61"/>
      <c r="H404" s="61"/>
      <c r="I404" s="61"/>
      <c r="J404" s="61">
        <f t="shared" si="270"/>
        <v>0</v>
      </c>
      <c r="K404" s="61"/>
      <c r="L404" s="61"/>
      <c r="M404" s="61"/>
      <c r="N404" s="61">
        <f t="shared" si="271"/>
        <v>0</v>
      </c>
      <c r="O404" s="61"/>
      <c r="P404" s="61"/>
      <c r="Q404" s="61"/>
      <c r="R404" s="61">
        <f t="shared" si="272"/>
        <v>0</v>
      </c>
      <c r="S404" s="61"/>
      <c r="T404" s="61"/>
      <c r="U404" s="61"/>
      <c r="V404" s="61">
        <f t="shared" si="273"/>
        <v>0</v>
      </c>
    </row>
    <row r="405" spans="1:22" s="6" customFormat="1" hidden="1">
      <c r="A405" s="51">
        <v>378</v>
      </c>
      <c r="B405" s="11" t="s">
        <v>201</v>
      </c>
      <c r="C405" s="59" t="s">
        <v>50</v>
      </c>
      <c r="D405" s="59"/>
      <c r="E405" s="61">
        <f t="shared" si="253"/>
        <v>0</v>
      </c>
      <c r="F405" s="61"/>
      <c r="G405" s="61"/>
      <c r="H405" s="61"/>
      <c r="I405" s="61"/>
      <c r="J405" s="61">
        <f t="shared" si="270"/>
        <v>0</v>
      </c>
      <c r="K405" s="61"/>
      <c r="L405" s="61"/>
      <c r="M405" s="61"/>
      <c r="N405" s="61">
        <f t="shared" si="271"/>
        <v>0</v>
      </c>
      <c r="O405" s="61"/>
      <c r="P405" s="61"/>
      <c r="Q405" s="61"/>
      <c r="R405" s="61">
        <f t="shared" si="272"/>
        <v>0</v>
      </c>
      <c r="S405" s="61"/>
      <c r="T405" s="61"/>
      <c r="U405" s="61"/>
      <c r="V405" s="61">
        <f t="shared" si="273"/>
        <v>0</v>
      </c>
    </row>
    <row r="406" spans="1:22" s="6" customFormat="1" hidden="1">
      <c r="A406" s="51">
        <v>379</v>
      </c>
      <c r="B406" s="11" t="s">
        <v>201</v>
      </c>
      <c r="C406" s="59" t="s">
        <v>61</v>
      </c>
      <c r="D406" s="59"/>
      <c r="E406" s="61">
        <f t="shared" si="253"/>
        <v>0</v>
      </c>
      <c r="F406" s="61"/>
      <c r="G406" s="61"/>
      <c r="H406" s="61"/>
      <c r="I406" s="61"/>
      <c r="J406" s="61">
        <f t="shared" si="270"/>
        <v>0</v>
      </c>
      <c r="K406" s="61"/>
      <c r="L406" s="61"/>
      <c r="M406" s="61"/>
      <c r="N406" s="61">
        <f t="shared" si="271"/>
        <v>0</v>
      </c>
      <c r="O406" s="61"/>
      <c r="P406" s="61"/>
      <c r="Q406" s="61"/>
      <c r="R406" s="61">
        <f t="shared" si="272"/>
        <v>0</v>
      </c>
      <c r="S406" s="61"/>
      <c r="T406" s="61"/>
      <c r="U406" s="61"/>
      <c r="V406" s="61">
        <f t="shared" si="273"/>
        <v>0</v>
      </c>
    </row>
    <row r="407" spans="1:22" s="6" customFormat="1" hidden="1">
      <c r="A407" s="51">
        <v>380</v>
      </c>
      <c r="B407" s="11" t="s">
        <v>201</v>
      </c>
      <c r="C407" s="59" t="s">
        <v>66</v>
      </c>
      <c r="D407" s="59"/>
      <c r="E407" s="61">
        <f t="shared" si="253"/>
        <v>0</v>
      </c>
      <c r="F407" s="61"/>
      <c r="G407" s="61"/>
      <c r="H407" s="61"/>
      <c r="I407" s="61"/>
      <c r="J407" s="61">
        <f t="shared" si="270"/>
        <v>0</v>
      </c>
      <c r="K407" s="61"/>
      <c r="L407" s="61"/>
      <c r="M407" s="61"/>
      <c r="N407" s="61">
        <f t="shared" si="271"/>
        <v>0</v>
      </c>
      <c r="O407" s="61"/>
      <c r="P407" s="61"/>
      <c r="Q407" s="61"/>
      <c r="R407" s="61">
        <f t="shared" si="272"/>
        <v>0</v>
      </c>
      <c r="S407" s="61"/>
      <c r="T407" s="61"/>
      <c r="U407" s="61"/>
      <c r="V407" s="61">
        <f t="shared" si="273"/>
        <v>0</v>
      </c>
    </row>
    <row r="408" spans="1:22" s="6" customFormat="1" hidden="1">
      <c r="A408" s="51">
        <v>381</v>
      </c>
      <c r="B408" s="11" t="s">
        <v>201</v>
      </c>
      <c r="C408" s="59" t="s">
        <v>48</v>
      </c>
      <c r="D408" s="59"/>
      <c r="E408" s="61">
        <f t="shared" si="253"/>
        <v>0</v>
      </c>
      <c r="F408" s="61"/>
      <c r="G408" s="61"/>
      <c r="H408" s="61"/>
      <c r="I408" s="61"/>
      <c r="J408" s="61">
        <f t="shared" si="270"/>
        <v>0</v>
      </c>
      <c r="K408" s="61"/>
      <c r="L408" s="61"/>
      <c r="M408" s="61"/>
      <c r="N408" s="61">
        <f t="shared" si="271"/>
        <v>0</v>
      </c>
      <c r="O408" s="61"/>
      <c r="P408" s="61"/>
      <c r="Q408" s="61"/>
      <c r="R408" s="61">
        <f t="shared" si="272"/>
        <v>0</v>
      </c>
      <c r="S408" s="61"/>
      <c r="T408" s="61"/>
      <c r="U408" s="61"/>
      <c r="V408" s="61">
        <f t="shared" si="273"/>
        <v>0</v>
      </c>
    </row>
    <row r="409" spans="1:22" s="6" customFormat="1" hidden="1">
      <c r="A409" s="51"/>
      <c r="B409" s="11"/>
      <c r="C409" s="59"/>
      <c r="D409" s="59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</row>
    <row r="410" spans="1:22" s="6" customFormat="1" hidden="1">
      <c r="A410" s="129">
        <v>721</v>
      </c>
      <c r="B410" s="133" t="s">
        <v>252</v>
      </c>
      <c r="C410" s="126" t="s">
        <v>253</v>
      </c>
      <c r="D410" s="130"/>
      <c r="E410" s="126">
        <f>E411+E421</f>
        <v>319372.98025701189</v>
      </c>
      <c r="F410" s="106"/>
      <c r="G410" s="126">
        <f>G411+G421</f>
        <v>21860.297021466951</v>
      </c>
      <c r="H410" s="126">
        <f t="shared" ref="H410:I410" si="274">H411+H421</f>
        <v>21807.49554933836</v>
      </c>
      <c r="I410" s="126">
        <f t="shared" si="274"/>
        <v>36208.577974511951</v>
      </c>
      <c r="J410" s="126">
        <f>SUM(G410:I410)</f>
        <v>79876.370545317259</v>
      </c>
      <c r="K410" s="126">
        <f>K411+K421</f>
        <v>27099.424978794996</v>
      </c>
      <c r="L410" s="126">
        <f t="shared" ref="L410" si="275">L411+L421</f>
        <v>25049.792282022729</v>
      </c>
      <c r="M410" s="126">
        <f t="shared" ref="M410" si="276">M411+M421</f>
        <v>32777.480346251177</v>
      </c>
      <c r="N410" s="126">
        <f>SUM(K410:M410)</f>
        <v>84926.697607068898</v>
      </c>
      <c r="O410" s="126">
        <f>O411+O421</f>
        <v>21510.878293470985</v>
      </c>
      <c r="P410" s="126">
        <f t="shared" ref="P410" si="277">P411+P421</f>
        <v>23197.843512061525</v>
      </c>
      <c r="Q410" s="126">
        <f t="shared" ref="Q410" si="278">Q411+Q421</f>
        <v>34085.028198224252</v>
      </c>
      <c r="R410" s="126">
        <f>SUM(O410:Q410)</f>
        <v>78793.750003756752</v>
      </c>
      <c r="S410" s="126">
        <f>S411+S421</f>
        <v>22155.924238316449</v>
      </c>
      <c r="T410" s="126">
        <f t="shared" ref="T410" si="279">T411+T421</f>
        <v>22591.702686259261</v>
      </c>
      <c r="U410" s="126">
        <f t="shared" ref="U410" si="280">U411+U421</f>
        <v>31028.535176293211</v>
      </c>
      <c r="V410" s="126">
        <f>SUM(S410:U410)</f>
        <v>75776.162100868925</v>
      </c>
    </row>
    <row r="411" spans="1:22" s="6" customFormat="1" ht="31.5" hidden="1">
      <c r="A411" s="129">
        <v>722</v>
      </c>
      <c r="B411" s="133" t="s">
        <v>254</v>
      </c>
      <c r="C411" s="123" t="s">
        <v>255</v>
      </c>
      <c r="D411" s="130"/>
      <c r="E411" s="126">
        <f>SUM(E412:E420)</f>
        <v>319372.98025701189</v>
      </c>
      <c r="F411" s="106"/>
      <c r="G411" s="126">
        <f>SUM(G412:G420)</f>
        <v>21860.297021466951</v>
      </c>
      <c r="H411" s="126">
        <f t="shared" ref="H411:I411" si="281">SUM(H412:H420)</f>
        <v>21807.49554933836</v>
      </c>
      <c r="I411" s="126">
        <f t="shared" si="281"/>
        <v>36208.577974511951</v>
      </c>
      <c r="J411" s="126">
        <f>SUM(G411:I411)</f>
        <v>79876.370545317259</v>
      </c>
      <c r="K411" s="126">
        <f>SUM(K412:K420)</f>
        <v>27099.424978794996</v>
      </c>
      <c r="L411" s="126">
        <f t="shared" ref="L411" si="282">SUM(L412:L420)</f>
        <v>25049.792282022729</v>
      </c>
      <c r="M411" s="126">
        <f t="shared" ref="M411" si="283">SUM(M412:M420)</f>
        <v>32777.480346251177</v>
      </c>
      <c r="N411" s="126">
        <f>SUM(K411:M411)</f>
        <v>84926.697607068898</v>
      </c>
      <c r="O411" s="126">
        <f>SUM(O412:O420)</f>
        <v>21510.878293470985</v>
      </c>
      <c r="P411" s="126">
        <f t="shared" ref="P411" si="284">SUM(P412:P420)</f>
        <v>23197.843512061525</v>
      </c>
      <c r="Q411" s="126">
        <f t="shared" ref="Q411" si="285">SUM(Q412:Q420)</f>
        <v>34085.028198224252</v>
      </c>
      <c r="R411" s="126">
        <f>SUM(O411:Q411)</f>
        <v>78793.750003756752</v>
      </c>
      <c r="S411" s="126">
        <f>SUM(S412:S420)</f>
        <v>22155.924238316449</v>
      </c>
      <c r="T411" s="126">
        <f t="shared" ref="T411" si="286">SUM(T412:T420)</f>
        <v>22591.702686259261</v>
      </c>
      <c r="U411" s="126">
        <f t="shared" ref="U411" si="287">SUM(U412:U420)</f>
        <v>31028.535176293211</v>
      </c>
      <c r="V411" s="126">
        <f>SUM(S411:U411)</f>
        <v>75776.162100868925</v>
      </c>
    </row>
    <row r="412" spans="1:22" s="6" customFormat="1" hidden="1">
      <c r="A412" s="51">
        <v>723</v>
      </c>
      <c r="B412" s="45" t="s">
        <v>254</v>
      </c>
      <c r="C412" s="65" t="s">
        <v>158</v>
      </c>
      <c r="D412" s="59"/>
      <c r="E412" s="61">
        <f t="shared" ref="E412:E430" si="288">SUM(G412:V412)/2</f>
        <v>0</v>
      </c>
      <c r="F412" s="61"/>
      <c r="G412" s="61">
        <f>VLOOKUP($A412,[16]Dept!$A$5:$T$38,5,FALSE)*G$3%</f>
        <v>0</v>
      </c>
      <c r="H412" s="61">
        <f>VLOOKUP($A412,[16]Dept!$A$5:$T$38,6,FALSE)*H$3%</f>
        <v>0</v>
      </c>
      <c r="I412" s="61">
        <f>VLOOKUP($A412,[16]Dept!$A$5:$T$38,7,FALSE)*I$3%</f>
        <v>0</v>
      </c>
      <c r="J412" s="61">
        <f>SUM(G412:I412)</f>
        <v>0</v>
      </c>
      <c r="K412" s="61">
        <f>VLOOKUP($A412,[16]Dept!$A$5:$T$38,9,FALSE)*K$3%</f>
        <v>0</v>
      </c>
      <c r="L412" s="61">
        <f>VLOOKUP($A412,[16]Dept!$A$5:$T$38,10,FALSE)*L$3%</f>
        <v>0</v>
      </c>
      <c r="M412" s="61">
        <f>VLOOKUP($A412,[16]Dept!$A$5:$T$38,11,FALSE)*M$3%</f>
        <v>0</v>
      </c>
      <c r="N412" s="61">
        <f>SUM(K412:M412)</f>
        <v>0</v>
      </c>
      <c r="O412" s="61">
        <f>VLOOKUP($A412,[16]Dept!$A$5:$T$38,13,FALSE)*O$3%</f>
        <v>0</v>
      </c>
      <c r="P412" s="61">
        <f>VLOOKUP($A412,[16]Dept!$A$5:$T$38,14,FALSE)*P$3%</f>
        <v>0</v>
      </c>
      <c r="Q412" s="61">
        <f>VLOOKUP($A412,[16]Dept!$A$5:$T$38,15,FALSE)*Q$3%</f>
        <v>0</v>
      </c>
      <c r="R412" s="61">
        <f>SUM(O412:Q412)</f>
        <v>0</v>
      </c>
      <c r="S412" s="61">
        <f>VLOOKUP($A412,[16]Dept!$A$5:$T$38,17,FALSE)*S$3%</f>
        <v>0</v>
      </c>
      <c r="T412" s="61">
        <f>VLOOKUP($A412,[16]Dept!$A$5:$T$38,18,FALSE)*T$3%</f>
        <v>0</v>
      </c>
      <c r="U412" s="61">
        <f>VLOOKUP($A412,[16]Dept!$A$5:$T$38,19,FALSE)*U$3%</f>
        <v>0</v>
      </c>
      <c r="V412" s="61">
        <f>SUM(S412:U412)</f>
        <v>0</v>
      </c>
    </row>
    <row r="413" spans="1:22" s="6" customFormat="1" hidden="1">
      <c r="A413" s="51">
        <v>724</v>
      </c>
      <c r="B413" s="45" t="s">
        <v>254</v>
      </c>
      <c r="C413" s="65" t="s">
        <v>159</v>
      </c>
      <c r="D413" s="59"/>
      <c r="E413" s="61">
        <f t="shared" si="288"/>
        <v>0</v>
      </c>
      <c r="F413" s="61"/>
      <c r="G413" s="61">
        <f>VLOOKUP($A413,[16]Dept!$A$5:$T$38,5,FALSE)*G$3%</f>
        <v>0</v>
      </c>
      <c r="H413" s="61">
        <f>VLOOKUP($A413,[16]Dept!$A$5:$T$38,6,FALSE)*H$3%</f>
        <v>0</v>
      </c>
      <c r="I413" s="61">
        <f>VLOOKUP($A413,[16]Dept!$A$5:$T$38,7,FALSE)*I$3%</f>
        <v>0</v>
      </c>
      <c r="J413" s="61">
        <f t="shared" ref="J413:J420" si="289">SUM(G413:I413)</f>
        <v>0</v>
      </c>
      <c r="K413" s="61">
        <f>VLOOKUP($A413,[16]Dept!$A$5:$T$38,9,FALSE)*K$3%</f>
        <v>0</v>
      </c>
      <c r="L413" s="61">
        <f>VLOOKUP($A413,[16]Dept!$A$5:$T$38,10,FALSE)*L$3%</f>
        <v>0</v>
      </c>
      <c r="M413" s="61">
        <f>VLOOKUP($A413,[16]Dept!$A$5:$T$38,11,FALSE)*M$3%</f>
        <v>0</v>
      </c>
      <c r="N413" s="61">
        <f t="shared" ref="N413:N420" si="290">SUM(K413:M413)</f>
        <v>0</v>
      </c>
      <c r="O413" s="61">
        <f>VLOOKUP($A413,[16]Dept!$A$5:$T$38,13,FALSE)*O$3%</f>
        <v>0</v>
      </c>
      <c r="P413" s="61">
        <f>VLOOKUP($A413,[16]Dept!$A$5:$T$38,14,FALSE)*P$3%</f>
        <v>0</v>
      </c>
      <c r="Q413" s="61">
        <f>VLOOKUP($A413,[16]Dept!$A$5:$T$38,15,FALSE)*Q$3%</f>
        <v>0</v>
      </c>
      <c r="R413" s="61">
        <f t="shared" ref="R413:R420" si="291">SUM(O413:Q413)</f>
        <v>0</v>
      </c>
      <c r="S413" s="61">
        <f>VLOOKUP($A413,[16]Dept!$A$5:$T$38,17,FALSE)*S$3%</f>
        <v>0</v>
      </c>
      <c r="T413" s="61">
        <f>VLOOKUP($A413,[16]Dept!$A$5:$T$38,18,FALSE)*T$3%</f>
        <v>0</v>
      </c>
      <c r="U413" s="61">
        <f>VLOOKUP($A413,[16]Dept!$A$5:$T$38,19,FALSE)*U$3%</f>
        <v>0</v>
      </c>
      <c r="V413" s="61">
        <f t="shared" ref="V413:V420" si="292">SUM(S413:U413)</f>
        <v>0</v>
      </c>
    </row>
    <row r="414" spans="1:22" s="6" customFormat="1" hidden="1">
      <c r="A414" s="51">
        <v>725</v>
      </c>
      <c r="B414" s="45" t="s">
        <v>254</v>
      </c>
      <c r="C414" s="61" t="s">
        <v>68</v>
      </c>
      <c r="D414" s="59"/>
      <c r="E414" s="61">
        <f t="shared" si="288"/>
        <v>8051.7594706310438</v>
      </c>
      <c r="F414" s="61"/>
      <c r="G414" s="61">
        <f>VLOOKUP($A414,[16]Dept!$A$5:$T$38,5,FALSE)*G$3%</f>
        <v>638.25510867858372</v>
      </c>
      <c r="H414" s="61">
        <f>VLOOKUP($A414,[16]Dept!$A$5:$T$38,6,FALSE)*H$3%</f>
        <v>636.71346405688757</v>
      </c>
      <c r="I414" s="61">
        <f>VLOOKUP($A414,[16]Dept!$A$5:$T$38,7,FALSE)*I$3%</f>
        <v>713.45799034624008</v>
      </c>
      <c r="J414" s="61">
        <f t="shared" si="289"/>
        <v>1988.4265630817113</v>
      </c>
      <c r="K414" s="61">
        <f>VLOOKUP($A414,[16]Dept!$A$5:$T$38,9,FALSE)*K$3%</f>
        <v>791.22193161340874</v>
      </c>
      <c r="L414" s="61">
        <f>VLOOKUP($A414,[16]Dept!$A$5:$T$38,10,FALSE)*L$3%</f>
        <v>731.37880421468617</v>
      </c>
      <c r="M414" s="61">
        <f>VLOOKUP($A414,[16]Dept!$A$5:$T$38,11,FALSE)*M$3%</f>
        <v>645.86041034030302</v>
      </c>
      <c r="N414" s="61">
        <f t="shared" si="290"/>
        <v>2168.461146168398</v>
      </c>
      <c r="O414" s="61">
        <f>VLOOKUP($A414,[16]Dept!$A$5:$T$38,13,FALSE)*O$3%</f>
        <v>628.05312981286238</v>
      </c>
      <c r="P414" s="61">
        <f>VLOOKUP($A414,[16]Dept!$A$5:$T$38,14,FALSE)*P$3%</f>
        <v>677.30745457666376</v>
      </c>
      <c r="Q414" s="61">
        <f>VLOOKUP($A414,[16]Dept!$A$5:$T$38,15,FALSE)*Q$3%</f>
        <v>671.62484931773326</v>
      </c>
      <c r="R414" s="61">
        <f t="shared" si="291"/>
        <v>1976.9854337072593</v>
      </c>
      <c r="S414" s="61">
        <f>VLOOKUP($A414,[16]Dept!$A$5:$T$38,17,FALSE)*S$3%</f>
        <v>646.88653675265482</v>
      </c>
      <c r="T414" s="61">
        <f>VLOOKUP($A414,[16]Dept!$A$5:$T$38,18,FALSE)*T$3%</f>
        <v>659.60996042701709</v>
      </c>
      <c r="U414" s="61">
        <f>VLOOKUP($A414,[16]Dept!$A$5:$T$38,19,FALSE)*U$3%</f>
        <v>611.38983049400349</v>
      </c>
      <c r="V414" s="61">
        <f t="shared" si="292"/>
        <v>1917.8863276736754</v>
      </c>
    </row>
    <row r="415" spans="1:22" s="6" customFormat="1" hidden="1">
      <c r="A415" s="51">
        <v>726</v>
      </c>
      <c r="B415" s="45" t="s">
        <v>254</v>
      </c>
      <c r="C415" s="61" t="s">
        <v>71</v>
      </c>
      <c r="D415" s="59"/>
      <c r="E415" s="61">
        <f t="shared" si="288"/>
        <v>1046.7250429702292</v>
      </c>
      <c r="F415" s="61"/>
      <c r="G415" s="61">
        <f>VLOOKUP($A415,[16]Dept!$A$5:$T$38,5,FALSE)*G$3%</f>
        <v>82.947667102935583</v>
      </c>
      <c r="H415" s="61">
        <f>VLOOKUP($A415,[16]Dept!$A$5:$T$38,6,FALSE)*H$3%</f>
        <v>82.74731488775906</v>
      </c>
      <c r="I415" s="61">
        <f>VLOOKUP($A415,[16]Dept!$A$5:$T$38,7,FALSE)*I$3%</f>
        <v>92.892267499987454</v>
      </c>
      <c r="J415" s="61">
        <f t="shared" si="289"/>
        <v>258.5872494906821</v>
      </c>
      <c r="K415" s="61">
        <f>VLOOKUP($A415,[16]Dept!$A$5:$T$38,9,FALSE)*K$3%</f>
        <v>102.82724336337596</v>
      </c>
      <c r="L415" s="61">
        <f>VLOOKUP($A415,[16]Dept!$A$5:$T$38,10,FALSE)*L$3%</f>
        <v>95.050027415751586</v>
      </c>
      <c r="M415" s="61">
        <f>VLOOKUP($A415,[16]Dept!$A$5:$T$38,11,FALSE)*M$3%</f>
        <v>83.936052502246781</v>
      </c>
      <c r="N415" s="61">
        <f t="shared" si="290"/>
        <v>281.81332328137432</v>
      </c>
      <c r="O415" s="61">
        <f>VLOOKUP($A415,[16]Dept!$A$5:$T$38,13,FALSE)*O$3%</f>
        <v>81.621817399206549</v>
      </c>
      <c r="P415" s="61">
        <f>VLOOKUP($A415,[16]Dept!$A$5:$T$38,14,FALSE)*P$3%</f>
        <v>88.022912005948015</v>
      </c>
      <c r="Q415" s="61">
        <f>VLOOKUP($A415,[16]Dept!$A$5:$T$38,15,FALSE)*Q$3%</f>
        <v>87.284400331092741</v>
      </c>
      <c r="R415" s="61">
        <f t="shared" si="291"/>
        <v>256.92912973624732</v>
      </c>
      <c r="S415" s="61">
        <f>VLOOKUP($A415,[16]Dept!$A$5:$T$38,17,FALSE)*S$3%</f>
        <v>84.069407944138206</v>
      </c>
      <c r="T415" s="61">
        <f>VLOOKUP($A415,[16]Dept!$A$5:$T$38,18,FALSE)*T$3%</f>
        <v>85.722944746273043</v>
      </c>
      <c r="U415" s="61">
        <f>VLOOKUP($A415,[16]Dept!$A$5:$T$38,19,FALSE)*U$3%</f>
        <v>79.602987771514364</v>
      </c>
      <c r="V415" s="61">
        <f t="shared" si="292"/>
        <v>249.3953404619256</v>
      </c>
    </row>
    <row r="416" spans="1:22" s="6" customFormat="1" hidden="1">
      <c r="A416" s="51">
        <v>727</v>
      </c>
      <c r="B416" s="45" t="s">
        <v>254</v>
      </c>
      <c r="C416" s="61" t="s">
        <v>70</v>
      </c>
      <c r="D416" s="59"/>
      <c r="E416" s="61">
        <f t="shared" si="288"/>
        <v>95815.96781309291</v>
      </c>
      <c r="F416" s="61"/>
      <c r="G416" s="61">
        <f>VLOOKUP($A416,[16]Dept!$A$5:$T$38,5,FALSE)*G$3%</f>
        <v>7595.1877709415603</v>
      </c>
      <c r="H416" s="61">
        <f>VLOOKUP($A416,[16]Dept!$A$5:$T$38,6,FALSE)*H$3%</f>
        <v>7576.842315936764</v>
      </c>
      <c r="I416" s="61">
        <f>VLOOKUP($A416,[16]Dept!$A$5:$T$38,7,FALSE)*I$3%</f>
        <v>8490.43886449194</v>
      </c>
      <c r="J416" s="61">
        <f t="shared" si="289"/>
        <v>23662.468951370261</v>
      </c>
      <c r="K416" s="61">
        <f>VLOOKUP($A416,[16]Dept!$A$5:$T$38,9,FALSE)*K$3%</f>
        <v>9415.4814546376165</v>
      </c>
      <c r="L416" s="61">
        <f>VLOOKUP($A416,[16]Dept!$A$5:$T$38,10,FALSE)*L$3%</f>
        <v>8703.3527411915238</v>
      </c>
      <c r="M416" s="61">
        <f>VLOOKUP($A416,[16]Dept!$A$5:$T$38,11,FALSE)*M$3%</f>
        <v>7685.6902884928941</v>
      </c>
      <c r="N416" s="61">
        <f t="shared" si="290"/>
        <v>25804.524484322035</v>
      </c>
      <c r="O416" s="61">
        <f>VLOOKUP($A416,[16]Dept!$A$5:$T$38,13,FALSE)*O$3%</f>
        <v>7473.7849900366728</v>
      </c>
      <c r="P416" s="61">
        <f>VLOOKUP($A416,[16]Dept!$A$5:$T$38,14,FALSE)*P$3%</f>
        <v>8059.9077488290322</v>
      </c>
      <c r="Q416" s="61">
        <f>VLOOKUP($A416,[16]Dept!$A$5:$T$38,15,FALSE)*Q$3%</f>
        <v>7992.2851738071504</v>
      </c>
      <c r="R416" s="61">
        <f t="shared" si="291"/>
        <v>23525.977912672857</v>
      </c>
      <c r="S416" s="61">
        <f>VLOOKUP($A416,[16]Dept!$A$5:$T$38,17,FALSE)*S$3%</f>
        <v>7697.9011155940989</v>
      </c>
      <c r="T416" s="61">
        <f>VLOOKUP($A416,[16]Dept!$A$5:$T$38,18,FALSE)*T$3%</f>
        <v>7849.30890000823</v>
      </c>
      <c r="U416" s="61">
        <f>VLOOKUP($A416,[16]Dept!$A$5:$T$38,19,FALSE)*U$3%</f>
        <v>7275.7864491254186</v>
      </c>
      <c r="V416" s="61">
        <f t="shared" si="292"/>
        <v>22822.996464727748</v>
      </c>
    </row>
    <row r="417" spans="1:22" s="6" customFormat="1" hidden="1">
      <c r="A417" s="51">
        <v>728</v>
      </c>
      <c r="B417" s="45" t="s">
        <v>254</v>
      </c>
      <c r="C417" s="61" t="s">
        <v>56</v>
      </c>
      <c r="D417" s="59"/>
      <c r="E417" s="61">
        <f t="shared" si="288"/>
        <v>0</v>
      </c>
      <c r="F417" s="61"/>
      <c r="G417" s="61">
        <f>VLOOKUP($A417,[16]Dept!$A$5:$T$38,5,FALSE)*G$3%</f>
        <v>0</v>
      </c>
      <c r="H417" s="61">
        <f>VLOOKUP($A417,[16]Dept!$A$5:$T$38,6,FALSE)*H$3%</f>
        <v>0</v>
      </c>
      <c r="I417" s="61">
        <f>VLOOKUP($A417,[16]Dept!$A$5:$T$38,7,FALSE)*I$3%</f>
        <v>0</v>
      </c>
      <c r="J417" s="61">
        <f t="shared" si="289"/>
        <v>0</v>
      </c>
      <c r="K417" s="61">
        <f>VLOOKUP($A417,[16]Dept!$A$5:$T$38,9,FALSE)*K$3%</f>
        <v>0</v>
      </c>
      <c r="L417" s="61">
        <f>VLOOKUP($A417,[16]Dept!$A$5:$T$38,10,FALSE)*L$3%</f>
        <v>0</v>
      </c>
      <c r="M417" s="61">
        <f>VLOOKUP($A417,[16]Dept!$A$5:$T$38,11,FALSE)*M$3%</f>
        <v>0</v>
      </c>
      <c r="N417" s="61">
        <f t="shared" si="290"/>
        <v>0</v>
      </c>
      <c r="O417" s="61">
        <f>VLOOKUP($A417,[16]Dept!$A$5:$T$38,13,FALSE)*O$3%</f>
        <v>0</v>
      </c>
      <c r="P417" s="61">
        <f>VLOOKUP($A417,[16]Dept!$A$5:$T$38,14,FALSE)*P$3%</f>
        <v>0</v>
      </c>
      <c r="Q417" s="61">
        <f>VLOOKUP($A417,[16]Dept!$A$5:$T$38,15,FALSE)*Q$3%</f>
        <v>0</v>
      </c>
      <c r="R417" s="61">
        <f t="shared" si="291"/>
        <v>0</v>
      </c>
      <c r="S417" s="61">
        <f>VLOOKUP($A417,[16]Dept!$A$5:$T$38,17,FALSE)*S$3%</f>
        <v>0</v>
      </c>
      <c r="T417" s="61">
        <f>VLOOKUP($A417,[16]Dept!$A$5:$T$38,18,FALSE)*T$3%</f>
        <v>0</v>
      </c>
      <c r="U417" s="61">
        <f>VLOOKUP($A417,[16]Dept!$A$5:$T$38,19,FALSE)*U$3%</f>
        <v>0</v>
      </c>
      <c r="V417" s="61">
        <f t="shared" si="292"/>
        <v>0</v>
      </c>
    </row>
    <row r="418" spans="1:22" s="6" customFormat="1" hidden="1">
      <c r="A418" s="51">
        <v>729</v>
      </c>
      <c r="B418" s="45" t="s">
        <v>254</v>
      </c>
      <c r="C418" s="61" t="s">
        <v>47</v>
      </c>
      <c r="D418" s="59"/>
      <c r="E418" s="61">
        <f t="shared" si="288"/>
        <v>170860.01466269075</v>
      </c>
      <c r="F418" s="61"/>
      <c r="G418" s="61">
        <f>VLOOKUP($A418,[16]Dept!$A$5:$T$38,5,FALSE)*G$3%</f>
        <v>13543.906474743872</v>
      </c>
      <c r="H418" s="61">
        <f>VLOOKUP($A418,[16]Dept!$A$5:$T$38,6,FALSE)*H$3%</f>
        <v>13511.192454456948</v>
      </c>
      <c r="I418" s="61">
        <f>VLOOKUP($A418,[16]Dept!$A$5:$T$38,7,FALSE)*I$3%</f>
        <v>15139.727302636204</v>
      </c>
      <c r="J418" s="61">
        <f t="shared" si="289"/>
        <v>42194.826231837025</v>
      </c>
      <c r="K418" s="61">
        <f>VLOOKUP($A418,[16]Dept!$A$5:$T$38,9,FALSE)*K$3%</f>
        <v>16789.894349180595</v>
      </c>
      <c r="L418" s="61">
        <f>VLOOKUP($A418,[16]Dept!$A$5:$T$38,10,FALSE)*L$3%</f>
        <v>15520.010709200767</v>
      </c>
      <c r="M418" s="61">
        <f>VLOOKUP($A418,[16]Dept!$A$5:$T$38,11,FALSE)*M$3%</f>
        <v>13705.292561620323</v>
      </c>
      <c r="N418" s="61">
        <f t="shared" si="290"/>
        <v>46015.197620001687</v>
      </c>
      <c r="O418" s="61">
        <f>VLOOKUP($A418,[16]Dept!$A$5:$T$38,13,FALSE)*O$3%</f>
        <v>13327.418356222244</v>
      </c>
      <c r="P418" s="61">
        <f>VLOOKUP($A418,[16]Dept!$A$5:$T$38,14,FALSE)*P$3%</f>
        <v>14372.605396649878</v>
      </c>
      <c r="Q418" s="61">
        <f>VLOOKUP($A418,[16]Dept!$A$5:$T$38,15,FALSE)*Q$3%</f>
        <v>14252.019328299895</v>
      </c>
      <c r="R418" s="61">
        <f t="shared" si="291"/>
        <v>41952.043081172014</v>
      </c>
      <c r="S418" s="61">
        <f>VLOOKUP($A418,[16]Dept!$A$5:$T$38,17,FALSE)*S$3%</f>
        <v>13727.067178025558</v>
      </c>
      <c r="T418" s="61">
        <f>VLOOKUP($A418,[16]Dept!$A$5:$T$38,18,FALSE)*T$3%</f>
        <v>13997.060881077741</v>
      </c>
      <c r="U418" s="61">
        <f>VLOOKUP($A418,[16]Dept!$A$5:$T$38,19,FALSE)*U$3%</f>
        <v>12973.81967057672</v>
      </c>
      <c r="V418" s="61">
        <f t="shared" si="292"/>
        <v>40697.947729680018</v>
      </c>
    </row>
    <row r="419" spans="1:22" s="6" customFormat="1" hidden="1">
      <c r="A419" s="51">
        <v>730</v>
      </c>
      <c r="B419" s="45" t="s">
        <v>254</v>
      </c>
      <c r="C419" s="61" t="s">
        <v>50</v>
      </c>
      <c r="D419" s="59"/>
      <c r="E419" s="61">
        <f t="shared" si="288"/>
        <v>19817.506030739511</v>
      </c>
      <c r="F419" s="61"/>
      <c r="G419" s="61">
        <f>VLOOKUP($A419,[16]Dept!$A$5:$T$38,5,FALSE)*G$3%</f>
        <v>0</v>
      </c>
      <c r="H419" s="61">
        <f>VLOOKUP($A419,[16]Dept!$A$5:$T$38,6,FALSE)*H$3%</f>
        <v>0</v>
      </c>
      <c r="I419" s="61">
        <f>VLOOKUP($A419,[16]Dept!$A$5:$T$38,7,FALSE)*I$3%</f>
        <v>5350.9370679716276</v>
      </c>
      <c r="J419" s="61">
        <f t="shared" si="289"/>
        <v>5350.9370679716276</v>
      </c>
      <c r="K419" s="61">
        <f>VLOOKUP($A419,[16]Dept!$A$5:$T$38,9,FALSE)*K$3%</f>
        <v>0</v>
      </c>
      <c r="L419" s="61">
        <f>VLOOKUP($A419,[16]Dept!$A$5:$T$38,10,FALSE)*L$3%</f>
        <v>0</v>
      </c>
      <c r="M419" s="61">
        <f>VLOOKUP($A419,[16]Dept!$A$5:$T$38,11,FALSE)*M$3%</f>
        <v>4843.9550151342792</v>
      </c>
      <c r="N419" s="61">
        <f t="shared" si="290"/>
        <v>4843.9550151342792</v>
      </c>
      <c r="O419" s="61">
        <f>VLOOKUP($A419,[16]Dept!$A$5:$T$38,13,FALSE)*O$3%</f>
        <v>0</v>
      </c>
      <c r="P419" s="61">
        <f>VLOOKUP($A419,[16]Dept!$A$5:$T$38,14,FALSE)*P$3%</f>
        <v>0</v>
      </c>
      <c r="Q419" s="61">
        <f>VLOOKUP($A419,[16]Dept!$A$5:$T$38,15,FALSE)*Q$3%</f>
        <v>5037.1883847583531</v>
      </c>
      <c r="R419" s="61">
        <f t="shared" si="291"/>
        <v>5037.1883847583531</v>
      </c>
      <c r="S419" s="61">
        <f>VLOOKUP($A419,[16]Dept!$A$5:$T$38,17,FALSE)*S$3%</f>
        <v>0</v>
      </c>
      <c r="T419" s="61">
        <f>VLOOKUP($A419,[16]Dept!$A$5:$T$38,18,FALSE)*T$3%</f>
        <v>0</v>
      </c>
      <c r="U419" s="61">
        <f>VLOOKUP($A419,[16]Dept!$A$5:$T$38,19,FALSE)*U$3%</f>
        <v>4585.4255628752517</v>
      </c>
      <c r="V419" s="61">
        <f t="shared" si="292"/>
        <v>4585.4255628752517</v>
      </c>
    </row>
    <row r="420" spans="1:22" s="6" customFormat="1" hidden="1">
      <c r="A420" s="51">
        <v>731</v>
      </c>
      <c r="B420" s="45" t="s">
        <v>254</v>
      </c>
      <c r="C420" s="61" t="s">
        <v>48</v>
      </c>
      <c r="D420" s="59"/>
      <c r="E420" s="61">
        <f t="shared" si="288"/>
        <v>23781.007236887413</v>
      </c>
      <c r="F420" s="61"/>
      <c r="G420" s="61">
        <f>VLOOKUP($A420,[16]Dept!$A$5:$T$38,5,FALSE)*G$3%</f>
        <v>0</v>
      </c>
      <c r="H420" s="61">
        <f>VLOOKUP($A420,[16]Dept!$A$5:$T$38,6,FALSE)*H$3%</f>
        <v>0</v>
      </c>
      <c r="I420" s="61">
        <f>VLOOKUP($A420,[16]Dept!$A$5:$T$38,7,FALSE)*I$3%</f>
        <v>6421.1244815659529</v>
      </c>
      <c r="J420" s="61">
        <f t="shared" si="289"/>
        <v>6421.1244815659529</v>
      </c>
      <c r="K420" s="61">
        <f>VLOOKUP($A420,[16]Dept!$A$5:$T$38,9,FALSE)*K$3%</f>
        <v>0</v>
      </c>
      <c r="L420" s="61">
        <f>VLOOKUP($A420,[16]Dept!$A$5:$T$38,10,FALSE)*L$3%</f>
        <v>0</v>
      </c>
      <c r="M420" s="61">
        <f>VLOOKUP($A420,[16]Dept!$A$5:$T$38,11,FALSE)*M$3%</f>
        <v>5812.746018161135</v>
      </c>
      <c r="N420" s="61">
        <f t="shared" si="290"/>
        <v>5812.746018161135</v>
      </c>
      <c r="O420" s="61">
        <f>VLOOKUP($A420,[16]Dept!$A$5:$T$38,13,FALSE)*O$3%</f>
        <v>0</v>
      </c>
      <c r="P420" s="61">
        <f>VLOOKUP($A420,[16]Dept!$A$5:$T$38,14,FALSE)*P$3%</f>
        <v>0</v>
      </c>
      <c r="Q420" s="61">
        <f>VLOOKUP($A420,[16]Dept!$A$5:$T$38,15,FALSE)*Q$3%</f>
        <v>6044.6260617100243</v>
      </c>
      <c r="R420" s="61">
        <f t="shared" si="291"/>
        <v>6044.6260617100243</v>
      </c>
      <c r="S420" s="61">
        <f>VLOOKUP($A420,[16]Dept!$A$5:$T$38,17,FALSE)*S$3%</f>
        <v>0</v>
      </c>
      <c r="T420" s="61">
        <f>VLOOKUP($A420,[16]Dept!$A$5:$T$38,18,FALSE)*T$3%</f>
        <v>0</v>
      </c>
      <c r="U420" s="61">
        <f>VLOOKUP($A420,[16]Dept!$A$5:$T$38,19,FALSE)*U$3%</f>
        <v>5502.5106754503013</v>
      </c>
      <c r="V420" s="61">
        <f t="shared" si="292"/>
        <v>5502.5106754503013</v>
      </c>
    </row>
    <row r="421" spans="1:22" s="6" customFormat="1" ht="31.5" hidden="1">
      <c r="A421" s="129">
        <v>732</v>
      </c>
      <c r="B421" s="133" t="s">
        <v>256</v>
      </c>
      <c r="C421" s="123" t="s">
        <v>257</v>
      </c>
      <c r="D421" s="130"/>
      <c r="E421" s="126">
        <f>SUM(E422:E430)</f>
        <v>0</v>
      </c>
      <c r="F421" s="106"/>
      <c r="G421" s="126">
        <f>SUM(G422:G430)</f>
        <v>0</v>
      </c>
      <c r="H421" s="126">
        <f t="shared" ref="H421" si="293">SUM(H422:H430)</f>
        <v>0</v>
      </c>
      <c r="I421" s="126">
        <f t="shared" ref="I421" si="294">SUM(I422:I430)</f>
        <v>0</v>
      </c>
      <c r="J421" s="126">
        <f>SUM(G421:I421)</f>
        <v>0</v>
      </c>
      <c r="K421" s="126">
        <f>SUM(K422:K430)</f>
        <v>0</v>
      </c>
      <c r="L421" s="126">
        <f t="shared" ref="L421" si="295">SUM(L422:L430)</f>
        <v>0</v>
      </c>
      <c r="M421" s="126">
        <f t="shared" ref="M421" si="296">SUM(M422:M430)</f>
        <v>0</v>
      </c>
      <c r="N421" s="126">
        <f>SUM(K421:M421)</f>
        <v>0</v>
      </c>
      <c r="O421" s="126">
        <f>SUM(O422:O430)</f>
        <v>0</v>
      </c>
      <c r="P421" s="126">
        <f t="shared" ref="P421" si="297">SUM(P422:P430)</f>
        <v>0</v>
      </c>
      <c r="Q421" s="126">
        <f t="shared" ref="Q421" si="298">SUM(Q422:Q430)</f>
        <v>0</v>
      </c>
      <c r="R421" s="126">
        <f>SUM(O421:Q421)</f>
        <v>0</v>
      </c>
      <c r="S421" s="126">
        <f>SUM(S422:S430)</f>
        <v>0</v>
      </c>
      <c r="T421" s="126">
        <f t="shared" ref="T421" si="299">SUM(T422:T430)</f>
        <v>0</v>
      </c>
      <c r="U421" s="126">
        <f t="shared" ref="U421" si="300">SUM(U422:U430)</f>
        <v>0</v>
      </c>
      <c r="V421" s="126">
        <f>SUM(S421:U421)</f>
        <v>0</v>
      </c>
    </row>
    <row r="422" spans="1:22" s="6" customFormat="1" hidden="1">
      <c r="A422" s="51">
        <v>733</v>
      </c>
      <c r="B422" s="45" t="s">
        <v>256</v>
      </c>
      <c r="C422" s="65" t="s">
        <v>158</v>
      </c>
      <c r="D422" s="59"/>
      <c r="E422" s="61">
        <f t="shared" si="288"/>
        <v>0</v>
      </c>
      <c r="F422" s="61"/>
      <c r="G422" s="61">
        <f>VLOOKUP($A422,[16]Dept!$A$5:$T$38,5,FALSE)*G$3%</f>
        <v>0</v>
      </c>
      <c r="H422" s="61">
        <f>VLOOKUP($A422,[16]Dept!$A$5:$T$38,6,FALSE)*H$3%</f>
        <v>0</v>
      </c>
      <c r="I422" s="61">
        <f>VLOOKUP($A422,[16]Dept!$A$5:$T$38,7,FALSE)*I$3%</f>
        <v>0</v>
      </c>
      <c r="J422" s="61">
        <f t="shared" ref="J422:J430" si="301">SUM(G422:I422)</f>
        <v>0</v>
      </c>
      <c r="K422" s="61">
        <f>VLOOKUP($A422,[16]Dept!$A$5:$T$38,9,FALSE)*K$3%</f>
        <v>0</v>
      </c>
      <c r="L422" s="61">
        <f>VLOOKUP($A422,[16]Dept!$A$5:$T$38,10,FALSE)*L$3%</f>
        <v>0</v>
      </c>
      <c r="M422" s="61">
        <f>VLOOKUP($A422,[16]Dept!$A$5:$T$38,11,FALSE)*M$3%</f>
        <v>0</v>
      </c>
      <c r="N422" s="61">
        <f t="shared" ref="N422:N430" si="302">SUM(K422:M422)</f>
        <v>0</v>
      </c>
      <c r="O422" s="61">
        <f>VLOOKUP($A422,[16]Dept!$A$5:$T$38,13,FALSE)*O$3%</f>
        <v>0</v>
      </c>
      <c r="P422" s="61">
        <f>VLOOKUP($A422,[16]Dept!$A$5:$T$38,14,FALSE)*P$3%</f>
        <v>0</v>
      </c>
      <c r="Q422" s="61">
        <f>VLOOKUP($A422,[16]Dept!$A$5:$T$38,15,FALSE)*Q$3%</f>
        <v>0</v>
      </c>
      <c r="R422" s="61">
        <f t="shared" ref="R422:R430" si="303">SUM(O422:Q422)</f>
        <v>0</v>
      </c>
      <c r="S422" s="61">
        <f>VLOOKUP($A422,[16]Dept!$A$5:$T$38,17,FALSE)*S$3%</f>
        <v>0</v>
      </c>
      <c r="T422" s="61">
        <f>VLOOKUP($A422,[16]Dept!$A$5:$T$38,18,FALSE)*T$3%</f>
        <v>0</v>
      </c>
      <c r="U422" s="61">
        <f>VLOOKUP($A422,[16]Dept!$A$5:$T$38,19,FALSE)*U$3%</f>
        <v>0</v>
      </c>
      <c r="V422" s="61">
        <f t="shared" ref="V422:V430" si="304">SUM(S422:U422)</f>
        <v>0</v>
      </c>
    </row>
    <row r="423" spans="1:22" s="6" customFormat="1" hidden="1">
      <c r="A423" s="51">
        <v>734</v>
      </c>
      <c r="B423" s="45" t="s">
        <v>256</v>
      </c>
      <c r="C423" s="65" t="s">
        <v>159</v>
      </c>
      <c r="D423" s="59"/>
      <c r="E423" s="61">
        <f t="shared" si="288"/>
        <v>0</v>
      </c>
      <c r="F423" s="61"/>
      <c r="G423" s="61">
        <f>VLOOKUP($A423,[16]Dept!$A$5:$T$38,5,FALSE)*G$3%</f>
        <v>0</v>
      </c>
      <c r="H423" s="61">
        <f>VLOOKUP($A423,[16]Dept!$A$5:$T$38,6,FALSE)*H$3%</f>
        <v>0</v>
      </c>
      <c r="I423" s="61">
        <f>VLOOKUP($A423,[16]Dept!$A$5:$T$38,7,FALSE)*I$3%</f>
        <v>0</v>
      </c>
      <c r="J423" s="61">
        <f t="shared" si="301"/>
        <v>0</v>
      </c>
      <c r="K423" s="61">
        <f>VLOOKUP($A423,[16]Dept!$A$5:$T$38,9,FALSE)*K$3%</f>
        <v>0</v>
      </c>
      <c r="L423" s="61">
        <f>VLOOKUP($A423,[16]Dept!$A$5:$T$38,10,FALSE)*L$3%</f>
        <v>0</v>
      </c>
      <c r="M423" s="61">
        <f>VLOOKUP($A423,[16]Dept!$A$5:$T$38,11,FALSE)*M$3%</f>
        <v>0</v>
      </c>
      <c r="N423" s="61">
        <f t="shared" si="302"/>
        <v>0</v>
      </c>
      <c r="O423" s="61">
        <f>VLOOKUP($A423,[16]Dept!$A$5:$T$38,13,FALSE)*O$3%</f>
        <v>0</v>
      </c>
      <c r="P423" s="61">
        <f>VLOOKUP($A423,[16]Dept!$A$5:$T$38,14,FALSE)*P$3%</f>
        <v>0</v>
      </c>
      <c r="Q423" s="61">
        <f>VLOOKUP($A423,[16]Dept!$A$5:$T$38,15,FALSE)*Q$3%</f>
        <v>0</v>
      </c>
      <c r="R423" s="61">
        <f t="shared" si="303"/>
        <v>0</v>
      </c>
      <c r="S423" s="61">
        <f>VLOOKUP($A423,[16]Dept!$A$5:$T$38,17,FALSE)*S$3%</f>
        <v>0</v>
      </c>
      <c r="T423" s="61">
        <f>VLOOKUP($A423,[16]Dept!$A$5:$T$38,18,FALSE)*T$3%</f>
        <v>0</v>
      </c>
      <c r="U423" s="61">
        <f>VLOOKUP($A423,[16]Dept!$A$5:$T$38,19,FALSE)*U$3%</f>
        <v>0</v>
      </c>
      <c r="V423" s="61">
        <f t="shared" si="304"/>
        <v>0</v>
      </c>
    </row>
    <row r="424" spans="1:22" s="6" customFormat="1" hidden="1">
      <c r="A424" s="51">
        <v>735</v>
      </c>
      <c r="B424" s="45" t="s">
        <v>256</v>
      </c>
      <c r="C424" s="61" t="s">
        <v>68</v>
      </c>
      <c r="D424" s="59"/>
      <c r="E424" s="61">
        <f t="shared" si="288"/>
        <v>0</v>
      </c>
      <c r="F424" s="61"/>
      <c r="G424" s="61">
        <f>VLOOKUP($A424,[16]Dept!$A$5:$T$38,5,FALSE)*G$3%</f>
        <v>0</v>
      </c>
      <c r="H424" s="61">
        <f>VLOOKUP($A424,[16]Dept!$A$5:$T$38,6,FALSE)*H$3%</f>
        <v>0</v>
      </c>
      <c r="I424" s="61">
        <f>VLOOKUP($A424,[16]Dept!$A$5:$T$38,7,FALSE)*I$3%</f>
        <v>0</v>
      </c>
      <c r="J424" s="61">
        <f t="shared" si="301"/>
        <v>0</v>
      </c>
      <c r="K424" s="61">
        <f>VLOOKUP($A424,[16]Dept!$A$5:$T$38,9,FALSE)*K$3%</f>
        <v>0</v>
      </c>
      <c r="L424" s="61">
        <f>VLOOKUP($A424,[16]Dept!$A$5:$T$38,10,FALSE)*L$3%</f>
        <v>0</v>
      </c>
      <c r="M424" s="61">
        <f>VLOOKUP($A424,[16]Dept!$A$5:$T$38,11,FALSE)*M$3%</f>
        <v>0</v>
      </c>
      <c r="N424" s="61">
        <f t="shared" si="302"/>
        <v>0</v>
      </c>
      <c r="O424" s="61">
        <f>VLOOKUP($A424,[16]Dept!$A$5:$T$38,13,FALSE)*O$3%</f>
        <v>0</v>
      </c>
      <c r="P424" s="61">
        <f>VLOOKUP($A424,[16]Dept!$A$5:$T$38,14,FALSE)*P$3%</f>
        <v>0</v>
      </c>
      <c r="Q424" s="61">
        <f>VLOOKUP($A424,[16]Dept!$A$5:$T$38,15,FALSE)*Q$3%</f>
        <v>0</v>
      </c>
      <c r="R424" s="61">
        <f t="shared" si="303"/>
        <v>0</v>
      </c>
      <c r="S424" s="61">
        <f>VLOOKUP($A424,[16]Dept!$A$5:$T$38,17,FALSE)*S$3%</f>
        <v>0</v>
      </c>
      <c r="T424" s="61">
        <f>VLOOKUP($A424,[16]Dept!$A$5:$T$38,18,FALSE)*T$3%</f>
        <v>0</v>
      </c>
      <c r="U424" s="61">
        <f>VLOOKUP($A424,[16]Dept!$A$5:$T$38,19,FALSE)*U$3%</f>
        <v>0</v>
      </c>
      <c r="V424" s="61">
        <f t="shared" si="304"/>
        <v>0</v>
      </c>
    </row>
    <row r="425" spans="1:22" s="6" customFormat="1" hidden="1">
      <c r="A425" s="51">
        <v>736</v>
      </c>
      <c r="B425" s="45" t="s">
        <v>256</v>
      </c>
      <c r="C425" s="61" t="s">
        <v>71</v>
      </c>
      <c r="D425" s="59"/>
      <c r="E425" s="61">
        <f t="shared" si="288"/>
        <v>0</v>
      </c>
      <c r="F425" s="61"/>
      <c r="G425" s="61">
        <f>VLOOKUP($A425,[16]Dept!$A$5:$T$38,5,FALSE)*G$3%</f>
        <v>0</v>
      </c>
      <c r="H425" s="61">
        <f>VLOOKUP($A425,[16]Dept!$A$5:$T$38,6,FALSE)*H$3%</f>
        <v>0</v>
      </c>
      <c r="I425" s="61">
        <f>VLOOKUP($A425,[16]Dept!$A$5:$T$38,7,FALSE)*I$3%</f>
        <v>0</v>
      </c>
      <c r="J425" s="61">
        <f t="shared" si="301"/>
        <v>0</v>
      </c>
      <c r="K425" s="61">
        <f>VLOOKUP($A425,[16]Dept!$A$5:$T$38,9,FALSE)*K$3%</f>
        <v>0</v>
      </c>
      <c r="L425" s="61">
        <f>VLOOKUP($A425,[16]Dept!$A$5:$T$38,10,FALSE)*L$3%</f>
        <v>0</v>
      </c>
      <c r="M425" s="61">
        <f>VLOOKUP($A425,[16]Dept!$A$5:$T$38,11,FALSE)*M$3%</f>
        <v>0</v>
      </c>
      <c r="N425" s="61">
        <f t="shared" si="302"/>
        <v>0</v>
      </c>
      <c r="O425" s="61">
        <f>VLOOKUP($A425,[16]Dept!$A$5:$T$38,13,FALSE)*O$3%</f>
        <v>0</v>
      </c>
      <c r="P425" s="61">
        <f>VLOOKUP($A425,[16]Dept!$A$5:$T$38,14,FALSE)*P$3%</f>
        <v>0</v>
      </c>
      <c r="Q425" s="61">
        <f>VLOOKUP($A425,[16]Dept!$A$5:$T$38,15,FALSE)*Q$3%</f>
        <v>0</v>
      </c>
      <c r="R425" s="61">
        <f t="shared" si="303"/>
        <v>0</v>
      </c>
      <c r="S425" s="61">
        <f>VLOOKUP($A425,[16]Dept!$A$5:$T$38,17,FALSE)*S$3%</f>
        <v>0</v>
      </c>
      <c r="T425" s="61">
        <f>VLOOKUP($A425,[16]Dept!$A$5:$T$38,18,FALSE)*T$3%</f>
        <v>0</v>
      </c>
      <c r="U425" s="61">
        <f>VLOOKUP($A425,[16]Dept!$A$5:$T$38,19,FALSE)*U$3%</f>
        <v>0</v>
      </c>
      <c r="V425" s="61">
        <f t="shared" si="304"/>
        <v>0</v>
      </c>
    </row>
    <row r="426" spans="1:22" s="6" customFormat="1" hidden="1">
      <c r="A426" s="51">
        <v>737</v>
      </c>
      <c r="B426" s="45" t="s">
        <v>256</v>
      </c>
      <c r="C426" s="61" t="s">
        <v>70</v>
      </c>
      <c r="D426" s="59"/>
      <c r="E426" s="61">
        <f t="shared" si="288"/>
        <v>0</v>
      </c>
      <c r="F426" s="61"/>
      <c r="G426" s="61">
        <f>VLOOKUP($A426,[16]Dept!$A$5:$T$38,5,FALSE)*G$3%</f>
        <v>0</v>
      </c>
      <c r="H426" s="61">
        <f>VLOOKUP($A426,[16]Dept!$A$5:$T$38,6,FALSE)*H$3%</f>
        <v>0</v>
      </c>
      <c r="I426" s="61">
        <f>VLOOKUP($A426,[16]Dept!$A$5:$T$38,7,FALSE)*I$3%</f>
        <v>0</v>
      </c>
      <c r="J426" s="61">
        <f t="shared" si="301"/>
        <v>0</v>
      </c>
      <c r="K426" s="61">
        <f>VLOOKUP($A426,[16]Dept!$A$5:$T$38,9,FALSE)*K$3%</f>
        <v>0</v>
      </c>
      <c r="L426" s="61">
        <f>VLOOKUP($A426,[16]Dept!$A$5:$T$38,10,FALSE)*L$3%</f>
        <v>0</v>
      </c>
      <c r="M426" s="61">
        <f>VLOOKUP($A426,[16]Dept!$A$5:$T$38,11,FALSE)*M$3%</f>
        <v>0</v>
      </c>
      <c r="N426" s="61">
        <f t="shared" si="302"/>
        <v>0</v>
      </c>
      <c r="O426" s="61">
        <f>VLOOKUP($A426,[16]Dept!$A$5:$T$38,13,FALSE)*O$3%</f>
        <v>0</v>
      </c>
      <c r="P426" s="61">
        <f>VLOOKUP($A426,[16]Dept!$A$5:$T$38,14,FALSE)*P$3%</f>
        <v>0</v>
      </c>
      <c r="Q426" s="61">
        <f>VLOOKUP($A426,[16]Dept!$A$5:$T$38,15,FALSE)*Q$3%</f>
        <v>0</v>
      </c>
      <c r="R426" s="61">
        <f t="shared" si="303"/>
        <v>0</v>
      </c>
      <c r="S426" s="61">
        <f>VLOOKUP($A426,[16]Dept!$A$5:$T$38,17,FALSE)*S$3%</f>
        <v>0</v>
      </c>
      <c r="T426" s="61">
        <f>VLOOKUP($A426,[16]Dept!$A$5:$T$38,18,FALSE)*T$3%</f>
        <v>0</v>
      </c>
      <c r="U426" s="61">
        <f>VLOOKUP($A426,[16]Dept!$A$5:$T$38,19,FALSE)*U$3%</f>
        <v>0</v>
      </c>
      <c r="V426" s="61">
        <f t="shared" si="304"/>
        <v>0</v>
      </c>
    </row>
    <row r="427" spans="1:22" s="6" customFormat="1" hidden="1">
      <c r="A427" s="51">
        <v>738</v>
      </c>
      <c r="B427" s="45" t="s">
        <v>256</v>
      </c>
      <c r="C427" s="61" t="s">
        <v>56</v>
      </c>
      <c r="D427" s="59"/>
      <c r="E427" s="61">
        <f t="shared" si="288"/>
        <v>0</v>
      </c>
      <c r="F427" s="61"/>
      <c r="G427" s="61">
        <f>VLOOKUP($A427,[16]Dept!$A$5:$T$38,5,FALSE)*G$3%</f>
        <v>0</v>
      </c>
      <c r="H427" s="61">
        <f>VLOOKUP($A427,[16]Dept!$A$5:$T$38,6,FALSE)*H$3%</f>
        <v>0</v>
      </c>
      <c r="I427" s="61">
        <f>VLOOKUP($A427,[16]Dept!$A$5:$T$38,7,FALSE)*I$3%</f>
        <v>0</v>
      </c>
      <c r="J427" s="61">
        <f t="shared" si="301"/>
        <v>0</v>
      </c>
      <c r="K427" s="61">
        <f>VLOOKUP($A427,[16]Dept!$A$5:$T$38,9,FALSE)*K$3%</f>
        <v>0</v>
      </c>
      <c r="L427" s="61">
        <f>VLOOKUP($A427,[16]Dept!$A$5:$T$38,10,FALSE)*L$3%</f>
        <v>0</v>
      </c>
      <c r="M427" s="61">
        <f>VLOOKUP($A427,[16]Dept!$A$5:$T$38,11,FALSE)*M$3%</f>
        <v>0</v>
      </c>
      <c r="N427" s="61">
        <f t="shared" si="302"/>
        <v>0</v>
      </c>
      <c r="O427" s="61">
        <f>VLOOKUP($A427,[16]Dept!$A$5:$T$38,13,FALSE)*O$3%</f>
        <v>0</v>
      </c>
      <c r="P427" s="61">
        <f>VLOOKUP($A427,[16]Dept!$A$5:$T$38,14,FALSE)*P$3%</f>
        <v>0</v>
      </c>
      <c r="Q427" s="61">
        <f>VLOOKUP($A427,[16]Dept!$A$5:$T$38,15,FALSE)*Q$3%</f>
        <v>0</v>
      </c>
      <c r="R427" s="61">
        <f t="shared" si="303"/>
        <v>0</v>
      </c>
      <c r="S427" s="61">
        <f>VLOOKUP($A427,[16]Dept!$A$5:$T$38,17,FALSE)*S$3%</f>
        <v>0</v>
      </c>
      <c r="T427" s="61">
        <f>VLOOKUP($A427,[16]Dept!$A$5:$T$38,18,FALSE)*T$3%</f>
        <v>0</v>
      </c>
      <c r="U427" s="61">
        <f>VLOOKUP($A427,[16]Dept!$A$5:$T$38,19,FALSE)*U$3%</f>
        <v>0</v>
      </c>
      <c r="V427" s="61">
        <f t="shared" si="304"/>
        <v>0</v>
      </c>
    </row>
    <row r="428" spans="1:22" s="6" customFormat="1" hidden="1">
      <c r="A428" s="51">
        <v>739</v>
      </c>
      <c r="B428" s="45" t="s">
        <v>256</v>
      </c>
      <c r="C428" s="61" t="s">
        <v>47</v>
      </c>
      <c r="D428" s="59"/>
      <c r="E428" s="61">
        <f t="shared" si="288"/>
        <v>0</v>
      </c>
      <c r="F428" s="61"/>
      <c r="G428" s="61">
        <f>VLOOKUP($A428,[16]Dept!$A$5:$T$38,5,FALSE)*G$3%</f>
        <v>0</v>
      </c>
      <c r="H428" s="61">
        <f>VLOOKUP($A428,[16]Dept!$A$5:$T$38,6,FALSE)*H$3%</f>
        <v>0</v>
      </c>
      <c r="I428" s="61">
        <f>VLOOKUP($A428,[16]Dept!$A$5:$T$38,7,FALSE)*I$3%</f>
        <v>0</v>
      </c>
      <c r="J428" s="61">
        <f t="shared" si="301"/>
        <v>0</v>
      </c>
      <c r="K428" s="61">
        <f>VLOOKUP($A428,[16]Dept!$A$5:$T$38,9,FALSE)*K$3%</f>
        <v>0</v>
      </c>
      <c r="L428" s="61">
        <f>VLOOKUP($A428,[16]Dept!$A$5:$T$38,10,FALSE)*L$3%</f>
        <v>0</v>
      </c>
      <c r="M428" s="61">
        <f>VLOOKUP($A428,[16]Dept!$A$5:$T$38,11,FALSE)*M$3%</f>
        <v>0</v>
      </c>
      <c r="N428" s="61">
        <f t="shared" si="302"/>
        <v>0</v>
      </c>
      <c r="O428" s="61">
        <f>VLOOKUP($A428,[16]Dept!$A$5:$T$38,13,FALSE)*O$3%</f>
        <v>0</v>
      </c>
      <c r="P428" s="61">
        <f>VLOOKUP($A428,[16]Dept!$A$5:$T$38,14,FALSE)*P$3%</f>
        <v>0</v>
      </c>
      <c r="Q428" s="61">
        <f>VLOOKUP($A428,[16]Dept!$A$5:$T$38,15,FALSE)*Q$3%</f>
        <v>0</v>
      </c>
      <c r="R428" s="61">
        <f t="shared" si="303"/>
        <v>0</v>
      </c>
      <c r="S428" s="61">
        <f>VLOOKUP($A428,[16]Dept!$A$5:$T$38,17,FALSE)*S$3%</f>
        <v>0</v>
      </c>
      <c r="T428" s="61">
        <f>VLOOKUP($A428,[16]Dept!$A$5:$T$38,18,FALSE)*T$3%</f>
        <v>0</v>
      </c>
      <c r="U428" s="61">
        <f>VLOOKUP($A428,[16]Dept!$A$5:$T$38,19,FALSE)*U$3%</f>
        <v>0</v>
      </c>
      <c r="V428" s="61">
        <f t="shared" si="304"/>
        <v>0</v>
      </c>
    </row>
    <row r="429" spans="1:22" s="6" customFormat="1" hidden="1">
      <c r="A429" s="51">
        <v>740</v>
      </c>
      <c r="B429" s="45" t="s">
        <v>256</v>
      </c>
      <c r="C429" s="61" t="s">
        <v>50</v>
      </c>
      <c r="D429" s="59"/>
      <c r="E429" s="61">
        <f t="shared" si="288"/>
        <v>0</v>
      </c>
      <c r="F429" s="61"/>
      <c r="G429" s="61">
        <f>VLOOKUP($A429,[16]Dept!$A$5:$T$38,5,FALSE)*G$3%</f>
        <v>0</v>
      </c>
      <c r="H429" s="61">
        <f>VLOOKUP($A429,[16]Dept!$A$5:$T$38,6,FALSE)*H$3%</f>
        <v>0</v>
      </c>
      <c r="I429" s="61">
        <f>VLOOKUP($A429,[16]Dept!$A$5:$T$38,7,FALSE)*I$3%</f>
        <v>0</v>
      </c>
      <c r="J429" s="61">
        <f t="shared" si="301"/>
        <v>0</v>
      </c>
      <c r="K429" s="61">
        <f>VLOOKUP($A429,[16]Dept!$A$5:$T$38,9,FALSE)*K$3%</f>
        <v>0</v>
      </c>
      <c r="L429" s="61">
        <f>VLOOKUP($A429,[16]Dept!$A$5:$T$38,10,FALSE)*L$3%</f>
        <v>0</v>
      </c>
      <c r="M429" s="61">
        <f>VLOOKUP($A429,[16]Dept!$A$5:$T$38,11,FALSE)*M$3%</f>
        <v>0</v>
      </c>
      <c r="N429" s="61">
        <f t="shared" si="302"/>
        <v>0</v>
      </c>
      <c r="O429" s="61">
        <f>VLOOKUP($A429,[16]Dept!$A$5:$T$38,13,FALSE)*O$3%</f>
        <v>0</v>
      </c>
      <c r="P429" s="61">
        <f>VLOOKUP($A429,[16]Dept!$A$5:$T$38,14,FALSE)*P$3%</f>
        <v>0</v>
      </c>
      <c r="Q429" s="61">
        <f>VLOOKUP($A429,[16]Dept!$A$5:$T$38,15,FALSE)*Q$3%</f>
        <v>0</v>
      </c>
      <c r="R429" s="61">
        <f t="shared" si="303"/>
        <v>0</v>
      </c>
      <c r="S429" s="61">
        <f>VLOOKUP($A429,[16]Dept!$A$5:$T$38,17,FALSE)*S$3%</f>
        <v>0</v>
      </c>
      <c r="T429" s="61">
        <f>VLOOKUP($A429,[16]Dept!$A$5:$T$38,18,FALSE)*T$3%</f>
        <v>0</v>
      </c>
      <c r="U429" s="61">
        <f>VLOOKUP($A429,[16]Dept!$A$5:$T$38,19,FALSE)*U$3%</f>
        <v>0</v>
      </c>
      <c r="V429" s="61">
        <f t="shared" si="304"/>
        <v>0</v>
      </c>
    </row>
    <row r="430" spans="1:22" s="6" customFormat="1" hidden="1">
      <c r="A430" s="51">
        <v>741</v>
      </c>
      <c r="B430" s="45" t="s">
        <v>256</v>
      </c>
      <c r="C430" s="61" t="s">
        <v>48</v>
      </c>
      <c r="D430" s="59"/>
      <c r="E430" s="61">
        <f t="shared" si="288"/>
        <v>0</v>
      </c>
      <c r="F430" s="61"/>
      <c r="G430" s="61">
        <f>VLOOKUP($A430,[16]Dept!$A$5:$T$38,5,FALSE)*G$3%</f>
        <v>0</v>
      </c>
      <c r="H430" s="61">
        <f>VLOOKUP($A430,[16]Dept!$A$5:$T$38,6,FALSE)*H$3%</f>
        <v>0</v>
      </c>
      <c r="I430" s="61">
        <f>VLOOKUP($A430,[16]Dept!$A$5:$T$38,7,FALSE)*I$3%</f>
        <v>0</v>
      </c>
      <c r="J430" s="61">
        <f t="shared" si="301"/>
        <v>0</v>
      </c>
      <c r="K430" s="61">
        <f>VLOOKUP($A430,[16]Dept!$A$5:$T$38,9,FALSE)*K$3%</f>
        <v>0</v>
      </c>
      <c r="L430" s="61">
        <f>VLOOKUP($A430,[16]Dept!$A$5:$T$38,10,FALSE)*L$3%</f>
        <v>0</v>
      </c>
      <c r="M430" s="61">
        <f>VLOOKUP($A430,[16]Dept!$A$5:$T$38,11,FALSE)*M$3%</f>
        <v>0</v>
      </c>
      <c r="N430" s="61">
        <f t="shared" si="302"/>
        <v>0</v>
      </c>
      <c r="O430" s="61">
        <f>VLOOKUP($A430,[16]Dept!$A$5:$T$38,13,FALSE)*O$3%</f>
        <v>0</v>
      </c>
      <c r="P430" s="61">
        <f>VLOOKUP($A430,[16]Dept!$A$5:$T$38,14,FALSE)*P$3%</f>
        <v>0</v>
      </c>
      <c r="Q430" s="61">
        <f>VLOOKUP($A430,[16]Dept!$A$5:$T$38,15,FALSE)*Q$3%</f>
        <v>0</v>
      </c>
      <c r="R430" s="61">
        <f t="shared" si="303"/>
        <v>0</v>
      </c>
      <c r="S430" s="61">
        <f>VLOOKUP($A430,[16]Dept!$A$5:$T$38,17,FALSE)*S$3%</f>
        <v>0</v>
      </c>
      <c r="T430" s="61">
        <f>VLOOKUP($A430,[16]Dept!$A$5:$T$38,18,FALSE)*T$3%</f>
        <v>0</v>
      </c>
      <c r="U430" s="61">
        <f>VLOOKUP($A430,[16]Dept!$A$5:$T$38,19,FALSE)*U$3%</f>
        <v>0</v>
      </c>
      <c r="V430" s="61">
        <f t="shared" si="304"/>
        <v>0</v>
      </c>
    </row>
    <row r="431" spans="1:22" s="6" customFormat="1" hidden="1">
      <c r="A431" s="51"/>
      <c r="B431" s="11"/>
      <c r="C431" s="59"/>
      <c r="D431" s="59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</row>
    <row r="432" spans="1:22" hidden="1">
      <c r="A432" s="129">
        <v>382</v>
      </c>
      <c r="B432" s="124" t="s">
        <v>91</v>
      </c>
      <c r="C432" s="126" t="s">
        <v>203</v>
      </c>
      <c r="D432" s="126"/>
      <c r="E432" s="123">
        <f>+E433+E442</f>
        <v>1517363.6848953187</v>
      </c>
      <c r="F432" s="104"/>
      <c r="G432" s="123">
        <f t="shared" ref="G432:V432" si="305">+G433+G442</f>
        <v>187251.67781234838</v>
      </c>
      <c r="H432" s="123">
        <f t="shared" si="305"/>
        <v>110709.10721730546</v>
      </c>
      <c r="I432" s="123">
        <f t="shared" si="305"/>
        <v>147871.21953605147</v>
      </c>
      <c r="J432" s="123">
        <f t="shared" si="305"/>
        <v>445832.00456570525</v>
      </c>
      <c r="K432" s="123">
        <f t="shared" si="305"/>
        <v>158084.9233907992</v>
      </c>
      <c r="L432" s="123">
        <f t="shared" si="305"/>
        <v>109892.488529708</v>
      </c>
      <c r="M432" s="123">
        <f t="shared" si="305"/>
        <v>136651.07110814771</v>
      </c>
      <c r="N432" s="123">
        <f t="shared" si="305"/>
        <v>404628.48302865494</v>
      </c>
      <c r="O432" s="123">
        <f t="shared" si="305"/>
        <v>116152.48119302295</v>
      </c>
      <c r="P432" s="123">
        <f t="shared" si="305"/>
        <v>148502.29258517793</v>
      </c>
      <c r="Q432" s="123">
        <f t="shared" si="305"/>
        <v>104222.65148121658</v>
      </c>
      <c r="R432" s="123">
        <f t="shared" si="305"/>
        <v>368877.42525941745</v>
      </c>
      <c r="S432" s="123">
        <f t="shared" si="305"/>
        <v>105508.77593782585</v>
      </c>
      <c r="T432" s="123">
        <f t="shared" si="305"/>
        <v>99108.942715586032</v>
      </c>
      <c r="U432" s="123">
        <f t="shared" si="305"/>
        <v>93408.053388129105</v>
      </c>
      <c r="V432" s="123">
        <f t="shared" si="305"/>
        <v>298025.772041541</v>
      </c>
    </row>
    <row r="433" spans="1:22" s="6" customFormat="1" hidden="1">
      <c r="A433" s="129">
        <v>383</v>
      </c>
      <c r="B433" s="124" t="s">
        <v>204</v>
      </c>
      <c r="C433" s="123" t="s">
        <v>205</v>
      </c>
      <c r="D433" s="123"/>
      <c r="E433" s="123">
        <f>SUM(E434:E441)</f>
        <v>1299871.398840972</v>
      </c>
      <c r="F433" s="104"/>
      <c r="G433" s="123">
        <f t="shared" ref="G433:V433" si="306">SUM(G434:G441)</f>
        <v>187251.67781234838</v>
      </c>
      <c r="H433" s="123">
        <f t="shared" si="306"/>
        <v>109754.03663919189</v>
      </c>
      <c r="I433" s="123">
        <f t="shared" si="306"/>
        <v>112555.03488743873</v>
      </c>
      <c r="J433" s="123">
        <f t="shared" si="306"/>
        <v>409560.74933897896</v>
      </c>
      <c r="K433" s="123">
        <f t="shared" si="306"/>
        <v>112197.19788985775</v>
      </c>
      <c r="L433" s="123">
        <f t="shared" si="306"/>
        <v>94314.113768585288</v>
      </c>
      <c r="M433" s="123">
        <f t="shared" si="306"/>
        <v>107393.58281673666</v>
      </c>
      <c r="N433" s="123">
        <f t="shared" si="306"/>
        <v>313904.89447517972</v>
      </c>
      <c r="O433" s="123">
        <f t="shared" si="306"/>
        <v>95238.303604583605</v>
      </c>
      <c r="P433" s="123">
        <f t="shared" si="306"/>
        <v>134075.63803203317</v>
      </c>
      <c r="Q433" s="123">
        <f t="shared" si="306"/>
        <v>89917.036468502862</v>
      </c>
      <c r="R433" s="123">
        <f t="shared" si="306"/>
        <v>319230.9781051196</v>
      </c>
      <c r="S433" s="123">
        <f t="shared" si="306"/>
        <v>91730.087193518804</v>
      </c>
      <c r="T433" s="123">
        <f t="shared" si="306"/>
        <v>85059.24493861146</v>
      </c>
      <c r="U433" s="123">
        <f t="shared" si="306"/>
        <v>80385.444789563393</v>
      </c>
      <c r="V433" s="123">
        <f t="shared" si="306"/>
        <v>257174.77692169367</v>
      </c>
    </row>
    <row r="434" spans="1:22" s="6" customFormat="1" hidden="1">
      <c r="A434" s="51">
        <v>384</v>
      </c>
      <c r="B434" s="11" t="s">
        <v>204</v>
      </c>
      <c r="C434" s="59" t="s">
        <v>54</v>
      </c>
      <c r="D434" s="59"/>
      <c r="E434" s="61">
        <f t="shared" ref="E434:E493" si="307">SUM(G434:V434)/2</f>
        <v>79267.511333796079</v>
      </c>
      <c r="F434" s="61"/>
      <c r="G434" s="61">
        <f>VLOOKUP($A434,[17]Dept!$A$4:$T$36,5,FALSE)*G$3%</f>
        <v>4687.0410304997649</v>
      </c>
      <c r="H434" s="61">
        <f>VLOOKUP($A434,[17]Dept!$A$4:$T$36,6,FALSE)*H$3%</f>
        <v>20576.040534878593</v>
      </c>
      <c r="I434" s="61">
        <f>VLOOKUP($A434,[17]Dept!$A$4:$T$36,7,FALSE)*I$3%</f>
        <v>16609.308658983933</v>
      </c>
      <c r="J434" s="61">
        <f t="shared" ref="J434:J441" si="308">SUM(G434:I434)</f>
        <v>41872.390224362287</v>
      </c>
      <c r="K434" s="61">
        <f>VLOOKUP($A434,[17]Dept!$A$4:$T$36,9,FALSE)*K$3%</f>
        <v>3323.1334420296935</v>
      </c>
      <c r="L434" s="61">
        <f>VLOOKUP($A434,[17]Dept!$A$4:$T$36,10,FALSE)*L$3%</f>
        <v>5919.7824092266337</v>
      </c>
      <c r="M434" s="61">
        <f>VLOOKUP($A434,[17]Dept!$A$4:$T$36,11,FALSE)*M$3%</f>
        <v>6587.7788205826191</v>
      </c>
      <c r="N434" s="61">
        <f t="shared" ref="N434:N441" si="309">SUM(K434:M434)</f>
        <v>15830.694671838944</v>
      </c>
      <c r="O434" s="61">
        <f>VLOOKUP($A434,[17]Dept!$A$4:$T$36,13,FALSE)*O$3%</f>
        <v>2637.8242003437022</v>
      </c>
      <c r="P434" s="61">
        <f>VLOOKUP($A434,[17]Dept!$A$4:$T$36,14,FALSE)*P$3%</f>
        <v>5482.1287301950088</v>
      </c>
      <c r="Q434" s="61">
        <f>VLOOKUP($A434,[17]Dept!$A$4:$T$36,15,FALSE)*Q$3%</f>
        <v>2820.8254954646777</v>
      </c>
      <c r="R434" s="61">
        <f t="shared" ref="R434:R441" si="310">SUM(O434:Q434)</f>
        <v>10940.77842600339</v>
      </c>
      <c r="S434" s="61">
        <f>VLOOKUP($A434,[17]Dept!$A$4:$T$36,17,FALSE)*S$3%</f>
        <v>2716.9245411309666</v>
      </c>
      <c r="T434" s="61">
        <f>VLOOKUP($A434,[17]Dept!$A$4:$T$36,18,FALSE)*T$3%</f>
        <v>5338.8851552503384</v>
      </c>
      <c r="U434" s="61">
        <f>VLOOKUP($A434,[17]Dept!$A$4:$T$36,19,FALSE)*U$3%</f>
        <v>2567.8383152101405</v>
      </c>
      <c r="V434" s="61">
        <f t="shared" ref="V434:V441" si="311">SUM(S434:U434)</f>
        <v>10623.648011591446</v>
      </c>
    </row>
    <row r="435" spans="1:22" hidden="1">
      <c r="A435" s="51">
        <v>385</v>
      </c>
      <c r="B435" s="11" t="s">
        <v>204</v>
      </c>
      <c r="C435" s="60" t="s">
        <v>159</v>
      </c>
      <c r="D435" s="60"/>
      <c r="E435" s="61">
        <f t="shared" si="307"/>
        <v>3798.9262350448325</v>
      </c>
      <c r="F435" s="61"/>
      <c r="G435" s="61">
        <f>VLOOKUP($A435,[17]Dept!$A$4:$T$36,5,FALSE)*G$3%</f>
        <v>1914.766091942188</v>
      </c>
      <c r="H435" s="61">
        <f>VLOOKUP($A435,[17]Dept!$A$4:$T$36,6,FALSE)*H$3%</f>
        <v>0</v>
      </c>
      <c r="I435" s="61">
        <f>VLOOKUP($A435,[17]Dept!$A$4:$T$36,7,FALSE)*I$3%</f>
        <v>0</v>
      </c>
      <c r="J435" s="61">
        <f t="shared" si="308"/>
        <v>1914.766091942188</v>
      </c>
      <c r="K435" s="61">
        <f>VLOOKUP($A435,[17]Dept!$A$4:$T$36,9,FALSE)*K$3%</f>
        <v>0</v>
      </c>
      <c r="L435" s="61">
        <f>VLOOKUP($A435,[17]Dept!$A$4:$T$36,10,FALSE)*L$3%</f>
        <v>0</v>
      </c>
      <c r="M435" s="61">
        <f>VLOOKUP($A435,[17]Dept!$A$4:$T$36,11,FALSE)*M$3%</f>
        <v>0</v>
      </c>
      <c r="N435" s="61">
        <f t="shared" si="309"/>
        <v>0</v>
      </c>
      <c r="O435" s="61">
        <f>VLOOKUP($A435,[17]Dept!$A$4:$T$36,13,FALSE)*O$3%</f>
        <v>1884.1601431026443</v>
      </c>
      <c r="P435" s="61">
        <f>VLOOKUP($A435,[17]Dept!$A$4:$T$36,14,FALSE)*P$3%</f>
        <v>0</v>
      </c>
      <c r="Q435" s="61">
        <f>VLOOKUP($A435,[17]Dept!$A$4:$T$36,15,FALSE)*Q$3%</f>
        <v>0</v>
      </c>
      <c r="R435" s="61">
        <f t="shared" si="310"/>
        <v>1884.1601431026443</v>
      </c>
      <c r="S435" s="61">
        <f>VLOOKUP($A435,[17]Dept!$A$4:$T$36,17,FALSE)*S$3%</f>
        <v>0</v>
      </c>
      <c r="T435" s="61">
        <f>VLOOKUP($A435,[17]Dept!$A$4:$T$36,18,FALSE)*T$3%</f>
        <v>0</v>
      </c>
      <c r="U435" s="61">
        <f>VLOOKUP($A435,[17]Dept!$A$4:$T$36,19,FALSE)*U$3%</f>
        <v>0</v>
      </c>
      <c r="V435" s="61">
        <f t="shared" si="311"/>
        <v>0</v>
      </c>
    </row>
    <row r="436" spans="1:22" s="6" customFormat="1" hidden="1">
      <c r="A436" s="51">
        <v>386</v>
      </c>
      <c r="B436" s="11" t="s">
        <v>204</v>
      </c>
      <c r="C436" s="59" t="s">
        <v>68</v>
      </c>
      <c r="D436" s="59"/>
      <c r="E436" s="61">
        <f t="shared" si="307"/>
        <v>84396.523838595152</v>
      </c>
      <c r="F436" s="61"/>
      <c r="G436" s="61">
        <f>VLOOKUP($A436,[17]Dept!$A$4:$T$36,5,FALSE)*G$3%</f>
        <v>24583.37549187104</v>
      </c>
      <c r="H436" s="61">
        <f>VLOOKUP($A436,[17]Dept!$A$4:$T$36,6,FALSE)*H$3%</f>
        <v>0</v>
      </c>
      <c r="I436" s="61">
        <f>VLOOKUP($A436,[17]Dept!$A$4:$T$36,7,FALSE)*I$3%</f>
        <v>3424.5997235018417</v>
      </c>
      <c r="J436" s="61">
        <f t="shared" si="308"/>
        <v>28007.97521537288</v>
      </c>
      <c r="K436" s="61">
        <f>VLOOKUP($A436,[17]Dept!$A$4:$T$36,9,FALSE)*K$3%</f>
        <v>151.53488495655404</v>
      </c>
      <c r="L436" s="61">
        <f>VLOOKUP($A436,[17]Dept!$A$4:$T$36,10,FALSE)*L$3%</f>
        <v>0</v>
      </c>
      <c r="M436" s="61">
        <f>VLOOKUP($A436,[17]Dept!$A$4:$T$36,11,FALSE)*M$3%</f>
        <v>3100.1312096859383</v>
      </c>
      <c r="N436" s="61">
        <f t="shared" si="309"/>
        <v>3251.6660946424922</v>
      </c>
      <c r="O436" s="61">
        <f>VLOOKUP($A436,[17]Dept!$A$4:$T$36,13,FALSE)*O$3%</f>
        <v>120.28478353567282</v>
      </c>
      <c r="P436" s="61">
        <f>VLOOKUP($A436,[17]Dept!$A$4:$T$36,14,FALSE)*P$3%</f>
        <v>46734.23305948302</v>
      </c>
      <c r="Q436" s="61">
        <f>VLOOKUP($A436,[17]Dept!$A$4:$T$36,15,FALSE)*Q$3%</f>
        <v>3223.8005662453461</v>
      </c>
      <c r="R436" s="61">
        <f t="shared" si="310"/>
        <v>50078.318409264037</v>
      </c>
      <c r="S436" s="61">
        <f>VLOOKUP($A436,[17]Dept!$A$4:$T$36,17,FALSE)*S$3%</f>
        <v>123.89175907557208</v>
      </c>
      <c r="T436" s="61">
        <f>VLOOKUP($A436,[17]Dept!$A$4:$T$36,18,FALSE)*T$3%</f>
        <v>0</v>
      </c>
      <c r="U436" s="61">
        <f>VLOOKUP($A436,[17]Dept!$A$4:$T$36,19,FALSE)*U$3%</f>
        <v>2934.6723602401607</v>
      </c>
      <c r="V436" s="61">
        <f t="shared" si="311"/>
        <v>3058.564119315733</v>
      </c>
    </row>
    <row r="437" spans="1:22" s="6" customFormat="1" hidden="1">
      <c r="A437" s="51">
        <v>387</v>
      </c>
      <c r="B437" s="11" t="s">
        <v>204</v>
      </c>
      <c r="C437" s="59" t="s">
        <v>66</v>
      </c>
      <c r="D437" s="59"/>
      <c r="E437" s="61">
        <f t="shared" si="307"/>
        <v>52257.627194660956</v>
      </c>
      <c r="F437" s="61"/>
      <c r="G437" s="61">
        <f>VLOOKUP($A437,[17]Dept!$A$4:$T$36,5,FALSE)*G$3%</f>
        <v>12333.046693521472</v>
      </c>
      <c r="H437" s="61">
        <f>VLOOKUP($A437,[17]Dept!$A$4:$T$36,6,FALSE)*H$3%</f>
        <v>0</v>
      </c>
      <c r="I437" s="61">
        <f>VLOOKUP($A437,[17]Dept!$A$4:$T$36,7,FALSE)*I$3%</f>
        <v>0</v>
      </c>
      <c r="J437" s="61">
        <f t="shared" si="308"/>
        <v>12333.046693521472</v>
      </c>
      <c r="K437" s="61">
        <f>VLOOKUP($A437,[17]Dept!$A$4:$T$36,9,FALSE)*K$3%</f>
        <v>15288.834973415784</v>
      </c>
      <c r="L437" s="61">
        <f>VLOOKUP($A437,[17]Dept!$A$4:$T$36,10,FALSE)*L$3%</f>
        <v>0</v>
      </c>
      <c r="M437" s="61">
        <f>VLOOKUP($A437,[17]Dept!$A$4:$T$36,11,FALSE)*M$3%</f>
        <v>0</v>
      </c>
      <c r="N437" s="61">
        <f t="shared" si="309"/>
        <v>15288.834973415784</v>
      </c>
      <c r="O437" s="61">
        <f>VLOOKUP($A437,[17]Dept!$A$4:$T$36,13,FALSE)*O$3%</f>
        <v>12135.913164926995</v>
      </c>
      <c r="P437" s="61">
        <f>VLOOKUP($A437,[17]Dept!$A$4:$T$36,14,FALSE)*P$3%</f>
        <v>0</v>
      </c>
      <c r="Q437" s="61">
        <f>VLOOKUP($A437,[17]Dept!$A$4:$T$36,15,FALSE)*Q$3%</f>
        <v>0</v>
      </c>
      <c r="R437" s="61">
        <f t="shared" si="310"/>
        <v>12135.913164926995</v>
      </c>
      <c r="S437" s="61">
        <f>VLOOKUP($A437,[17]Dept!$A$4:$T$36,17,FALSE)*S$3%</f>
        <v>12499.8323627967</v>
      </c>
      <c r="T437" s="61">
        <f>VLOOKUP($A437,[17]Dept!$A$4:$T$36,18,FALSE)*T$3%</f>
        <v>0</v>
      </c>
      <c r="U437" s="61">
        <f>VLOOKUP($A437,[17]Dept!$A$4:$T$36,19,FALSE)*U$3%</f>
        <v>0</v>
      </c>
      <c r="V437" s="61">
        <f t="shared" si="311"/>
        <v>12499.8323627967</v>
      </c>
    </row>
    <row r="438" spans="1:22" s="6" customFormat="1" hidden="1">
      <c r="A438" s="51">
        <v>388</v>
      </c>
      <c r="B438" s="11" t="s">
        <v>204</v>
      </c>
      <c r="C438" s="59" t="s">
        <v>70</v>
      </c>
      <c r="D438" s="59"/>
      <c r="E438" s="61">
        <f t="shared" si="307"/>
        <v>47298.719747440118</v>
      </c>
      <c r="F438" s="61"/>
      <c r="G438" s="61">
        <f>VLOOKUP($A438,[17]Dept!$A$4:$T$36,5,FALSE)*G$3%</f>
        <v>8616.4474137398465</v>
      </c>
      <c r="H438" s="61">
        <f>VLOOKUP($A438,[17]Dept!$A$4:$T$36,6,FALSE)*H$3%</f>
        <v>3820.2823124542506</v>
      </c>
      <c r="I438" s="61">
        <f>VLOOKUP($A438,[17]Dept!$A$4:$T$36,7,FALSE)*I$3%</f>
        <v>7705.3493778791435</v>
      </c>
      <c r="J438" s="61">
        <f t="shared" si="308"/>
        <v>20142.07910407324</v>
      </c>
      <c r="K438" s="61">
        <f>VLOOKUP($A438,[17]Dept!$A$4:$T$36,9,FALSE)*K$3%</f>
        <v>0</v>
      </c>
      <c r="L438" s="61">
        <f>VLOOKUP($A438,[17]Dept!$A$4:$T$36,10,FALSE)*L$3%</f>
        <v>0</v>
      </c>
      <c r="M438" s="61">
        <f>VLOOKUP($A438,[17]Dept!$A$4:$T$36,11,FALSE)*M$3%</f>
        <v>20925.885665380083</v>
      </c>
      <c r="N438" s="61">
        <f t="shared" si="309"/>
        <v>20925.885665380083</v>
      </c>
      <c r="O438" s="61">
        <f>VLOOKUP($A438,[17]Dept!$A$4:$T$36,13,FALSE)*O$3%</f>
        <v>0</v>
      </c>
      <c r="P438" s="61">
        <f>VLOOKUP($A438,[17]Dept!$A$4:$T$36,14,FALSE)*P$3%</f>
        <v>0</v>
      </c>
      <c r="Q438" s="61">
        <f>VLOOKUP($A438,[17]Dept!$A$4:$T$36,15,FALSE)*Q$3%</f>
        <v>4029.7507078066828</v>
      </c>
      <c r="R438" s="61">
        <f t="shared" si="310"/>
        <v>4029.7507078066828</v>
      </c>
      <c r="S438" s="61">
        <f>VLOOKUP($A438,[17]Dept!$A$4:$T$36,17,FALSE)*S$3%</f>
        <v>0</v>
      </c>
      <c r="T438" s="61">
        <f>VLOOKUP($A438,[17]Dept!$A$4:$T$36,18,FALSE)*T$3%</f>
        <v>0</v>
      </c>
      <c r="U438" s="61">
        <f>VLOOKUP($A438,[17]Dept!$A$4:$T$36,19,FALSE)*U$3%</f>
        <v>2201.0042701801208</v>
      </c>
      <c r="V438" s="61">
        <f t="shared" si="311"/>
        <v>2201.0042701801208</v>
      </c>
    </row>
    <row r="439" spans="1:22" s="6" customFormat="1" hidden="1">
      <c r="A439" s="51">
        <v>389</v>
      </c>
      <c r="B439" s="11" t="s">
        <v>204</v>
      </c>
      <c r="C439" s="59" t="s">
        <v>56</v>
      </c>
      <c r="D439" s="59"/>
      <c r="E439" s="61">
        <f t="shared" si="307"/>
        <v>100472.21234826803</v>
      </c>
      <c r="F439" s="61"/>
      <c r="G439" s="61">
        <f>VLOOKUP($A439,[17]Dept!$A$4:$T$36,5,FALSE)*G$3%</f>
        <v>62021.571437317798</v>
      </c>
      <c r="H439" s="61">
        <f>VLOOKUP($A439,[17]Dept!$A$4:$T$36,6,FALSE)*H$3%</f>
        <v>10032.061352504861</v>
      </c>
      <c r="I439" s="61">
        <f>VLOOKUP($A439,[17]Dept!$A$4:$T$36,7,FALSE)*I$3%</f>
        <v>3107.8242490779212</v>
      </c>
      <c r="J439" s="61">
        <f t="shared" si="308"/>
        <v>75161.457038900582</v>
      </c>
      <c r="K439" s="61">
        <f>VLOOKUP($A439,[17]Dept!$A$4:$T$36,9,FALSE)*K$3%</f>
        <v>2819.9160922366259</v>
      </c>
      <c r="L439" s="61">
        <f>VLOOKUP($A439,[17]Dept!$A$4:$T$36,10,FALSE)*L$3%</f>
        <v>1869.4049713347263</v>
      </c>
      <c r="M439" s="61">
        <f>VLOOKUP($A439,[17]Dept!$A$4:$T$36,11,FALSE)*M$3%</f>
        <v>2813.3690727899893</v>
      </c>
      <c r="N439" s="61">
        <f t="shared" si="309"/>
        <v>7502.6901363613415</v>
      </c>
      <c r="O439" s="61">
        <f>VLOOKUP($A439,[17]Dept!$A$4:$T$36,13,FALSE)*O$3%</f>
        <v>6496.5841734179176</v>
      </c>
      <c r="P439" s="61">
        <f>VLOOKUP($A439,[17]Dept!$A$4:$T$36,14,FALSE)*P$3%</f>
        <v>1731.198546377371</v>
      </c>
      <c r="Q439" s="61">
        <f>VLOOKUP($A439,[17]Dept!$A$4:$T$36,15,FALSE)*Q$3%</f>
        <v>2925.5990138676516</v>
      </c>
      <c r="R439" s="61">
        <f t="shared" si="310"/>
        <v>11153.38173366294</v>
      </c>
      <c r="S439" s="61">
        <f>VLOOKUP($A439,[17]Dept!$A$4:$T$36,17,FALSE)*S$3%</f>
        <v>2305.5045391882777</v>
      </c>
      <c r="T439" s="61">
        <f>VLOOKUP($A439,[17]Dept!$A$4:$T$36,18,FALSE)*T$3%</f>
        <v>1685.9637332369491</v>
      </c>
      <c r="U439" s="61">
        <f>VLOOKUP($A439,[17]Dept!$A$4:$T$36,19,FALSE)*U$3%</f>
        <v>2663.2151669179461</v>
      </c>
      <c r="V439" s="61">
        <f t="shared" si="311"/>
        <v>6654.6834393431727</v>
      </c>
    </row>
    <row r="440" spans="1:22" s="6" customFormat="1" hidden="1">
      <c r="A440" s="51">
        <v>390</v>
      </c>
      <c r="B440" s="11" t="s">
        <v>204</v>
      </c>
      <c r="C440" s="59" t="s">
        <v>47</v>
      </c>
      <c r="D440" s="59"/>
      <c r="E440" s="61">
        <f t="shared" si="307"/>
        <v>915913.44970958831</v>
      </c>
      <c r="F440" s="61"/>
      <c r="G440" s="61">
        <f>VLOOKUP($A440,[17]Dept!$A$4:$T$36,5,FALSE)*G$3%</f>
        <v>72603.564539758139</v>
      </c>
      <c r="H440" s="61">
        <f>VLOOKUP($A440,[17]Dept!$A$4:$T$36,6,FALSE)*H$3%</f>
        <v>72428.197522296396</v>
      </c>
      <c r="I440" s="61">
        <f>VLOOKUP($A440,[17]Dept!$A$4:$T$36,7,FALSE)*I$3%</f>
        <v>81158.133392387652</v>
      </c>
      <c r="J440" s="61">
        <f t="shared" si="308"/>
        <v>226189.89545444219</v>
      </c>
      <c r="K440" s="61">
        <f>VLOOKUP($A440,[17]Dept!$A$4:$T$36,9,FALSE)*K$3%</f>
        <v>90004.030983941542</v>
      </c>
      <c r="L440" s="61">
        <f>VLOOKUP($A440,[17]Dept!$A$4:$T$36,10,FALSE)*L$3%</f>
        <v>83196.683415115229</v>
      </c>
      <c r="M440" s="61">
        <f>VLOOKUP($A440,[17]Dept!$A$4:$T$36,11,FALSE)*M$3%</f>
        <v>73468.691982582939</v>
      </c>
      <c r="N440" s="61">
        <f t="shared" si="309"/>
        <v>246669.40638163971</v>
      </c>
      <c r="O440" s="61">
        <f>VLOOKUP($A440,[17]Dept!$A$4:$T$36,13,FALSE)*O$3%</f>
        <v>71443.056741326</v>
      </c>
      <c r="P440" s="61">
        <f>VLOOKUP($A440,[17]Dept!$A$4:$T$36,14,FALSE)*P$3%</f>
        <v>77045.894068009584</v>
      </c>
      <c r="Q440" s="61">
        <f>VLOOKUP($A440,[17]Dept!$A$4:$T$36,15,FALSE)*Q$3%</f>
        <v>76399.479504207804</v>
      </c>
      <c r="R440" s="61">
        <f t="shared" si="310"/>
        <v>224888.43031354336</v>
      </c>
      <c r="S440" s="61">
        <f>VLOOKUP($A440,[17]Dept!$A$4:$T$36,17,FALSE)*S$3%</f>
        <v>73585.417151237489</v>
      </c>
      <c r="T440" s="61">
        <f>VLOOKUP($A440,[17]Dept!$A$4:$T$36,18,FALSE)*T$3%</f>
        <v>75032.747379147098</v>
      </c>
      <c r="U440" s="61">
        <f>VLOOKUP($A440,[17]Dept!$A$4:$T$36,19,FALSE)*U$3%</f>
        <v>69547.55302957847</v>
      </c>
      <c r="V440" s="61">
        <f t="shared" si="311"/>
        <v>218165.71755996306</v>
      </c>
    </row>
    <row r="441" spans="1:22" s="6" customFormat="1" hidden="1">
      <c r="A441" s="51">
        <v>391</v>
      </c>
      <c r="B441" s="11" t="s">
        <v>204</v>
      </c>
      <c r="C441" s="59" t="s">
        <v>48</v>
      </c>
      <c r="D441" s="59"/>
      <c r="E441" s="61">
        <f t="shared" si="307"/>
        <v>16466.428433578476</v>
      </c>
      <c r="F441" s="61"/>
      <c r="G441" s="61">
        <f>VLOOKUP($A441,[17]Dept!$A$4:$T$36,5,FALSE)*G$3%</f>
        <v>491.86511369810921</v>
      </c>
      <c r="H441" s="61">
        <f>VLOOKUP($A441,[17]Dept!$A$4:$T$36,6,FALSE)*H$3%</f>
        <v>2897.4549170578016</v>
      </c>
      <c r="I441" s="61">
        <f>VLOOKUP($A441,[17]Dept!$A$4:$T$36,7,FALSE)*I$3%</f>
        <v>549.8194856082207</v>
      </c>
      <c r="J441" s="61">
        <f t="shared" si="308"/>
        <v>3939.1395163641319</v>
      </c>
      <c r="K441" s="61">
        <f>VLOOKUP($A441,[17]Dept!$A$4:$T$36,9,FALSE)*K$3%</f>
        <v>609.74751327756269</v>
      </c>
      <c r="L441" s="61">
        <f>VLOOKUP($A441,[17]Dept!$A$4:$T$36,10,FALSE)*L$3%</f>
        <v>3328.2429729087085</v>
      </c>
      <c r="M441" s="61">
        <f>VLOOKUP($A441,[17]Dept!$A$4:$T$36,11,FALSE)*M$3%</f>
        <v>497.72606571507743</v>
      </c>
      <c r="N441" s="61">
        <f t="shared" si="309"/>
        <v>4435.7165519013488</v>
      </c>
      <c r="O441" s="61">
        <f>VLOOKUP($A441,[17]Dept!$A$4:$T$36,13,FALSE)*O$3%</f>
        <v>520.48039793067448</v>
      </c>
      <c r="P441" s="61">
        <f>VLOOKUP($A441,[17]Dept!$A$4:$T$36,14,FALSE)*P$3%</f>
        <v>3082.1836279682002</v>
      </c>
      <c r="Q441" s="61">
        <f>VLOOKUP($A441,[17]Dept!$A$4:$T$36,15,FALSE)*Q$3%</f>
        <v>517.58118091069036</v>
      </c>
      <c r="R441" s="61">
        <f t="shared" si="310"/>
        <v>4120.2452068095645</v>
      </c>
      <c r="S441" s="61">
        <f>VLOOKUP($A441,[17]Dept!$A$4:$T$36,17,FALSE)*S$3%</f>
        <v>498.51684008980197</v>
      </c>
      <c r="T441" s="61">
        <f>VLOOKUP($A441,[17]Dept!$A$4:$T$36,18,FALSE)*T$3%</f>
        <v>3001.6486709770697</v>
      </c>
      <c r="U441" s="61">
        <f>VLOOKUP($A441,[17]Dept!$A$4:$T$36,19,FALSE)*U$3%</f>
        <v>471.16164743655781</v>
      </c>
      <c r="V441" s="61">
        <f t="shared" si="311"/>
        <v>3971.3271585034295</v>
      </c>
    </row>
    <row r="442" spans="1:22" s="6" customFormat="1" hidden="1">
      <c r="A442" s="129">
        <v>392</v>
      </c>
      <c r="B442" s="124" t="s">
        <v>206</v>
      </c>
      <c r="C442" s="123" t="s">
        <v>207</v>
      </c>
      <c r="D442" s="123"/>
      <c r="E442" s="123">
        <f>SUM(E443:E450)</f>
        <v>217492.28605434665</v>
      </c>
      <c r="F442" s="104"/>
      <c r="G442" s="123">
        <f t="shared" ref="G442:V442" si="312">SUM(G443:G450)</f>
        <v>0</v>
      </c>
      <c r="H442" s="123">
        <f t="shared" si="312"/>
        <v>955.07057811356265</v>
      </c>
      <c r="I442" s="123">
        <f t="shared" si="312"/>
        <v>35316.18464861274</v>
      </c>
      <c r="J442" s="123">
        <f t="shared" si="312"/>
        <v>36271.255226726302</v>
      </c>
      <c r="K442" s="123">
        <f t="shared" si="312"/>
        <v>45887.725500941458</v>
      </c>
      <c r="L442" s="123">
        <f t="shared" si="312"/>
        <v>15578.374761122721</v>
      </c>
      <c r="M442" s="123">
        <f t="shared" si="312"/>
        <v>29257.488291411042</v>
      </c>
      <c r="N442" s="123">
        <f t="shared" si="312"/>
        <v>90723.588553475216</v>
      </c>
      <c r="O442" s="123">
        <f t="shared" si="312"/>
        <v>20914.17758843935</v>
      </c>
      <c r="P442" s="123">
        <f t="shared" si="312"/>
        <v>14426.654553144759</v>
      </c>
      <c r="Q442" s="123">
        <f t="shared" si="312"/>
        <v>14305.615012713724</v>
      </c>
      <c r="R442" s="123">
        <f t="shared" si="312"/>
        <v>49646.447154297835</v>
      </c>
      <c r="S442" s="123">
        <f t="shared" si="312"/>
        <v>13778.688744307046</v>
      </c>
      <c r="T442" s="123">
        <f t="shared" si="312"/>
        <v>14049.697776974575</v>
      </c>
      <c r="U442" s="123">
        <f t="shared" si="312"/>
        <v>13022.608598565714</v>
      </c>
      <c r="V442" s="123">
        <f t="shared" si="312"/>
        <v>40850.995119847335</v>
      </c>
    </row>
    <row r="443" spans="1:22" s="6" customFormat="1" hidden="1">
      <c r="A443" s="51">
        <v>393</v>
      </c>
      <c r="B443" s="11" t="s">
        <v>206</v>
      </c>
      <c r="C443" s="59" t="s">
        <v>54</v>
      </c>
      <c r="D443" s="59"/>
      <c r="E443" s="61">
        <f t="shared" si="307"/>
        <v>163848.11777787711</v>
      </c>
      <c r="F443" s="61"/>
      <c r="G443" s="61">
        <f>VLOOKUP($A443,[17]Dept!$A$4:$T$36,5,FALSE)*G$3%</f>
        <v>0</v>
      </c>
      <c r="H443" s="61">
        <f>VLOOKUP($A443,[17]Dept!$A$4:$T$36,6,FALSE)*H$3%</f>
        <v>0</v>
      </c>
      <c r="I443" s="61">
        <f>VLOOKUP($A443,[17]Dept!$A$4:$T$36,7,FALSE)*I$3%</f>
        <v>12842.248963131906</v>
      </c>
      <c r="J443" s="61">
        <f t="shared" ref="J443:J450" si="313">SUM(G443:I443)</f>
        <v>12842.248963131906</v>
      </c>
      <c r="K443" s="61">
        <f>VLOOKUP($A443,[17]Dept!$A$4:$T$36,9,FALSE)*K$3%</f>
        <v>35206.225151560298</v>
      </c>
      <c r="L443" s="61">
        <f>VLOOKUP($A443,[17]Dept!$A$4:$T$36,10,FALSE)*L$3%</f>
        <v>14481.306115973233</v>
      </c>
      <c r="M443" s="61">
        <f>VLOOKUP($A443,[17]Dept!$A$4:$T$36,11,FALSE)*M$3%</f>
        <v>16663.205252061918</v>
      </c>
      <c r="N443" s="61">
        <f t="shared" ref="N443:N450" si="314">SUM(K443:M443)</f>
        <v>66350.736519595448</v>
      </c>
      <c r="O443" s="61">
        <f>VLOOKUP($A443,[17]Dept!$A$4:$T$36,13,FALSE)*O$3%</f>
        <v>19972.097516888029</v>
      </c>
      <c r="P443" s="61">
        <f>VLOOKUP($A443,[17]Dept!$A$4:$T$36,14,FALSE)*P$3%</f>
        <v>13410.692964895128</v>
      </c>
      <c r="Q443" s="61">
        <f>VLOOKUP($A443,[17]Dept!$A$4:$T$36,15,FALSE)*Q$3%</f>
        <v>13298.177335762053</v>
      </c>
      <c r="R443" s="61">
        <f t="shared" ref="R443:R450" si="315">SUM(O443:Q443)</f>
        <v>46680.967817545214</v>
      </c>
      <c r="S443" s="61">
        <f>VLOOKUP($A443,[17]Dept!$A$4:$T$36,17,FALSE)*S$3%</f>
        <v>12808.358551045987</v>
      </c>
      <c r="T443" s="61">
        <f>VLOOKUP($A443,[17]Dept!$A$4:$T$36,18,FALSE)*T$3%</f>
        <v>13060.282440567915</v>
      </c>
      <c r="U443" s="61">
        <f>VLOOKUP($A443,[17]Dept!$A$4:$T$36,19,FALSE)*U$3%</f>
        <v>12105.523485990663</v>
      </c>
      <c r="V443" s="61">
        <f t="shared" ref="V443:V450" si="316">SUM(S443:U443)</f>
        <v>37974.164477604565</v>
      </c>
    </row>
    <row r="444" spans="1:22" s="6" customFormat="1" hidden="1">
      <c r="A444" s="51">
        <v>394</v>
      </c>
      <c r="B444" s="11" t="s">
        <v>206</v>
      </c>
      <c r="C444" s="60" t="s">
        <v>159</v>
      </c>
      <c r="D444" s="60"/>
      <c r="E444" s="61">
        <f t="shared" si="307"/>
        <v>0</v>
      </c>
      <c r="F444" s="61"/>
      <c r="G444" s="61">
        <f>VLOOKUP($A444,[17]Dept!$A$4:$T$36,5,FALSE)*G$3%</f>
        <v>0</v>
      </c>
      <c r="H444" s="61">
        <f>VLOOKUP($A444,[17]Dept!$A$4:$T$36,6,FALSE)*H$3%</f>
        <v>0</v>
      </c>
      <c r="I444" s="61">
        <f>VLOOKUP($A444,[17]Dept!$A$4:$T$36,7,FALSE)*I$3%</f>
        <v>0</v>
      </c>
      <c r="J444" s="61">
        <f t="shared" si="313"/>
        <v>0</v>
      </c>
      <c r="K444" s="61">
        <f>VLOOKUP($A444,[17]Dept!$A$4:$T$36,9,FALSE)*K$3%</f>
        <v>0</v>
      </c>
      <c r="L444" s="61">
        <f>VLOOKUP($A444,[17]Dept!$A$4:$T$36,10,FALSE)*L$3%</f>
        <v>0</v>
      </c>
      <c r="M444" s="61">
        <f>VLOOKUP($A444,[17]Dept!$A$4:$T$36,11,FALSE)*M$3%</f>
        <v>0</v>
      </c>
      <c r="N444" s="61">
        <f t="shared" si="314"/>
        <v>0</v>
      </c>
      <c r="O444" s="61">
        <f>VLOOKUP($A444,[17]Dept!$A$4:$T$36,13,FALSE)*O$3%</f>
        <v>0</v>
      </c>
      <c r="P444" s="61">
        <f>VLOOKUP($A444,[17]Dept!$A$4:$T$36,14,FALSE)*P$3%</f>
        <v>0</v>
      </c>
      <c r="Q444" s="61">
        <f>VLOOKUP($A444,[17]Dept!$A$4:$T$36,15,FALSE)*Q$3%</f>
        <v>0</v>
      </c>
      <c r="R444" s="61">
        <f t="shared" si="315"/>
        <v>0</v>
      </c>
      <c r="S444" s="61">
        <f>VLOOKUP($A444,[17]Dept!$A$4:$T$36,17,FALSE)*S$3%</f>
        <v>0</v>
      </c>
      <c r="T444" s="61">
        <f>VLOOKUP($A444,[17]Dept!$A$4:$T$36,18,FALSE)*T$3%</f>
        <v>0</v>
      </c>
      <c r="U444" s="61">
        <f>VLOOKUP($A444,[17]Dept!$A$4:$T$36,19,FALSE)*U$3%</f>
        <v>0</v>
      </c>
      <c r="V444" s="61">
        <f t="shared" si="316"/>
        <v>0</v>
      </c>
    </row>
    <row r="445" spans="1:22" s="6" customFormat="1" hidden="1">
      <c r="A445" s="51">
        <v>395</v>
      </c>
      <c r="B445" s="11" t="s">
        <v>206</v>
      </c>
      <c r="C445" s="59" t="s">
        <v>68</v>
      </c>
      <c r="D445" s="59"/>
      <c r="E445" s="61">
        <f t="shared" si="307"/>
        <v>0</v>
      </c>
      <c r="F445" s="61"/>
      <c r="G445" s="61">
        <f>VLOOKUP($A445,[17]Dept!$A$4:$T$36,5,FALSE)*G$3%</f>
        <v>0</v>
      </c>
      <c r="H445" s="61">
        <f>VLOOKUP($A445,[17]Dept!$A$4:$T$36,6,FALSE)*H$3%</f>
        <v>0</v>
      </c>
      <c r="I445" s="61">
        <f>VLOOKUP($A445,[17]Dept!$A$4:$T$36,7,FALSE)*I$3%</f>
        <v>0</v>
      </c>
      <c r="J445" s="61">
        <f t="shared" si="313"/>
        <v>0</v>
      </c>
      <c r="K445" s="61">
        <f>VLOOKUP($A445,[17]Dept!$A$4:$T$36,9,FALSE)*K$3%</f>
        <v>0</v>
      </c>
      <c r="L445" s="61">
        <f>VLOOKUP($A445,[17]Dept!$A$4:$T$36,10,FALSE)*L$3%</f>
        <v>0</v>
      </c>
      <c r="M445" s="61">
        <f>VLOOKUP($A445,[17]Dept!$A$4:$T$36,11,FALSE)*M$3%</f>
        <v>0</v>
      </c>
      <c r="N445" s="61">
        <f t="shared" si="314"/>
        <v>0</v>
      </c>
      <c r="O445" s="61">
        <f>VLOOKUP($A445,[17]Dept!$A$4:$T$36,13,FALSE)*O$3%</f>
        <v>0</v>
      </c>
      <c r="P445" s="61">
        <f>VLOOKUP($A445,[17]Dept!$A$4:$T$36,14,FALSE)*P$3%</f>
        <v>0</v>
      </c>
      <c r="Q445" s="61">
        <f>VLOOKUP($A445,[17]Dept!$A$4:$T$36,15,FALSE)*Q$3%</f>
        <v>0</v>
      </c>
      <c r="R445" s="61">
        <f t="shared" si="315"/>
        <v>0</v>
      </c>
      <c r="S445" s="61">
        <f>VLOOKUP($A445,[17]Dept!$A$4:$T$36,17,FALSE)*S$3%</f>
        <v>0</v>
      </c>
      <c r="T445" s="61">
        <f>VLOOKUP($A445,[17]Dept!$A$4:$T$36,18,FALSE)*T$3%</f>
        <v>0</v>
      </c>
      <c r="U445" s="61">
        <f>VLOOKUP($A445,[17]Dept!$A$4:$T$36,19,FALSE)*U$3%</f>
        <v>0</v>
      </c>
      <c r="V445" s="61">
        <f t="shared" si="316"/>
        <v>0</v>
      </c>
    </row>
    <row r="446" spans="1:22" s="6" customFormat="1" hidden="1">
      <c r="A446" s="51">
        <v>396</v>
      </c>
      <c r="B446" s="11" t="s">
        <v>206</v>
      </c>
      <c r="C446" s="59" t="s">
        <v>66</v>
      </c>
      <c r="D446" s="59"/>
      <c r="E446" s="61">
        <f t="shared" si="307"/>
        <v>0</v>
      </c>
      <c r="F446" s="61"/>
      <c r="G446" s="61">
        <f>VLOOKUP($A446,[17]Dept!$A$4:$T$36,5,FALSE)*G$3%</f>
        <v>0</v>
      </c>
      <c r="H446" s="61">
        <f>VLOOKUP($A446,[17]Dept!$A$4:$T$36,6,FALSE)*H$3%</f>
        <v>0</v>
      </c>
      <c r="I446" s="61">
        <f>VLOOKUP($A446,[17]Dept!$A$4:$T$36,7,FALSE)*I$3%</f>
        <v>0</v>
      </c>
      <c r="J446" s="61">
        <f t="shared" si="313"/>
        <v>0</v>
      </c>
      <c r="K446" s="61">
        <f>VLOOKUP($A446,[17]Dept!$A$4:$T$36,9,FALSE)*K$3%</f>
        <v>0</v>
      </c>
      <c r="L446" s="61">
        <f>VLOOKUP($A446,[17]Dept!$A$4:$T$36,10,FALSE)*L$3%</f>
        <v>0</v>
      </c>
      <c r="M446" s="61">
        <f>VLOOKUP($A446,[17]Dept!$A$4:$T$36,11,FALSE)*M$3%</f>
        <v>0</v>
      </c>
      <c r="N446" s="61">
        <f t="shared" si="314"/>
        <v>0</v>
      </c>
      <c r="O446" s="61">
        <f>VLOOKUP($A446,[17]Dept!$A$4:$T$36,13,FALSE)*O$3%</f>
        <v>0</v>
      </c>
      <c r="P446" s="61">
        <f>VLOOKUP($A446,[17]Dept!$A$4:$T$36,14,FALSE)*P$3%</f>
        <v>0</v>
      </c>
      <c r="Q446" s="61">
        <f>VLOOKUP($A446,[17]Dept!$A$4:$T$36,15,FALSE)*Q$3%</f>
        <v>0</v>
      </c>
      <c r="R446" s="61">
        <f t="shared" si="315"/>
        <v>0</v>
      </c>
      <c r="S446" s="61">
        <f>VLOOKUP($A446,[17]Dept!$A$4:$T$36,17,FALSE)*S$3%</f>
        <v>0</v>
      </c>
      <c r="T446" s="61">
        <f>VLOOKUP($A446,[17]Dept!$A$4:$T$36,18,FALSE)*T$3%</f>
        <v>0</v>
      </c>
      <c r="U446" s="61">
        <f>VLOOKUP($A446,[17]Dept!$A$4:$T$36,19,FALSE)*U$3%</f>
        <v>0</v>
      </c>
      <c r="V446" s="61">
        <f t="shared" si="316"/>
        <v>0</v>
      </c>
    </row>
    <row r="447" spans="1:22" s="6" customFormat="1" hidden="1">
      <c r="A447" s="51">
        <v>397</v>
      </c>
      <c r="B447" s="11" t="s">
        <v>206</v>
      </c>
      <c r="C447" s="59" t="s">
        <v>70</v>
      </c>
      <c r="D447" s="59"/>
      <c r="E447" s="61">
        <f t="shared" si="307"/>
        <v>53644.168276469558</v>
      </c>
      <c r="F447" s="61"/>
      <c r="G447" s="61">
        <f>VLOOKUP($A447,[17]Dept!$A$4:$T$36,5,FALSE)*G$3%</f>
        <v>0</v>
      </c>
      <c r="H447" s="61">
        <f>VLOOKUP($A447,[17]Dept!$A$4:$T$36,6,FALSE)*H$3%</f>
        <v>955.07057811356265</v>
      </c>
      <c r="I447" s="61">
        <f>VLOOKUP($A447,[17]Dept!$A$4:$T$36,7,FALSE)*I$3%</f>
        <v>22473.935685480836</v>
      </c>
      <c r="J447" s="61">
        <f t="shared" si="313"/>
        <v>23429.006263594398</v>
      </c>
      <c r="K447" s="61">
        <f>VLOOKUP($A447,[17]Dept!$A$4:$T$36,9,FALSE)*K$3%</f>
        <v>10681.500349381158</v>
      </c>
      <c r="L447" s="61">
        <f>VLOOKUP($A447,[17]Dept!$A$4:$T$36,10,FALSE)*L$3%</f>
        <v>1097.0686451494873</v>
      </c>
      <c r="M447" s="61">
        <f>VLOOKUP($A447,[17]Dept!$A$4:$T$36,11,FALSE)*M$3%</f>
        <v>12594.283039349126</v>
      </c>
      <c r="N447" s="61">
        <f t="shared" si="314"/>
        <v>24372.852033879772</v>
      </c>
      <c r="O447" s="61">
        <f>VLOOKUP($A447,[17]Dept!$A$4:$T$36,13,FALSE)*O$3%</f>
        <v>942.08007155132213</v>
      </c>
      <c r="P447" s="61">
        <f>VLOOKUP($A447,[17]Dept!$A$4:$T$36,14,FALSE)*P$3%</f>
        <v>1015.9615882496309</v>
      </c>
      <c r="Q447" s="61">
        <f>VLOOKUP($A447,[17]Dept!$A$4:$T$36,15,FALSE)*Q$3%</f>
        <v>1007.4376769516707</v>
      </c>
      <c r="R447" s="61">
        <f t="shared" si="315"/>
        <v>2965.4793367526236</v>
      </c>
      <c r="S447" s="61">
        <f>VLOOKUP($A447,[17]Dept!$A$4:$T$36,17,FALSE)*S$3%</f>
        <v>970.33019326105955</v>
      </c>
      <c r="T447" s="61">
        <f>VLOOKUP($A447,[17]Dept!$A$4:$T$36,18,FALSE)*T$3%</f>
        <v>989.41533640666023</v>
      </c>
      <c r="U447" s="61">
        <f>VLOOKUP($A447,[17]Dept!$A$4:$T$36,19,FALSE)*U$3%</f>
        <v>917.08511257505029</v>
      </c>
      <c r="V447" s="61">
        <f t="shared" si="316"/>
        <v>2876.8306422427704</v>
      </c>
    </row>
    <row r="448" spans="1:22" s="6" customFormat="1" hidden="1">
      <c r="A448" s="51">
        <v>398</v>
      </c>
      <c r="B448" s="11" t="s">
        <v>206</v>
      </c>
      <c r="C448" s="59" t="s">
        <v>56</v>
      </c>
      <c r="D448" s="59"/>
      <c r="E448" s="61">
        <f t="shared" si="307"/>
        <v>0</v>
      </c>
      <c r="F448" s="61"/>
      <c r="G448" s="61">
        <f>VLOOKUP($A448,[17]Dept!$A$4:$T$36,5,FALSE)*G$3%</f>
        <v>0</v>
      </c>
      <c r="H448" s="61">
        <f>VLOOKUP($A448,[17]Dept!$A$4:$T$36,6,FALSE)*H$3%</f>
        <v>0</v>
      </c>
      <c r="I448" s="61">
        <f>VLOOKUP($A448,[17]Dept!$A$4:$T$36,7,FALSE)*I$3%</f>
        <v>0</v>
      </c>
      <c r="J448" s="61">
        <f t="shared" si="313"/>
        <v>0</v>
      </c>
      <c r="K448" s="61">
        <f>VLOOKUP($A448,[17]Dept!$A$4:$T$36,9,FALSE)*K$3%</f>
        <v>0</v>
      </c>
      <c r="L448" s="61">
        <f>VLOOKUP($A448,[17]Dept!$A$4:$T$36,10,FALSE)*L$3%</f>
        <v>0</v>
      </c>
      <c r="M448" s="61">
        <f>VLOOKUP($A448,[17]Dept!$A$4:$T$36,11,FALSE)*M$3%</f>
        <v>0</v>
      </c>
      <c r="N448" s="61">
        <f t="shared" si="314"/>
        <v>0</v>
      </c>
      <c r="O448" s="61">
        <f>VLOOKUP($A448,[17]Dept!$A$4:$T$36,13,FALSE)*O$3%</f>
        <v>0</v>
      </c>
      <c r="P448" s="61">
        <f>VLOOKUP($A448,[17]Dept!$A$4:$T$36,14,FALSE)*P$3%</f>
        <v>0</v>
      </c>
      <c r="Q448" s="61">
        <f>VLOOKUP($A448,[17]Dept!$A$4:$T$36,15,FALSE)*Q$3%</f>
        <v>0</v>
      </c>
      <c r="R448" s="61">
        <f t="shared" si="315"/>
        <v>0</v>
      </c>
      <c r="S448" s="61">
        <f>VLOOKUP($A448,[17]Dept!$A$4:$T$36,17,FALSE)*S$3%</f>
        <v>0</v>
      </c>
      <c r="T448" s="61">
        <f>VLOOKUP($A448,[17]Dept!$A$4:$T$36,18,FALSE)*T$3%</f>
        <v>0</v>
      </c>
      <c r="U448" s="61">
        <f>VLOOKUP($A448,[17]Dept!$A$4:$T$36,19,FALSE)*U$3%</f>
        <v>0</v>
      </c>
      <c r="V448" s="61">
        <f t="shared" si="316"/>
        <v>0</v>
      </c>
    </row>
    <row r="449" spans="1:22" s="6" customFormat="1" hidden="1">
      <c r="A449" s="51">
        <v>399</v>
      </c>
      <c r="B449" s="11" t="s">
        <v>206</v>
      </c>
      <c r="C449" s="59" t="s">
        <v>47</v>
      </c>
      <c r="D449" s="59"/>
      <c r="E449" s="61">
        <f t="shared" si="307"/>
        <v>0</v>
      </c>
      <c r="F449" s="61"/>
      <c r="G449" s="61">
        <f>VLOOKUP($A449,[17]Dept!$A$4:$T$36,5,FALSE)*G$3%</f>
        <v>0</v>
      </c>
      <c r="H449" s="61">
        <f>VLOOKUP($A449,[17]Dept!$A$4:$T$36,6,FALSE)*H$3%</f>
        <v>0</v>
      </c>
      <c r="I449" s="61">
        <f>VLOOKUP($A449,[17]Dept!$A$4:$T$36,7,FALSE)*I$3%</f>
        <v>0</v>
      </c>
      <c r="J449" s="61">
        <f t="shared" si="313"/>
        <v>0</v>
      </c>
      <c r="K449" s="61">
        <f>VLOOKUP($A449,[17]Dept!$A$4:$T$36,9,FALSE)*K$3%</f>
        <v>0</v>
      </c>
      <c r="L449" s="61">
        <f>VLOOKUP($A449,[17]Dept!$A$4:$T$36,10,FALSE)*L$3%</f>
        <v>0</v>
      </c>
      <c r="M449" s="61">
        <f>VLOOKUP($A449,[17]Dept!$A$4:$T$36,11,FALSE)*M$3%</f>
        <v>0</v>
      </c>
      <c r="N449" s="61">
        <f t="shared" si="314"/>
        <v>0</v>
      </c>
      <c r="O449" s="61">
        <f>VLOOKUP($A449,[17]Dept!$A$4:$T$36,13,FALSE)*O$3%</f>
        <v>0</v>
      </c>
      <c r="P449" s="61">
        <f>VLOOKUP($A449,[17]Dept!$A$4:$T$36,14,FALSE)*P$3%</f>
        <v>0</v>
      </c>
      <c r="Q449" s="61">
        <f>VLOOKUP($A449,[17]Dept!$A$4:$T$36,15,FALSE)*Q$3%</f>
        <v>0</v>
      </c>
      <c r="R449" s="61">
        <f t="shared" si="315"/>
        <v>0</v>
      </c>
      <c r="S449" s="61">
        <f>VLOOKUP($A449,[17]Dept!$A$4:$T$36,17,FALSE)*S$3%</f>
        <v>0</v>
      </c>
      <c r="T449" s="61">
        <f>VLOOKUP($A449,[17]Dept!$A$4:$T$36,18,FALSE)*T$3%</f>
        <v>0</v>
      </c>
      <c r="U449" s="61">
        <f>VLOOKUP($A449,[17]Dept!$A$4:$T$36,19,FALSE)*U$3%</f>
        <v>0</v>
      </c>
      <c r="V449" s="61">
        <f t="shared" si="316"/>
        <v>0</v>
      </c>
    </row>
    <row r="450" spans="1:22" s="6" customFormat="1" hidden="1">
      <c r="A450" s="51">
        <v>400</v>
      </c>
      <c r="B450" s="11" t="s">
        <v>206</v>
      </c>
      <c r="C450" s="59" t="s">
        <v>48</v>
      </c>
      <c r="D450" s="59"/>
      <c r="E450" s="61">
        <f t="shared" si="307"/>
        <v>0</v>
      </c>
      <c r="F450" s="61"/>
      <c r="G450" s="61">
        <f>VLOOKUP($A450,[17]Dept!$A$4:$T$36,5,FALSE)*G$3%</f>
        <v>0</v>
      </c>
      <c r="H450" s="61">
        <f>VLOOKUP($A450,[17]Dept!$A$4:$T$36,6,FALSE)*H$3%</f>
        <v>0</v>
      </c>
      <c r="I450" s="61">
        <f>VLOOKUP($A450,[17]Dept!$A$4:$T$36,7,FALSE)*I$3%</f>
        <v>0</v>
      </c>
      <c r="J450" s="61">
        <f t="shared" si="313"/>
        <v>0</v>
      </c>
      <c r="K450" s="61">
        <f>VLOOKUP($A450,[17]Dept!$A$4:$T$36,9,FALSE)*K$3%</f>
        <v>0</v>
      </c>
      <c r="L450" s="61">
        <f>VLOOKUP($A450,[17]Dept!$A$4:$T$36,10,FALSE)*L$3%</f>
        <v>0</v>
      </c>
      <c r="M450" s="61">
        <f>VLOOKUP($A450,[17]Dept!$A$4:$T$36,11,FALSE)*M$3%</f>
        <v>0</v>
      </c>
      <c r="N450" s="61">
        <f t="shared" si="314"/>
        <v>0</v>
      </c>
      <c r="O450" s="61">
        <f>VLOOKUP($A450,[17]Dept!$A$4:$T$36,13,FALSE)*O$3%</f>
        <v>0</v>
      </c>
      <c r="P450" s="61">
        <f>VLOOKUP($A450,[17]Dept!$A$4:$T$36,14,FALSE)*P$3%</f>
        <v>0</v>
      </c>
      <c r="Q450" s="61">
        <f>VLOOKUP($A450,[17]Dept!$A$4:$T$36,15,FALSE)*Q$3%</f>
        <v>0</v>
      </c>
      <c r="R450" s="61">
        <f t="shared" si="315"/>
        <v>0</v>
      </c>
      <c r="S450" s="61">
        <f>VLOOKUP($A450,[17]Dept!$A$4:$T$36,17,FALSE)*S$3%</f>
        <v>0</v>
      </c>
      <c r="T450" s="61">
        <f>VLOOKUP($A450,[17]Dept!$A$4:$T$36,18,FALSE)*T$3%</f>
        <v>0</v>
      </c>
      <c r="U450" s="61">
        <f>VLOOKUP($A450,[17]Dept!$A$4:$T$36,19,FALSE)*U$3%</f>
        <v>0</v>
      </c>
      <c r="V450" s="61">
        <f t="shared" si="316"/>
        <v>0</v>
      </c>
    </row>
    <row r="451" spans="1:22" hidden="1">
      <c r="A451" s="129">
        <v>406</v>
      </c>
      <c r="B451" s="124" t="s">
        <v>92</v>
      </c>
      <c r="C451" s="126" t="s">
        <v>208</v>
      </c>
      <c r="D451" s="126"/>
      <c r="E451" s="123">
        <f>+E452+E460</f>
        <v>57245.683539633428</v>
      </c>
      <c r="F451" s="104"/>
      <c r="G451" s="123">
        <f t="shared" ref="G451:V451" si="317">+G452+G460</f>
        <v>3216.8070344628759</v>
      </c>
      <c r="H451" s="123">
        <f t="shared" si="317"/>
        <v>3209.0371424615705</v>
      </c>
      <c r="I451" s="123">
        <f t="shared" si="317"/>
        <v>5736.2045368655845</v>
      </c>
      <c r="J451" s="123">
        <f t="shared" si="317"/>
        <v>12162.048713790031</v>
      </c>
      <c r="K451" s="123">
        <f t="shared" si="317"/>
        <v>4557.4401490692944</v>
      </c>
      <c r="L451" s="123">
        <f t="shared" si="317"/>
        <v>4212.7435973740312</v>
      </c>
      <c r="M451" s="123">
        <f t="shared" si="317"/>
        <v>5657.7394576768374</v>
      </c>
      <c r="N451" s="123">
        <f t="shared" si="317"/>
        <v>14427.923204120165</v>
      </c>
      <c r="O451" s="123">
        <f t="shared" si="317"/>
        <v>4145.1523148258175</v>
      </c>
      <c r="P451" s="123">
        <f t="shared" si="317"/>
        <v>4470.2309882983764</v>
      </c>
      <c r="Q451" s="123">
        <f t="shared" si="317"/>
        <v>6447.6011324906922</v>
      </c>
      <c r="R451" s="123">
        <f t="shared" si="317"/>
        <v>15062.984435614886</v>
      </c>
      <c r="S451" s="123">
        <f t="shared" si="317"/>
        <v>4269.4528503486617</v>
      </c>
      <c r="T451" s="123">
        <f t="shared" si="317"/>
        <v>4353.4274801893052</v>
      </c>
      <c r="U451" s="123">
        <f t="shared" si="317"/>
        <v>6969.8468555703821</v>
      </c>
      <c r="V451" s="123">
        <f t="shared" si="317"/>
        <v>15592.727186108348</v>
      </c>
    </row>
    <row r="452" spans="1:22" s="6" customFormat="1" hidden="1">
      <c r="A452" s="129">
        <v>407</v>
      </c>
      <c r="B452" s="124" t="s">
        <v>209</v>
      </c>
      <c r="C452" s="123" t="s">
        <v>210</v>
      </c>
      <c r="D452" s="123"/>
      <c r="E452" s="123">
        <f>SUM(E453:E459)</f>
        <v>50904.081609796784</v>
      </c>
      <c r="F452" s="104"/>
      <c r="G452" s="123">
        <f t="shared" ref="G452:V452" si="318">SUM(G453:G459)</f>
        <v>3216.8070344628759</v>
      </c>
      <c r="H452" s="123">
        <f t="shared" si="318"/>
        <v>3209.0371424615705</v>
      </c>
      <c r="I452" s="123">
        <f t="shared" si="318"/>
        <v>4023.9046751146639</v>
      </c>
      <c r="J452" s="123">
        <f t="shared" si="318"/>
        <v>10449.748852039111</v>
      </c>
      <c r="K452" s="123">
        <f t="shared" si="318"/>
        <v>4557.4401490692944</v>
      </c>
      <c r="L452" s="123">
        <f t="shared" si="318"/>
        <v>4212.7435973740312</v>
      </c>
      <c r="M452" s="123">
        <f t="shared" si="318"/>
        <v>4107.6738528338683</v>
      </c>
      <c r="N452" s="123">
        <f t="shared" si="318"/>
        <v>12877.857599277195</v>
      </c>
      <c r="O452" s="123">
        <f t="shared" si="318"/>
        <v>4145.1523148258175</v>
      </c>
      <c r="P452" s="123">
        <f t="shared" si="318"/>
        <v>4470.2309882983764</v>
      </c>
      <c r="Q452" s="123">
        <f t="shared" si="318"/>
        <v>4835.7008493680187</v>
      </c>
      <c r="R452" s="123">
        <f t="shared" si="318"/>
        <v>13451.084152492213</v>
      </c>
      <c r="S452" s="123">
        <f t="shared" si="318"/>
        <v>4269.4528503486617</v>
      </c>
      <c r="T452" s="123">
        <f t="shared" si="318"/>
        <v>4353.4274801893052</v>
      </c>
      <c r="U452" s="123">
        <f t="shared" si="318"/>
        <v>5502.5106754503013</v>
      </c>
      <c r="V452" s="123">
        <f t="shared" si="318"/>
        <v>14125.391005988267</v>
      </c>
    </row>
    <row r="453" spans="1:22" s="6" customFormat="1" hidden="1">
      <c r="A453" s="51">
        <v>408</v>
      </c>
      <c r="B453" s="11" t="s">
        <v>209</v>
      </c>
      <c r="C453" s="60" t="s">
        <v>159</v>
      </c>
      <c r="D453" s="60"/>
      <c r="E453" s="61">
        <f t="shared" si="307"/>
        <v>0</v>
      </c>
      <c r="F453" s="61"/>
      <c r="G453" s="61">
        <f>VLOOKUP($A453,[18]Dept!$A$5:$T$34,5,FALSE)*G$3%</f>
        <v>0</v>
      </c>
      <c r="H453" s="61">
        <f>VLOOKUP($A453,[18]Dept!$A$5:$T$34,6,FALSE)*H$3%</f>
        <v>0</v>
      </c>
      <c r="I453" s="61">
        <f>VLOOKUP($A453,[18]Dept!$A$5:$T$34,7,FALSE)*I$3%</f>
        <v>0</v>
      </c>
      <c r="J453" s="61">
        <f t="shared" ref="J453:J459" si="319">SUM(G453:I453)</f>
        <v>0</v>
      </c>
      <c r="K453" s="61">
        <f>VLOOKUP($A453,[18]Dept!$A$5:$T$34,9,FALSE)*K$3%</f>
        <v>0</v>
      </c>
      <c r="L453" s="61">
        <f>VLOOKUP($A453,[18]Dept!$A$5:$T$34,10,FALSE)*L$3%</f>
        <v>0</v>
      </c>
      <c r="M453" s="61">
        <f>VLOOKUP($A453,[18]Dept!$A$5:$T$34,11,FALSE)*M$3%</f>
        <v>0</v>
      </c>
      <c r="N453" s="61">
        <f t="shared" ref="N453:N459" si="320">SUM(K453:M453)</f>
        <v>0</v>
      </c>
      <c r="O453" s="61">
        <f>VLOOKUP($A453,[18]Dept!$A$5:$T$34,13,FALSE)*O$3%</f>
        <v>0</v>
      </c>
      <c r="P453" s="61">
        <f>VLOOKUP($A453,[18]Dept!$A$5:$T$34,14,FALSE)*P$3%</f>
        <v>0</v>
      </c>
      <c r="Q453" s="61">
        <f>VLOOKUP($A453,[18]Dept!$A$5:$T$34,15,FALSE)*Q$3%</f>
        <v>0</v>
      </c>
      <c r="R453" s="61">
        <f t="shared" ref="R453:R459" si="321">SUM(O453:Q453)</f>
        <v>0</v>
      </c>
      <c r="S453" s="61">
        <f>VLOOKUP($A453,[18]Dept!$A$5:$T$34,17,FALSE)*S$3%</f>
        <v>0</v>
      </c>
      <c r="T453" s="61">
        <f>VLOOKUP($A453,[18]Dept!$A$5:$T$34,18,FALSE)*T$3%</f>
        <v>0</v>
      </c>
      <c r="U453" s="61">
        <f>VLOOKUP($A453,[18]Dept!$A$5:$T$34,19,FALSE)*U$3%</f>
        <v>0</v>
      </c>
      <c r="V453" s="61">
        <f t="shared" ref="V453:V459" si="322">SUM(S453:U453)</f>
        <v>0</v>
      </c>
    </row>
    <row r="454" spans="1:22" s="6" customFormat="1" hidden="1">
      <c r="A454" s="51">
        <v>409</v>
      </c>
      <c r="B454" s="11" t="s">
        <v>209</v>
      </c>
      <c r="C454" s="59" t="s">
        <v>68</v>
      </c>
      <c r="D454" s="59"/>
      <c r="E454" s="61">
        <f t="shared" si="307"/>
        <v>0</v>
      </c>
      <c r="F454" s="61"/>
      <c r="G454" s="61">
        <f>VLOOKUP($A454,[18]Dept!$A$5:$T$34,5,FALSE)*G$3%</f>
        <v>0</v>
      </c>
      <c r="H454" s="61">
        <f>VLOOKUP($A454,[18]Dept!$A$5:$T$34,6,FALSE)*H$3%</f>
        <v>0</v>
      </c>
      <c r="I454" s="61">
        <f>VLOOKUP($A454,[18]Dept!$A$5:$T$34,7,FALSE)*I$3%</f>
        <v>0</v>
      </c>
      <c r="J454" s="61">
        <f t="shared" si="319"/>
        <v>0</v>
      </c>
      <c r="K454" s="61">
        <f>VLOOKUP($A454,[18]Dept!$A$5:$T$34,9,FALSE)*K$3%</f>
        <v>0</v>
      </c>
      <c r="L454" s="61">
        <f>VLOOKUP($A454,[18]Dept!$A$5:$T$34,10,FALSE)*L$3%</f>
        <v>0</v>
      </c>
      <c r="M454" s="61">
        <f>VLOOKUP($A454,[18]Dept!$A$5:$T$34,11,FALSE)*M$3%</f>
        <v>0</v>
      </c>
      <c r="N454" s="61">
        <f t="shared" si="320"/>
        <v>0</v>
      </c>
      <c r="O454" s="61">
        <f>VLOOKUP($A454,[18]Dept!$A$5:$T$34,13,FALSE)*O$3%</f>
        <v>0</v>
      </c>
      <c r="P454" s="61">
        <f>VLOOKUP($A454,[18]Dept!$A$5:$T$34,14,FALSE)*P$3%</f>
        <v>0</v>
      </c>
      <c r="Q454" s="61">
        <f>VLOOKUP($A454,[18]Dept!$A$5:$T$34,15,FALSE)*Q$3%</f>
        <v>0</v>
      </c>
      <c r="R454" s="61">
        <f t="shared" si="321"/>
        <v>0</v>
      </c>
      <c r="S454" s="61">
        <f>VLOOKUP($A454,[18]Dept!$A$5:$T$34,17,FALSE)*S$3%</f>
        <v>0</v>
      </c>
      <c r="T454" s="61">
        <f>VLOOKUP($A454,[18]Dept!$A$5:$T$34,18,FALSE)*T$3%</f>
        <v>0</v>
      </c>
      <c r="U454" s="61">
        <f>VLOOKUP($A454,[18]Dept!$A$5:$T$34,19,FALSE)*U$3%</f>
        <v>0</v>
      </c>
      <c r="V454" s="61">
        <f t="shared" si="322"/>
        <v>0</v>
      </c>
    </row>
    <row r="455" spans="1:22" s="6" customFormat="1" hidden="1">
      <c r="A455" s="51">
        <v>410</v>
      </c>
      <c r="B455" s="11" t="s">
        <v>209</v>
      </c>
      <c r="C455" s="59" t="s">
        <v>70</v>
      </c>
      <c r="D455" s="59"/>
      <c r="E455" s="61">
        <f t="shared" si="307"/>
        <v>0</v>
      </c>
      <c r="F455" s="61"/>
      <c r="G455" s="61">
        <f>VLOOKUP($A455,[18]Dept!$A$5:$T$34,5,FALSE)*G$3%</f>
        <v>0</v>
      </c>
      <c r="H455" s="61">
        <f>VLOOKUP($A455,[18]Dept!$A$5:$T$34,6,FALSE)*H$3%</f>
        <v>0</v>
      </c>
      <c r="I455" s="61">
        <f>VLOOKUP($A455,[18]Dept!$A$5:$T$34,7,FALSE)*I$3%</f>
        <v>0</v>
      </c>
      <c r="J455" s="61">
        <f t="shared" si="319"/>
        <v>0</v>
      </c>
      <c r="K455" s="61">
        <f>VLOOKUP($A455,[18]Dept!$A$5:$T$34,9,FALSE)*K$3%</f>
        <v>0</v>
      </c>
      <c r="L455" s="61">
        <f>VLOOKUP($A455,[18]Dept!$A$5:$T$34,10,FALSE)*L$3%</f>
        <v>0</v>
      </c>
      <c r="M455" s="61">
        <f>VLOOKUP($A455,[18]Dept!$A$5:$T$34,11,FALSE)*M$3%</f>
        <v>0</v>
      </c>
      <c r="N455" s="61">
        <f t="shared" si="320"/>
        <v>0</v>
      </c>
      <c r="O455" s="61">
        <f>VLOOKUP($A455,[18]Dept!$A$5:$T$34,13,FALSE)*O$3%</f>
        <v>0</v>
      </c>
      <c r="P455" s="61">
        <f>VLOOKUP($A455,[18]Dept!$A$5:$T$34,14,FALSE)*P$3%</f>
        <v>0</v>
      </c>
      <c r="Q455" s="61">
        <f>VLOOKUP($A455,[18]Dept!$A$5:$T$34,15,FALSE)*Q$3%</f>
        <v>0</v>
      </c>
      <c r="R455" s="61">
        <f t="shared" si="321"/>
        <v>0</v>
      </c>
      <c r="S455" s="61">
        <f>VLOOKUP($A455,[18]Dept!$A$5:$T$34,17,FALSE)*S$3%</f>
        <v>0</v>
      </c>
      <c r="T455" s="61">
        <f>VLOOKUP($A455,[18]Dept!$A$5:$T$34,18,FALSE)*T$3%</f>
        <v>0</v>
      </c>
      <c r="U455" s="61">
        <f>VLOOKUP($A455,[18]Dept!$A$5:$T$34,19,FALSE)*U$3%</f>
        <v>0</v>
      </c>
      <c r="V455" s="61">
        <f t="shared" si="322"/>
        <v>0</v>
      </c>
    </row>
    <row r="456" spans="1:22" s="6" customFormat="1" hidden="1">
      <c r="A456" s="51">
        <v>411</v>
      </c>
      <c r="B456" s="11" t="s">
        <v>209</v>
      </c>
      <c r="C456" s="59" t="s">
        <v>56</v>
      </c>
      <c r="D456" s="59"/>
      <c r="E456" s="61">
        <f t="shared" si="307"/>
        <v>0</v>
      </c>
      <c r="F456" s="61"/>
      <c r="G456" s="61">
        <f>VLOOKUP($A456,[18]Dept!$A$5:$T$34,5,FALSE)*G$3%</f>
        <v>0</v>
      </c>
      <c r="H456" s="61">
        <f>VLOOKUP($A456,[18]Dept!$A$5:$T$34,6,FALSE)*H$3%</f>
        <v>0</v>
      </c>
      <c r="I456" s="61">
        <f>VLOOKUP($A456,[18]Dept!$A$5:$T$34,7,FALSE)*I$3%</f>
        <v>0</v>
      </c>
      <c r="J456" s="61">
        <f t="shared" si="319"/>
        <v>0</v>
      </c>
      <c r="K456" s="61">
        <f>VLOOKUP($A456,[18]Dept!$A$5:$T$34,9,FALSE)*K$3%</f>
        <v>0</v>
      </c>
      <c r="L456" s="61">
        <f>VLOOKUP($A456,[18]Dept!$A$5:$T$34,10,FALSE)*L$3%</f>
        <v>0</v>
      </c>
      <c r="M456" s="61">
        <f>VLOOKUP($A456,[18]Dept!$A$5:$T$34,11,FALSE)*M$3%</f>
        <v>0</v>
      </c>
      <c r="N456" s="61">
        <f t="shared" si="320"/>
        <v>0</v>
      </c>
      <c r="O456" s="61">
        <f>VLOOKUP($A456,[18]Dept!$A$5:$T$34,13,FALSE)*O$3%</f>
        <v>0</v>
      </c>
      <c r="P456" s="61">
        <f>VLOOKUP($A456,[18]Dept!$A$5:$T$34,14,FALSE)*P$3%</f>
        <v>0</v>
      </c>
      <c r="Q456" s="61">
        <f>VLOOKUP($A456,[18]Dept!$A$5:$T$34,15,FALSE)*Q$3%</f>
        <v>0</v>
      </c>
      <c r="R456" s="61">
        <f t="shared" si="321"/>
        <v>0</v>
      </c>
      <c r="S456" s="61">
        <f>VLOOKUP($A456,[18]Dept!$A$5:$T$34,17,FALSE)*S$3%</f>
        <v>0</v>
      </c>
      <c r="T456" s="61">
        <f>VLOOKUP($A456,[18]Dept!$A$5:$T$34,18,FALSE)*T$3%</f>
        <v>0</v>
      </c>
      <c r="U456" s="61">
        <f>VLOOKUP($A456,[18]Dept!$A$5:$T$34,19,FALSE)*U$3%</f>
        <v>0</v>
      </c>
      <c r="V456" s="61">
        <f t="shared" si="322"/>
        <v>0</v>
      </c>
    </row>
    <row r="457" spans="1:22" s="6" customFormat="1" hidden="1">
      <c r="A457" s="51">
        <v>412</v>
      </c>
      <c r="B457" s="11" t="s">
        <v>209</v>
      </c>
      <c r="C457" s="59" t="s">
        <v>47</v>
      </c>
      <c r="D457" s="59"/>
      <c r="E457" s="61">
        <f t="shared" si="307"/>
        <v>0</v>
      </c>
      <c r="F457" s="61"/>
      <c r="G457" s="61">
        <f>VLOOKUP($A457,[18]Dept!$A$5:$T$34,5,FALSE)*G$3%</f>
        <v>0</v>
      </c>
      <c r="H457" s="61">
        <f>VLOOKUP($A457,[18]Dept!$A$5:$T$34,6,FALSE)*H$3%</f>
        <v>0</v>
      </c>
      <c r="I457" s="61">
        <f>VLOOKUP($A457,[18]Dept!$A$5:$T$34,7,FALSE)*I$3%</f>
        <v>0</v>
      </c>
      <c r="J457" s="61">
        <f t="shared" si="319"/>
        <v>0</v>
      </c>
      <c r="K457" s="61">
        <f>VLOOKUP($A457,[18]Dept!$A$5:$T$34,9,FALSE)*K$3%</f>
        <v>0</v>
      </c>
      <c r="L457" s="61">
        <f>VLOOKUP($A457,[18]Dept!$A$5:$T$34,10,FALSE)*L$3%</f>
        <v>0</v>
      </c>
      <c r="M457" s="61">
        <f>VLOOKUP($A457,[18]Dept!$A$5:$T$34,11,FALSE)*M$3%</f>
        <v>0</v>
      </c>
      <c r="N457" s="61">
        <f t="shared" si="320"/>
        <v>0</v>
      </c>
      <c r="O457" s="61">
        <f>VLOOKUP($A457,[18]Dept!$A$5:$T$34,13,FALSE)*O$3%</f>
        <v>0</v>
      </c>
      <c r="P457" s="61">
        <f>VLOOKUP($A457,[18]Dept!$A$5:$T$34,14,FALSE)*P$3%</f>
        <v>0</v>
      </c>
      <c r="Q457" s="61">
        <f>VLOOKUP($A457,[18]Dept!$A$5:$T$34,15,FALSE)*Q$3%</f>
        <v>0</v>
      </c>
      <c r="R457" s="61">
        <f t="shared" si="321"/>
        <v>0</v>
      </c>
      <c r="S457" s="61">
        <f>VLOOKUP($A457,[18]Dept!$A$5:$T$34,17,FALSE)*S$3%</f>
        <v>0</v>
      </c>
      <c r="T457" s="61">
        <f>VLOOKUP($A457,[18]Dept!$A$5:$T$34,18,FALSE)*T$3%</f>
        <v>0</v>
      </c>
      <c r="U457" s="61">
        <f>VLOOKUP($A457,[18]Dept!$A$5:$T$34,19,FALSE)*U$3%</f>
        <v>0</v>
      </c>
      <c r="V457" s="61">
        <f t="shared" si="322"/>
        <v>0</v>
      </c>
    </row>
    <row r="458" spans="1:22" s="6" customFormat="1" hidden="1">
      <c r="A458" s="51">
        <v>413</v>
      </c>
      <c r="B458" s="11" t="s">
        <v>209</v>
      </c>
      <c r="C458" s="59" t="s">
        <v>50</v>
      </c>
      <c r="D458" s="59"/>
      <c r="E458" s="61">
        <f t="shared" si="307"/>
        <v>1585.4004824591609</v>
      </c>
      <c r="F458" s="61"/>
      <c r="G458" s="61">
        <f>VLOOKUP($A458,[18]Dept!$A$5:$T$34,5,FALSE)*G$3%</f>
        <v>0</v>
      </c>
      <c r="H458" s="61">
        <f>VLOOKUP($A458,[18]Dept!$A$5:$T$34,6,FALSE)*H$3%</f>
        <v>0</v>
      </c>
      <c r="I458" s="61">
        <f>VLOOKUP($A458,[18]Dept!$A$5:$T$34,7,FALSE)*I$3%</f>
        <v>428.07496543773021</v>
      </c>
      <c r="J458" s="61">
        <f t="shared" si="319"/>
        <v>428.07496543773021</v>
      </c>
      <c r="K458" s="61">
        <f>VLOOKUP($A458,[18]Dept!$A$5:$T$34,9,FALSE)*K$3%</f>
        <v>0</v>
      </c>
      <c r="L458" s="61">
        <f>VLOOKUP($A458,[18]Dept!$A$5:$T$34,10,FALSE)*L$3%</f>
        <v>0</v>
      </c>
      <c r="M458" s="61">
        <f>VLOOKUP($A458,[18]Dept!$A$5:$T$34,11,FALSE)*M$3%</f>
        <v>387.51640121074229</v>
      </c>
      <c r="N458" s="61">
        <f t="shared" si="320"/>
        <v>387.51640121074229</v>
      </c>
      <c r="O458" s="61">
        <f>VLOOKUP($A458,[18]Dept!$A$5:$T$34,13,FALSE)*O$3%</f>
        <v>0</v>
      </c>
      <c r="P458" s="61">
        <f>VLOOKUP($A458,[18]Dept!$A$5:$T$34,14,FALSE)*P$3%</f>
        <v>0</v>
      </c>
      <c r="Q458" s="61">
        <f>VLOOKUP($A458,[18]Dept!$A$5:$T$34,15,FALSE)*Q$3%</f>
        <v>402.97507078066826</v>
      </c>
      <c r="R458" s="61">
        <f t="shared" si="321"/>
        <v>402.97507078066826</v>
      </c>
      <c r="S458" s="61">
        <f>VLOOKUP($A458,[18]Dept!$A$5:$T$34,17,FALSE)*S$3%</f>
        <v>0</v>
      </c>
      <c r="T458" s="61">
        <f>VLOOKUP($A458,[18]Dept!$A$5:$T$34,18,FALSE)*T$3%</f>
        <v>0</v>
      </c>
      <c r="U458" s="61">
        <f>VLOOKUP($A458,[18]Dept!$A$5:$T$34,19,FALSE)*U$3%</f>
        <v>366.83404503002009</v>
      </c>
      <c r="V458" s="61">
        <f t="shared" si="322"/>
        <v>366.83404503002009</v>
      </c>
    </row>
    <row r="459" spans="1:22" hidden="1">
      <c r="A459" s="51">
        <v>414</v>
      </c>
      <c r="B459" s="11" t="s">
        <v>209</v>
      </c>
      <c r="C459" s="59" t="s">
        <v>48</v>
      </c>
      <c r="D459" s="59"/>
      <c r="E459" s="61">
        <f t="shared" si="307"/>
        <v>49318.681127337622</v>
      </c>
      <c r="F459" s="61"/>
      <c r="G459" s="61">
        <f>VLOOKUP($A459,[18]Dept!$A$5:$T$34,5,FALSE)*G$3%</f>
        <v>3216.8070344628759</v>
      </c>
      <c r="H459" s="61">
        <f>VLOOKUP($A459,[18]Dept!$A$5:$T$34,6,FALSE)*H$3%</f>
        <v>3209.0371424615705</v>
      </c>
      <c r="I459" s="61">
        <f>VLOOKUP($A459,[18]Dept!$A$5:$T$34,7,FALSE)*I$3%</f>
        <v>3595.8297096769338</v>
      </c>
      <c r="J459" s="61">
        <f t="shared" si="319"/>
        <v>10021.67388660138</v>
      </c>
      <c r="K459" s="61">
        <f>VLOOKUP($A459,[18]Dept!$A$5:$T$34,9,FALSE)*K$3%</f>
        <v>4557.4401490692944</v>
      </c>
      <c r="L459" s="61">
        <f>VLOOKUP($A459,[18]Dept!$A$5:$T$34,10,FALSE)*L$3%</f>
        <v>4212.7435973740312</v>
      </c>
      <c r="M459" s="61">
        <f>VLOOKUP($A459,[18]Dept!$A$5:$T$34,11,FALSE)*M$3%</f>
        <v>3720.1574516231262</v>
      </c>
      <c r="N459" s="61">
        <f t="shared" si="320"/>
        <v>12490.341198066453</v>
      </c>
      <c r="O459" s="61">
        <f>VLOOKUP($A459,[18]Dept!$A$5:$T$34,13,FALSE)*O$3%</f>
        <v>4145.1523148258175</v>
      </c>
      <c r="P459" s="61">
        <f>VLOOKUP($A459,[18]Dept!$A$5:$T$34,14,FALSE)*P$3%</f>
        <v>4470.2309882983764</v>
      </c>
      <c r="Q459" s="61">
        <f>VLOOKUP($A459,[18]Dept!$A$5:$T$34,15,FALSE)*Q$3%</f>
        <v>4432.7257785873508</v>
      </c>
      <c r="R459" s="61">
        <f t="shared" si="321"/>
        <v>13048.109081711544</v>
      </c>
      <c r="S459" s="61">
        <f>VLOOKUP($A459,[18]Dept!$A$5:$T$34,17,FALSE)*S$3%</f>
        <v>4269.4528503486617</v>
      </c>
      <c r="T459" s="61">
        <f>VLOOKUP($A459,[18]Dept!$A$5:$T$34,18,FALSE)*T$3%</f>
        <v>4353.4274801893052</v>
      </c>
      <c r="U459" s="61">
        <f>VLOOKUP($A459,[18]Dept!$A$5:$T$34,19,FALSE)*U$3%</f>
        <v>5135.6766304202811</v>
      </c>
      <c r="V459" s="61">
        <f t="shared" si="322"/>
        <v>13758.556960958247</v>
      </c>
    </row>
    <row r="460" spans="1:22" s="6" customFormat="1" hidden="1">
      <c r="A460" s="129">
        <v>415</v>
      </c>
      <c r="B460" s="124" t="s">
        <v>211</v>
      </c>
      <c r="C460" s="123" t="s">
        <v>212</v>
      </c>
      <c r="D460" s="123"/>
      <c r="E460" s="123">
        <f>SUM(E461:E467)</f>
        <v>6341.6019298366436</v>
      </c>
      <c r="F460" s="104"/>
      <c r="G460" s="123">
        <f t="shared" ref="G460:V460" si="323">SUM(G461:G467)</f>
        <v>0</v>
      </c>
      <c r="H460" s="123">
        <f t="shared" si="323"/>
        <v>0</v>
      </c>
      <c r="I460" s="123">
        <f t="shared" si="323"/>
        <v>1712.2998617509209</v>
      </c>
      <c r="J460" s="123">
        <f t="shared" si="323"/>
        <v>1712.2998617509209</v>
      </c>
      <c r="K460" s="123">
        <f t="shared" si="323"/>
        <v>0</v>
      </c>
      <c r="L460" s="123">
        <f t="shared" si="323"/>
        <v>0</v>
      </c>
      <c r="M460" s="123">
        <f t="shared" si="323"/>
        <v>1550.0656048429692</v>
      </c>
      <c r="N460" s="123">
        <f t="shared" si="323"/>
        <v>1550.0656048429692</v>
      </c>
      <c r="O460" s="123">
        <f t="shared" si="323"/>
        <v>0</v>
      </c>
      <c r="P460" s="123">
        <f t="shared" si="323"/>
        <v>0</v>
      </c>
      <c r="Q460" s="123">
        <f t="shared" si="323"/>
        <v>1611.900283122673</v>
      </c>
      <c r="R460" s="123">
        <f t="shared" si="323"/>
        <v>1611.900283122673</v>
      </c>
      <c r="S460" s="123">
        <f t="shared" si="323"/>
        <v>0</v>
      </c>
      <c r="T460" s="123">
        <f t="shared" si="323"/>
        <v>0</v>
      </c>
      <c r="U460" s="123">
        <f t="shared" si="323"/>
        <v>1467.3361801200804</v>
      </c>
      <c r="V460" s="123">
        <f t="shared" si="323"/>
        <v>1467.3361801200804</v>
      </c>
    </row>
    <row r="461" spans="1:22" s="6" customFormat="1" hidden="1">
      <c r="A461" s="51">
        <v>416</v>
      </c>
      <c r="B461" s="11" t="s">
        <v>211</v>
      </c>
      <c r="C461" s="60" t="s">
        <v>159</v>
      </c>
      <c r="D461" s="60"/>
      <c r="E461" s="61">
        <f t="shared" si="307"/>
        <v>0</v>
      </c>
      <c r="F461" s="61"/>
      <c r="G461" s="61">
        <f>VLOOKUP($A461,[18]Dept!$A$5:$T$34,5,FALSE)*G$3%</f>
        <v>0</v>
      </c>
      <c r="H461" s="61">
        <f>VLOOKUP($A461,[18]Dept!$A$5:$T$34,6,FALSE)*H$3%</f>
        <v>0</v>
      </c>
      <c r="I461" s="61">
        <f>VLOOKUP($A461,[18]Dept!$A$5:$T$34,7,FALSE)*I$3%</f>
        <v>0</v>
      </c>
      <c r="J461" s="61">
        <f t="shared" ref="J461:J467" si="324">SUM(G461:I461)</f>
        <v>0</v>
      </c>
      <c r="K461" s="61">
        <f>VLOOKUP($A461,[18]Dept!$A$5:$T$34,9,FALSE)*K$3%</f>
        <v>0</v>
      </c>
      <c r="L461" s="61">
        <f>VLOOKUP($A461,[18]Dept!$A$5:$T$34,10,FALSE)*L$3%</f>
        <v>0</v>
      </c>
      <c r="M461" s="61">
        <f>VLOOKUP($A461,[18]Dept!$A$5:$T$34,11,FALSE)*M$3%</f>
        <v>0</v>
      </c>
      <c r="N461" s="61">
        <f t="shared" ref="N461:N467" si="325">SUM(K461:M461)</f>
        <v>0</v>
      </c>
      <c r="O461" s="61">
        <f>VLOOKUP($A461,[18]Dept!$A$5:$T$34,13,FALSE)*O$3%</f>
        <v>0</v>
      </c>
      <c r="P461" s="61">
        <f>VLOOKUP($A461,[18]Dept!$A$5:$T$34,14,FALSE)*P$3%</f>
        <v>0</v>
      </c>
      <c r="Q461" s="61">
        <f>VLOOKUP($A461,[18]Dept!$A$5:$T$34,15,FALSE)*Q$3%</f>
        <v>0</v>
      </c>
      <c r="R461" s="61">
        <f t="shared" ref="R461:R467" si="326">SUM(O461:Q461)</f>
        <v>0</v>
      </c>
      <c r="S461" s="61">
        <f>VLOOKUP($A461,[18]Dept!$A$5:$T$34,17,FALSE)*S$3%</f>
        <v>0</v>
      </c>
      <c r="T461" s="61">
        <f>VLOOKUP($A461,[18]Dept!$A$5:$T$34,18,FALSE)*T$3%</f>
        <v>0</v>
      </c>
      <c r="U461" s="61">
        <f>VLOOKUP($A461,[18]Dept!$A$5:$T$34,19,FALSE)*U$3%</f>
        <v>0</v>
      </c>
      <c r="V461" s="61">
        <f t="shared" ref="V461:V467" si="327">SUM(S461:U461)</f>
        <v>0</v>
      </c>
    </row>
    <row r="462" spans="1:22" s="6" customFormat="1" hidden="1">
      <c r="A462" s="51">
        <v>417</v>
      </c>
      <c r="B462" s="11" t="s">
        <v>211</v>
      </c>
      <c r="C462" s="59" t="s">
        <v>68</v>
      </c>
      <c r="D462" s="59"/>
      <c r="E462" s="61">
        <f t="shared" si="307"/>
        <v>0</v>
      </c>
      <c r="F462" s="61"/>
      <c r="G462" s="61">
        <f>VLOOKUP($A462,[18]Dept!$A$5:$T$34,5,FALSE)*G$3%</f>
        <v>0</v>
      </c>
      <c r="H462" s="61">
        <f>VLOOKUP($A462,[18]Dept!$A$5:$T$34,6,FALSE)*H$3%</f>
        <v>0</v>
      </c>
      <c r="I462" s="61">
        <f>VLOOKUP($A462,[18]Dept!$A$5:$T$34,7,FALSE)*I$3%</f>
        <v>0</v>
      </c>
      <c r="J462" s="61">
        <f t="shared" si="324"/>
        <v>0</v>
      </c>
      <c r="K462" s="61">
        <f>VLOOKUP($A462,[18]Dept!$A$5:$T$34,9,FALSE)*K$3%</f>
        <v>0</v>
      </c>
      <c r="L462" s="61">
        <f>VLOOKUP($A462,[18]Dept!$A$5:$T$34,10,FALSE)*L$3%</f>
        <v>0</v>
      </c>
      <c r="M462" s="61">
        <f>VLOOKUP($A462,[18]Dept!$A$5:$T$34,11,FALSE)*M$3%</f>
        <v>0</v>
      </c>
      <c r="N462" s="61">
        <f t="shared" si="325"/>
        <v>0</v>
      </c>
      <c r="O462" s="61">
        <f>VLOOKUP($A462,[18]Dept!$A$5:$T$34,13,FALSE)*O$3%</f>
        <v>0</v>
      </c>
      <c r="P462" s="61">
        <f>VLOOKUP($A462,[18]Dept!$A$5:$T$34,14,FALSE)*P$3%</f>
        <v>0</v>
      </c>
      <c r="Q462" s="61">
        <f>VLOOKUP($A462,[18]Dept!$A$5:$T$34,15,FALSE)*Q$3%</f>
        <v>0</v>
      </c>
      <c r="R462" s="61">
        <f t="shared" si="326"/>
        <v>0</v>
      </c>
      <c r="S462" s="61">
        <f>VLOOKUP($A462,[18]Dept!$A$5:$T$34,17,FALSE)*S$3%</f>
        <v>0</v>
      </c>
      <c r="T462" s="61">
        <f>VLOOKUP($A462,[18]Dept!$A$5:$T$34,18,FALSE)*T$3%</f>
        <v>0</v>
      </c>
      <c r="U462" s="61">
        <f>VLOOKUP($A462,[18]Dept!$A$5:$T$34,19,FALSE)*U$3%</f>
        <v>0</v>
      </c>
      <c r="V462" s="61">
        <f t="shared" si="327"/>
        <v>0</v>
      </c>
    </row>
    <row r="463" spans="1:22" s="6" customFormat="1" hidden="1">
      <c r="A463" s="51">
        <v>418</v>
      </c>
      <c r="B463" s="11" t="s">
        <v>211</v>
      </c>
      <c r="C463" s="59" t="s">
        <v>70</v>
      </c>
      <c r="D463" s="59"/>
      <c r="E463" s="61">
        <f t="shared" si="307"/>
        <v>0</v>
      </c>
      <c r="F463" s="61"/>
      <c r="G463" s="61">
        <f>VLOOKUP($A463,[18]Dept!$A$5:$T$34,5,FALSE)*G$3%</f>
        <v>0</v>
      </c>
      <c r="H463" s="61">
        <f>VLOOKUP($A463,[18]Dept!$A$5:$T$34,6,FALSE)*H$3%</f>
        <v>0</v>
      </c>
      <c r="I463" s="61">
        <f>VLOOKUP($A463,[18]Dept!$A$5:$T$34,7,FALSE)*I$3%</f>
        <v>0</v>
      </c>
      <c r="J463" s="61">
        <f t="shared" si="324"/>
        <v>0</v>
      </c>
      <c r="K463" s="61">
        <f>VLOOKUP($A463,[18]Dept!$A$5:$T$34,9,FALSE)*K$3%</f>
        <v>0</v>
      </c>
      <c r="L463" s="61">
        <f>VLOOKUP($A463,[18]Dept!$A$5:$T$34,10,FALSE)*L$3%</f>
        <v>0</v>
      </c>
      <c r="M463" s="61">
        <f>VLOOKUP($A463,[18]Dept!$A$5:$T$34,11,FALSE)*M$3%</f>
        <v>0</v>
      </c>
      <c r="N463" s="61">
        <f t="shared" si="325"/>
        <v>0</v>
      </c>
      <c r="O463" s="61">
        <f>VLOOKUP($A463,[18]Dept!$A$5:$T$34,13,FALSE)*O$3%</f>
        <v>0</v>
      </c>
      <c r="P463" s="61">
        <f>VLOOKUP($A463,[18]Dept!$A$5:$T$34,14,FALSE)*P$3%</f>
        <v>0</v>
      </c>
      <c r="Q463" s="61">
        <f>VLOOKUP($A463,[18]Dept!$A$5:$T$34,15,FALSE)*Q$3%</f>
        <v>0</v>
      </c>
      <c r="R463" s="61">
        <f t="shared" si="326"/>
        <v>0</v>
      </c>
      <c r="S463" s="61">
        <f>VLOOKUP($A463,[18]Dept!$A$5:$T$34,17,FALSE)*S$3%</f>
        <v>0</v>
      </c>
      <c r="T463" s="61">
        <f>VLOOKUP($A463,[18]Dept!$A$5:$T$34,18,FALSE)*T$3%</f>
        <v>0</v>
      </c>
      <c r="U463" s="61">
        <f>VLOOKUP($A463,[18]Dept!$A$5:$T$34,19,FALSE)*U$3%</f>
        <v>0</v>
      </c>
      <c r="V463" s="61">
        <f t="shared" si="327"/>
        <v>0</v>
      </c>
    </row>
    <row r="464" spans="1:22" s="6" customFormat="1" hidden="1">
      <c r="A464" s="51">
        <v>419</v>
      </c>
      <c r="B464" s="11" t="s">
        <v>211</v>
      </c>
      <c r="C464" s="59" t="s">
        <v>56</v>
      </c>
      <c r="D464" s="59"/>
      <c r="E464" s="61">
        <f t="shared" si="307"/>
        <v>0</v>
      </c>
      <c r="F464" s="61"/>
      <c r="G464" s="61">
        <f>VLOOKUP($A464,[18]Dept!$A$5:$T$34,5,FALSE)*G$3%</f>
        <v>0</v>
      </c>
      <c r="H464" s="61">
        <f>VLOOKUP($A464,[18]Dept!$A$5:$T$34,6,FALSE)*H$3%</f>
        <v>0</v>
      </c>
      <c r="I464" s="61">
        <f>VLOOKUP($A464,[18]Dept!$A$5:$T$34,7,FALSE)*I$3%</f>
        <v>0</v>
      </c>
      <c r="J464" s="61">
        <f t="shared" si="324"/>
        <v>0</v>
      </c>
      <c r="K464" s="61">
        <f>VLOOKUP($A464,[18]Dept!$A$5:$T$34,9,FALSE)*K$3%</f>
        <v>0</v>
      </c>
      <c r="L464" s="61">
        <f>VLOOKUP($A464,[18]Dept!$A$5:$T$34,10,FALSE)*L$3%</f>
        <v>0</v>
      </c>
      <c r="M464" s="61">
        <f>VLOOKUP($A464,[18]Dept!$A$5:$T$34,11,FALSE)*M$3%</f>
        <v>0</v>
      </c>
      <c r="N464" s="61">
        <f t="shared" si="325"/>
        <v>0</v>
      </c>
      <c r="O464" s="61">
        <f>VLOOKUP($A464,[18]Dept!$A$5:$T$34,13,FALSE)*O$3%</f>
        <v>0</v>
      </c>
      <c r="P464" s="61">
        <f>VLOOKUP($A464,[18]Dept!$A$5:$T$34,14,FALSE)*P$3%</f>
        <v>0</v>
      </c>
      <c r="Q464" s="61">
        <f>VLOOKUP($A464,[18]Dept!$A$5:$T$34,15,FALSE)*Q$3%</f>
        <v>0</v>
      </c>
      <c r="R464" s="61">
        <f t="shared" si="326"/>
        <v>0</v>
      </c>
      <c r="S464" s="61">
        <f>VLOOKUP($A464,[18]Dept!$A$5:$T$34,17,FALSE)*S$3%</f>
        <v>0</v>
      </c>
      <c r="T464" s="61">
        <f>VLOOKUP($A464,[18]Dept!$A$5:$T$34,18,FALSE)*T$3%</f>
        <v>0</v>
      </c>
      <c r="U464" s="61">
        <f>VLOOKUP($A464,[18]Dept!$A$5:$T$34,19,FALSE)*U$3%</f>
        <v>0</v>
      </c>
      <c r="V464" s="61">
        <f t="shared" si="327"/>
        <v>0</v>
      </c>
    </row>
    <row r="465" spans="1:22" s="6" customFormat="1" hidden="1">
      <c r="A465" s="51">
        <v>420</v>
      </c>
      <c r="B465" s="11" t="s">
        <v>211</v>
      </c>
      <c r="C465" s="59" t="s">
        <v>47</v>
      </c>
      <c r="D465" s="59"/>
      <c r="E465" s="61">
        <f t="shared" si="307"/>
        <v>0</v>
      </c>
      <c r="F465" s="61"/>
      <c r="G465" s="61">
        <f>VLOOKUP($A465,[18]Dept!$A$5:$T$34,5,FALSE)*G$3%</f>
        <v>0</v>
      </c>
      <c r="H465" s="61">
        <f>VLOOKUP($A465,[18]Dept!$A$5:$T$34,6,FALSE)*H$3%</f>
        <v>0</v>
      </c>
      <c r="I465" s="61">
        <f>VLOOKUP($A465,[18]Dept!$A$5:$T$34,7,FALSE)*I$3%</f>
        <v>0</v>
      </c>
      <c r="J465" s="61">
        <f t="shared" si="324"/>
        <v>0</v>
      </c>
      <c r="K465" s="61">
        <f>VLOOKUP($A465,[18]Dept!$A$5:$T$34,9,FALSE)*K$3%</f>
        <v>0</v>
      </c>
      <c r="L465" s="61">
        <f>VLOOKUP($A465,[18]Dept!$A$5:$T$34,10,FALSE)*L$3%</f>
        <v>0</v>
      </c>
      <c r="M465" s="61">
        <f>VLOOKUP($A465,[18]Dept!$A$5:$T$34,11,FALSE)*M$3%</f>
        <v>0</v>
      </c>
      <c r="N465" s="61">
        <f t="shared" si="325"/>
        <v>0</v>
      </c>
      <c r="O465" s="61">
        <f>VLOOKUP($A465,[18]Dept!$A$5:$T$34,13,FALSE)*O$3%</f>
        <v>0</v>
      </c>
      <c r="P465" s="61">
        <f>VLOOKUP($A465,[18]Dept!$A$5:$T$34,14,FALSE)*P$3%</f>
        <v>0</v>
      </c>
      <c r="Q465" s="61">
        <f>VLOOKUP($A465,[18]Dept!$A$5:$T$34,15,FALSE)*Q$3%</f>
        <v>0</v>
      </c>
      <c r="R465" s="61">
        <f t="shared" si="326"/>
        <v>0</v>
      </c>
      <c r="S465" s="61">
        <f>VLOOKUP($A465,[18]Dept!$A$5:$T$34,17,FALSE)*S$3%</f>
        <v>0</v>
      </c>
      <c r="T465" s="61">
        <f>VLOOKUP($A465,[18]Dept!$A$5:$T$34,18,FALSE)*T$3%</f>
        <v>0</v>
      </c>
      <c r="U465" s="61">
        <f>VLOOKUP($A465,[18]Dept!$A$5:$T$34,19,FALSE)*U$3%</f>
        <v>0</v>
      </c>
      <c r="V465" s="61">
        <f t="shared" si="327"/>
        <v>0</v>
      </c>
    </row>
    <row r="466" spans="1:22" s="6" customFormat="1" hidden="1">
      <c r="A466" s="51">
        <v>421</v>
      </c>
      <c r="B466" s="11" t="s">
        <v>211</v>
      </c>
      <c r="C466" s="59" t="s">
        <v>50</v>
      </c>
      <c r="D466" s="59"/>
      <c r="E466" s="61">
        <f t="shared" si="307"/>
        <v>0</v>
      </c>
      <c r="F466" s="61"/>
      <c r="G466" s="61">
        <f>VLOOKUP($A466,[18]Dept!$A$5:$T$34,5,FALSE)*G$3%</f>
        <v>0</v>
      </c>
      <c r="H466" s="61">
        <f>VLOOKUP($A466,[18]Dept!$A$5:$T$34,6,FALSE)*H$3%</f>
        <v>0</v>
      </c>
      <c r="I466" s="61">
        <f>VLOOKUP($A466,[18]Dept!$A$5:$T$34,7,FALSE)*I$3%</f>
        <v>0</v>
      </c>
      <c r="J466" s="61">
        <f t="shared" si="324"/>
        <v>0</v>
      </c>
      <c r="K466" s="61">
        <f>VLOOKUP($A466,[18]Dept!$A$5:$T$34,9,FALSE)*K$3%</f>
        <v>0</v>
      </c>
      <c r="L466" s="61">
        <f>VLOOKUP($A466,[18]Dept!$A$5:$T$34,10,FALSE)*L$3%</f>
        <v>0</v>
      </c>
      <c r="M466" s="61">
        <f>VLOOKUP($A466,[18]Dept!$A$5:$T$34,11,FALSE)*M$3%</f>
        <v>0</v>
      </c>
      <c r="N466" s="61">
        <f t="shared" si="325"/>
        <v>0</v>
      </c>
      <c r="O466" s="61">
        <f>VLOOKUP($A466,[18]Dept!$A$5:$T$34,13,FALSE)*O$3%</f>
        <v>0</v>
      </c>
      <c r="P466" s="61">
        <f>VLOOKUP($A466,[18]Dept!$A$5:$T$34,14,FALSE)*P$3%</f>
        <v>0</v>
      </c>
      <c r="Q466" s="61">
        <f>VLOOKUP($A466,[18]Dept!$A$5:$T$34,15,FALSE)*Q$3%</f>
        <v>0</v>
      </c>
      <c r="R466" s="61">
        <f t="shared" si="326"/>
        <v>0</v>
      </c>
      <c r="S466" s="61">
        <f>VLOOKUP($A466,[18]Dept!$A$5:$T$34,17,FALSE)*S$3%</f>
        <v>0</v>
      </c>
      <c r="T466" s="61">
        <f>VLOOKUP($A466,[18]Dept!$A$5:$T$34,18,FALSE)*T$3%</f>
        <v>0</v>
      </c>
      <c r="U466" s="61">
        <f>VLOOKUP($A466,[18]Dept!$A$5:$T$34,19,FALSE)*U$3%</f>
        <v>0</v>
      </c>
      <c r="V466" s="61">
        <f t="shared" si="327"/>
        <v>0</v>
      </c>
    </row>
    <row r="467" spans="1:22" s="6" customFormat="1" hidden="1">
      <c r="A467" s="51">
        <v>422</v>
      </c>
      <c r="B467" s="11" t="s">
        <v>211</v>
      </c>
      <c r="C467" s="59" t="s">
        <v>48</v>
      </c>
      <c r="D467" s="59"/>
      <c r="E467" s="61">
        <f t="shared" si="307"/>
        <v>6341.6019298366436</v>
      </c>
      <c r="F467" s="61"/>
      <c r="G467" s="61">
        <f>VLOOKUP($A467,[18]Dept!$A$5:$T$34,5,FALSE)*G$3%</f>
        <v>0</v>
      </c>
      <c r="H467" s="61">
        <f>VLOOKUP($A467,[18]Dept!$A$5:$T$34,6,FALSE)*H$3%</f>
        <v>0</v>
      </c>
      <c r="I467" s="61">
        <f>VLOOKUP($A467,[18]Dept!$A$5:$T$34,7,FALSE)*I$3%</f>
        <v>1712.2998617509209</v>
      </c>
      <c r="J467" s="61">
        <f t="shared" si="324"/>
        <v>1712.2998617509209</v>
      </c>
      <c r="K467" s="61">
        <f>VLOOKUP($A467,[18]Dept!$A$5:$T$34,9,FALSE)*K$3%</f>
        <v>0</v>
      </c>
      <c r="L467" s="61">
        <f>VLOOKUP($A467,[18]Dept!$A$5:$T$34,10,FALSE)*L$3%</f>
        <v>0</v>
      </c>
      <c r="M467" s="61">
        <f>VLOOKUP($A467,[18]Dept!$A$5:$T$34,11,FALSE)*M$3%</f>
        <v>1550.0656048429692</v>
      </c>
      <c r="N467" s="61">
        <f t="shared" si="325"/>
        <v>1550.0656048429692</v>
      </c>
      <c r="O467" s="61">
        <f>VLOOKUP($A467,[18]Dept!$A$5:$T$34,13,FALSE)*O$3%</f>
        <v>0</v>
      </c>
      <c r="P467" s="61">
        <f>VLOOKUP($A467,[18]Dept!$A$5:$T$34,14,FALSE)*P$3%</f>
        <v>0</v>
      </c>
      <c r="Q467" s="61">
        <f>VLOOKUP($A467,[18]Dept!$A$5:$T$34,15,FALSE)*Q$3%</f>
        <v>1611.900283122673</v>
      </c>
      <c r="R467" s="61">
        <f t="shared" si="326"/>
        <v>1611.900283122673</v>
      </c>
      <c r="S467" s="61">
        <f>VLOOKUP($A467,[18]Dept!$A$5:$T$34,17,FALSE)*S$3%</f>
        <v>0</v>
      </c>
      <c r="T467" s="61">
        <f>VLOOKUP($A467,[18]Dept!$A$5:$T$34,18,FALSE)*T$3%</f>
        <v>0</v>
      </c>
      <c r="U467" s="61">
        <f>VLOOKUP($A467,[18]Dept!$A$5:$T$34,19,FALSE)*U$3%</f>
        <v>1467.3361801200804</v>
      </c>
      <c r="V467" s="61">
        <f t="shared" si="327"/>
        <v>1467.3361801200804</v>
      </c>
    </row>
    <row r="468" spans="1:22" hidden="1">
      <c r="A468" s="129">
        <v>423</v>
      </c>
      <c r="B468" s="124" t="s">
        <v>98</v>
      </c>
      <c r="C468" s="126" t="s">
        <v>213</v>
      </c>
      <c r="D468" s="126"/>
      <c r="E468" s="123">
        <f>+E469+E481</f>
        <v>286119.48788366269</v>
      </c>
      <c r="F468" s="104"/>
      <c r="G468" s="123">
        <f t="shared" ref="G468:V468" si="328">+G469+G481</f>
        <v>22680.412337247268</v>
      </c>
      <c r="H468" s="123">
        <f t="shared" si="328"/>
        <v>22625.629954431784</v>
      </c>
      <c r="I468" s="123">
        <f t="shared" si="328"/>
        <v>25352.748746278019</v>
      </c>
      <c r="J468" s="123">
        <f t="shared" si="328"/>
        <v>70658.791037957068</v>
      </c>
      <c r="K468" s="123">
        <f t="shared" si="328"/>
        <v>28116.092476593622</v>
      </c>
      <c r="L468" s="123">
        <f t="shared" si="328"/>
        <v>25989.565345830066</v>
      </c>
      <c r="M468" s="123">
        <f t="shared" si="328"/>
        <v>22950.666934964574</v>
      </c>
      <c r="N468" s="123">
        <f t="shared" si="328"/>
        <v>77056.324757388269</v>
      </c>
      <c r="O468" s="123">
        <f t="shared" si="328"/>
        <v>22317.884745718089</v>
      </c>
      <c r="P468" s="123">
        <f t="shared" si="328"/>
        <v>24068.138491980328</v>
      </c>
      <c r="Q468" s="123">
        <f t="shared" si="328"/>
        <v>23866.206962299057</v>
      </c>
      <c r="R468" s="123">
        <f t="shared" si="328"/>
        <v>70252.230199997473</v>
      </c>
      <c r="S468" s="123">
        <f t="shared" si="328"/>
        <v>22987.13036443945</v>
      </c>
      <c r="T468" s="123">
        <f t="shared" si="328"/>
        <v>23439.257564601587</v>
      </c>
      <c r="U468" s="123">
        <f t="shared" si="328"/>
        <v>21725.753959278882</v>
      </c>
      <c r="V468" s="123">
        <f t="shared" si="328"/>
        <v>68152.141888319922</v>
      </c>
    </row>
    <row r="469" spans="1:22" s="6" customFormat="1" hidden="1">
      <c r="A469" s="129">
        <v>424</v>
      </c>
      <c r="B469" s="124" t="s">
        <v>214</v>
      </c>
      <c r="C469" s="123" t="s">
        <v>215</v>
      </c>
      <c r="D469" s="123"/>
      <c r="E469" s="123">
        <f>SUM(E470:E480)</f>
        <v>286119.48788366269</v>
      </c>
      <c r="F469" s="104"/>
      <c r="G469" s="123">
        <f t="shared" ref="G469:V469" si="329">SUM(G470:G480)</f>
        <v>22680.412337247268</v>
      </c>
      <c r="H469" s="123">
        <f t="shared" si="329"/>
        <v>22625.629954431784</v>
      </c>
      <c r="I469" s="123">
        <f t="shared" si="329"/>
        <v>25352.748746278019</v>
      </c>
      <c r="J469" s="123">
        <f t="shared" si="329"/>
        <v>70658.791037957068</v>
      </c>
      <c r="K469" s="123">
        <f t="shared" si="329"/>
        <v>28116.092476593622</v>
      </c>
      <c r="L469" s="123">
        <f t="shared" si="329"/>
        <v>25989.565345830066</v>
      </c>
      <c r="M469" s="123">
        <f t="shared" si="329"/>
        <v>22950.666934964574</v>
      </c>
      <c r="N469" s="123">
        <f t="shared" si="329"/>
        <v>77056.324757388269</v>
      </c>
      <c r="O469" s="123">
        <f t="shared" si="329"/>
        <v>22317.884745718089</v>
      </c>
      <c r="P469" s="123">
        <f t="shared" si="329"/>
        <v>24068.138491980328</v>
      </c>
      <c r="Q469" s="123">
        <f t="shared" si="329"/>
        <v>23866.206962299057</v>
      </c>
      <c r="R469" s="123">
        <f t="shared" si="329"/>
        <v>70252.230199997473</v>
      </c>
      <c r="S469" s="123">
        <f t="shared" si="329"/>
        <v>22987.13036443945</v>
      </c>
      <c r="T469" s="123">
        <f t="shared" si="329"/>
        <v>23439.257564601587</v>
      </c>
      <c r="U469" s="123">
        <f t="shared" si="329"/>
        <v>21725.753959278882</v>
      </c>
      <c r="V469" s="123">
        <f t="shared" si="329"/>
        <v>68152.141888319922</v>
      </c>
    </row>
    <row r="470" spans="1:22" s="6" customFormat="1" hidden="1">
      <c r="A470" s="51">
        <v>425</v>
      </c>
      <c r="B470" s="11" t="s">
        <v>214</v>
      </c>
      <c r="C470" s="60" t="s">
        <v>158</v>
      </c>
      <c r="D470" s="60"/>
      <c r="E470" s="61">
        <f t="shared" si="307"/>
        <v>0</v>
      </c>
      <c r="F470" s="61"/>
      <c r="G470" s="61">
        <f>VLOOKUP($A470,[19]Dept!$A$4:$S$42,5,FALSE)*G$3%</f>
        <v>0</v>
      </c>
      <c r="H470" s="61">
        <f>VLOOKUP($A470,[19]Dept!$A$4:$S$42,6,FALSE)*H$3%</f>
        <v>0</v>
      </c>
      <c r="I470" s="61">
        <f>VLOOKUP($A470,[19]Dept!$A$4:$S$42,7,FALSE)*I$3%</f>
        <v>0</v>
      </c>
      <c r="J470" s="61">
        <f t="shared" ref="J470:J480" si="330">SUM(G470:I470)</f>
        <v>0</v>
      </c>
      <c r="K470" s="61">
        <f>VLOOKUP($A470,[19]Dept!$A$4:$S$42,9,FALSE)*K$3%</f>
        <v>0</v>
      </c>
      <c r="L470" s="61">
        <f>VLOOKUP($A470,[19]Dept!$A$4:$S$42,10,FALSE)*L$3%</f>
        <v>0</v>
      </c>
      <c r="M470" s="61">
        <f>VLOOKUP($A470,[19]Dept!$A$4:$S$42,11,FALSE)*M$3%</f>
        <v>0</v>
      </c>
      <c r="N470" s="61">
        <f t="shared" ref="N470:N480" si="331">SUM(K470:M470)</f>
        <v>0</v>
      </c>
      <c r="O470" s="61">
        <f>VLOOKUP($A470,[19]Dept!$A$4:$S$42,13,FALSE)*O$3%</f>
        <v>0</v>
      </c>
      <c r="P470" s="61">
        <f>VLOOKUP($A470,[19]Dept!$A$4:$S$42,14,FALSE)*P$3%</f>
        <v>0</v>
      </c>
      <c r="Q470" s="61">
        <f>VLOOKUP($A470,[19]Dept!$A$4:$S$42,15,FALSE)*Q$3%</f>
        <v>0</v>
      </c>
      <c r="R470" s="61">
        <f t="shared" ref="R470:R480" si="332">SUM(O470:Q470)</f>
        <v>0</v>
      </c>
      <c r="S470" s="61">
        <f>VLOOKUP($A470,[19]Dept!$A$4:$S$42,17,FALSE)*S$3%</f>
        <v>0</v>
      </c>
      <c r="T470" s="61">
        <f>VLOOKUP($A470,[19]Dept!$A$4:$S$42,18,FALSE)*T$3%</f>
        <v>0</v>
      </c>
      <c r="U470" s="61">
        <f>VLOOKUP($A470,[19]Dept!$A$4:$S$42,19,FALSE)*U$3%</f>
        <v>0</v>
      </c>
      <c r="V470" s="61">
        <f t="shared" ref="V470:V480" si="333">SUM(S470:U470)</f>
        <v>0</v>
      </c>
    </row>
    <row r="471" spans="1:22" s="6" customFormat="1" hidden="1">
      <c r="A471" s="51">
        <v>426</v>
      </c>
      <c r="B471" s="11" t="s">
        <v>214</v>
      </c>
      <c r="C471" s="59" t="s">
        <v>42</v>
      </c>
      <c r="D471" s="59"/>
      <c r="E471" s="61">
        <f t="shared" si="307"/>
        <v>0</v>
      </c>
      <c r="F471" s="61"/>
      <c r="G471" s="61">
        <f>VLOOKUP($A471,[19]Dept!$A$4:$S$42,5,FALSE)*G$3%</f>
        <v>0</v>
      </c>
      <c r="H471" s="61">
        <f>VLOOKUP($A471,[19]Dept!$A$4:$S$42,6,FALSE)*H$3%</f>
        <v>0</v>
      </c>
      <c r="I471" s="61">
        <f>VLOOKUP($A471,[19]Dept!$A$4:$S$42,7,FALSE)*I$3%</f>
        <v>0</v>
      </c>
      <c r="J471" s="61">
        <f t="shared" si="330"/>
        <v>0</v>
      </c>
      <c r="K471" s="61">
        <f>VLOOKUP($A471,[19]Dept!$A$4:$S$42,9,FALSE)*K$3%</f>
        <v>0</v>
      </c>
      <c r="L471" s="61">
        <f>VLOOKUP($A471,[19]Dept!$A$4:$S$42,10,FALSE)*L$3%</f>
        <v>0</v>
      </c>
      <c r="M471" s="61">
        <f>VLOOKUP($A471,[19]Dept!$A$4:$S$42,11,FALSE)*M$3%</f>
        <v>0</v>
      </c>
      <c r="N471" s="61">
        <f t="shared" si="331"/>
        <v>0</v>
      </c>
      <c r="O471" s="61">
        <f>VLOOKUP($A471,[19]Dept!$A$4:$S$42,13,FALSE)*O$3%</f>
        <v>0</v>
      </c>
      <c r="P471" s="61">
        <f>VLOOKUP($A471,[19]Dept!$A$4:$S$42,14,FALSE)*P$3%</f>
        <v>0</v>
      </c>
      <c r="Q471" s="61">
        <f>VLOOKUP($A471,[19]Dept!$A$4:$S$42,15,FALSE)*Q$3%</f>
        <v>0</v>
      </c>
      <c r="R471" s="61">
        <f t="shared" si="332"/>
        <v>0</v>
      </c>
      <c r="S471" s="61">
        <f>VLOOKUP($A471,[19]Dept!$A$4:$S$42,17,FALSE)*S$3%</f>
        <v>0</v>
      </c>
      <c r="T471" s="61">
        <f>VLOOKUP($A471,[19]Dept!$A$4:$S$42,18,FALSE)*T$3%</f>
        <v>0</v>
      </c>
      <c r="U471" s="61">
        <f>VLOOKUP($A471,[19]Dept!$A$4:$S$42,19,FALSE)*U$3%</f>
        <v>0</v>
      </c>
      <c r="V471" s="61">
        <f t="shared" si="333"/>
        <v>0</v>
      </c>
    </row>
    <row r="472" spans="1:22" s="6" customFormat="1" hidden="1">
      <c r="A472" s="51">
        <v>427</v>
      </c>
      <c r="B472" s="11" t="s">
        <v>214</v>
      </c>
      <c r="C472" s="60" t="s">
        <v>159</v>
      </c>
      <c r="D472" s="60"/>
      <c r="E472" s="61">
        <f t="shared" si="307"/>
        <v>0</v>
      </c>
      <c r="F472" s="61"/>
      <c r="G472" s="61">
        <f>VLOOKUP($A472,[19]Dept!$A$4:$S$42,5,FALSE)*G$3%</f>
        <v>0</v>
      </c>
      <c r="H472" s="61">
        <f>VLOOKUP($A472,[19]Dept!$A$4:$S$42,6,FALSE)*H$3%</f>
        <v>0</v>
      </c>
      <c r="I472" s="61">
        <f>VLOOKUP($A472,[19]Dept!$A$4:$S$42,7,FALSE)*I$3%</f>
        <v>0</v>
      </c>
      <c r="J472" s="61">
        <f t="shared" si="330"/>
        <v>0</v>
      </c>
      <c r="K472" s="61">
        <f>VLOOKUP($A472,[19]Dept!$A$4:$S$42,9,FALSE)*K$3%</f>
        <v>0</v>
      </c>
      <c r="L472" s="61">
        <f>VLOOKUP($A472,[19]Dept!$A$4:$S$42,10,FALSE)*L$3%</f>
        <v>0</v>
      </c>
      <c r="M472" s="61">
        <f>VLOOKUP($A472,[19]Dept!$A$4:$S$42,11,FALSE)*M$3%</f>
        <v>0</v>
      </c>
      <c r="N472" s="61">
        <f t="shared" si="331"/>
        <v>0</v>
      </c>
      <c r="O472" s="61">
        <f>VLOOKUP($A472,[19]Dept!$A$4:$S$42,13,FALSE)*O$3%</f>
        <v>0</v>
      </c>
      <c r="P472" s="61">
        <f>VLOOKUP($A472,[19]Dept!$A$4:$S$42,14,FALSE)*P$3%</f>
        <v>0</v>
      </c>
      <c r="Q472" s="61">
        <f>VLOOKUP($A472,[19]Dept!$A$4:$S$42,15,FALSE)*Q$3%</f>
        <v>0</v>
      </c>
      <c r="R472" s="61">
        <f t="shared" si="332"/>
        <v>0</v>
      </c>
      <c r="S472" s="61">
        <f>VLOOKUP($A472,[19]Dept!$A$4:$S$42,17,FALSE)*S$3%</f>
        <v>0</v>
      </c>
      <c r="T472" s="61">
        <f>VLOOKUP($A472,[19]Dept!$A$4:$S$42,18,FALSE)*T$3%</f>
        <v>0</v>
      </c>
      <c r="U472" s="61">
        <f>VLOOKUP($A472,[19]Dept!$A$4:$S$42,19,FALSE)*U$3%</f>
        <v>0</v>
      </c>
      <c r="V472" s="61">
        <f t="shared" si="333"/>
        <v>0</v>
      </c>
    </row>
    <row r="473" spans="1:22" s="6" customFormat="1" hidden="1">
      <c r="A473" s="51">
        <v>428</v>
      </c>
      <c r="B473" s="11" t="s">
        <v>214</v>
      </c>
      <c r="C473" s="59" t="s">
        <v>68</v>
      </c>
      <c r="D473" s="59"/>
      <c r="E473" s="61">
        <f t="shared" si="307"/>
        <v>162581.51433396662</v>
      </c>
      <c r="F473" s="61"/>
      <c r="G473" s="61">
        <f>VLOOKUP($A473,[19]Dept!$A$4:$S$42,5,FALSE)*G$3%</f>
        <v>12887.677839713446</v>
      </c>
      <c r="H473" s="61">
        <f>VLOOKUP($A473,[19]Dept!$A$4:$S$42,6,FALSE)*H$3%</f>
        <v>12856.548877394787</v>
      </c>
      <c r="I473" s="61">
        <f>VLOOKUP($A473,[19]Dept!$A$4:$S$42,7,FALSE)*I$3%</f>
        <v>14406.178041862109</v>
      </c>
      <c r="J473" s="61">
        <f t="shared" si="330"/>
        <v>40150.40475897034</v>
      </c>
      <c r="K473" s="61">
        <f>VLOOKUP($A473,[19]Dept!$A$4:$S$42,9,FALSE)*K$3%</f>
        <v>15976.391282571727</v>
      </c>
      <c r="L473" s="61">
        <f>VLOOKUP($A473,[19]Dept!$A$4:$S$42,10,FALSE)*L$3%</f>
        <v>14768.035977069503</v>
      </c>
      <c r="M473" s="61">
        <f>VLOOKUP($A473,[19]Dept!$A$4:$S$42,11,FALSE)*M$3%</f>
        <v>13041.244456505596</v>
      </c>
      <c r="N473" s="61">
        <f t="shared" si="331"/>
        <v>43785.671716146826</v>
      </c>
      <c r="O473" s="61">
        <f>VLOOKUP($A473,[19]Dept!$A$4:$S$42,13,FALSE)*O$3%</f>
        <v>12681.678991978106</v>
      </c>
      <c r="P473" s="61">
        <f>VLOOKUP($A473,[19]Dept!$A$4:$S$42,14,FALSE)*P$3%</f>
        <v>13676.224685600051</v>
      </c>
      <c r="Q473" s="61">
        <f>VLOOKUP($A473,[19]Dept!$A$4:$S$42,15,FALSE)*Q$3%</f>
        <v>13561.481247010142</v>
      </c>
      <c r="R473" s="61">
        <f t="shared" si="332"/>
        <v>39919.384924588303</v>
      </c>
      <c r="S473" s="61">
        <f>VLOOKUP($A473,[19]Dept!$A$4:$S$42,17,FALSE)*S$3%</f>
        <v>13061.964050356697</v>
      </c>
      <c r="T473" s="61">
        <f>VLOOKUP($A473,[19]Dept!$A$4:$S$42,18,FALSE)*T$3%</f>
        <v>13318.876032891159</v>
      </c>
      <c r="U473" s="61">
        <f>VLOOKUP($A473,[19]Dept!$A$4:$S$42,19,FALSE)*U$3%</f>
        <v>12345.212851013279</v>
      </c>
      <c r="V473" s="61">
        <f t="shared" si="333"/>
        <v>38726.052934261141</v>
      </c>
    </row>
    <row r="474" spans="1:22" hidden="1">
      <c r="A474" s="51">
        <v>429</v>
      </c>
      <c r="B474" s="11" t="s">
        <v>214</v>
      </c>
      <c r="C474" s="59" t="s">
        <v>31</v>
      </c>
      <c r="D474" s="59"/>
      <c r="E474" s="61">
        <f t="shared" si="307"/>
        <v>-146843.0518458382</v>
      </c>
      <c r="F474" s="61"/>
      <c r="G474" s="61">
        <f>VLOOKUP($A474,[19]Dept!$A$4:$S$42,5,FALSE)*G$3%</f>
        <v>-11640.105290827189</v>
      </c>
      <c r="H474" s="61">
        <f>VLOOKUP($A474,[19]Dept!$A$4:$S$42,6,FALSE)*H$3%</f>
        <v>-11611.989721560956</v>
      </c>
      <c r="I474" s="61">
        <f>VLOOKUP($A474,[19]Dept!$A$4:$S$42,7,FALSE)*I$3%</f>
        <v>-13011.609331895446</v>
      </c>
      <c r="J474" s="61">
        <f t="shared" si="330"/>
        <v>-36263.704344283593</v>
      </c>
      <c r="K474" s="61">
        <f>VLOOKUP($A474,[19]Dept!$A$4:$S$42,9,FALSE)*K$3%</f>
        <v>-14429.820407484944</v>
      </c>
      <c r="L474" s="61">
        <f>VLOOKUP($A474,[19]Dept!$A$4:$S$42,10,FALSE)*L$3%</f>
        <v>-13338.438146094688</v>
      </c>
      <c r="M474" s="61">
        <f>VLOOKUP($A474,[19]Dept!$A$4:$S$42,11,FALSE)*M$3%</f>
        <v>-11778.806118924276</v>
      </c>
      <c r="N474" s="61">
        <f t="shared" si="331"/>
        <v>-39547.064672503911</v>
      </c>
      <c r="O474" s="61">
        <f>VLOOKUP($A474,[19]Dept!$A$4:$S$42,13,FALSE)*O$3%</f>
        <v>-11454.047856179075</v>
      </c>
      <c r="P474" s="61">
        <f>VLOOKUP($A474,[19]Dept!$A$4:$S$42,14,FALSE)*P$3%</f>
        <v>-12352.318028220838</v>
      </c>
      <c r="Q474" s="61">
        <f>VLOOKUP($A474,[19]Dept!$A$4:$S$42,15,FALSE)*Q$3%</f>
        <v>-12248.68215811068</v>
      </c>
      <c r="R474" s="61">
        <f t="shared" si="332"/>
        <v>-36055.048042510592</v>
      </c>
      <c r="S474" s="61">
        <f>VLOOKUP($A474,[19]Dept!$A$4:$S$42,17,FALSE)*S$3%</f>
        <v>-11797.519983206856</v>
      </c>
      <c r="T474" s="61">
        <f>VLOOKUP($A474,[19]Dept!$A$4:$S$42,18,FALSE)*T$3%</f>
        <v>-12029.561982112284</v>
      </c>
      <c r="U474" s="61">
        <f>VLOOKUP($A474,[19]Dept!$A$4:$S$42,19,FALSE)*U$3%</f>
        <v>-11150.152821220941</v>
      </c>
      <c r="V474" s="61">
        <f t="shared" si="333"/>
        <v>-34977.234786540081</v>
      </c>
    </row>
    <row r="475" spans="1:22" s="6" customFormat="1" hidden="1">
      <c r="A475" s="51">
        <v>430</v>
      </c>
      <c r="B475" s="11" t="s">
        <v>214</v>
      </c>
      <c r="C475" s="59" t="s">
        <v>71</v>
      </c>
      <c r="D475" s="59"/>
      <c r="E475" s="61">
        <f t="shared" si="307"/>
        <v>0</v>
      </c>
      <c r="F475" s="61"/>
      <c r="G475" s="61">
        <f>VLOOKUP($A475,[19]Dept!$A$4:$S$42,5,FALSE)*G$3%</f>
        <v>0</v>
      </c>
      <c r="H475" s="61">
        <f>VLOOKUP($A475,[19]Dept!$A$4:$S$42,6,FALSE)*H$3%</f>
        <v>0</v>
      </c>
      <c r="I475" s="61">
        <f>VLOOKUP($A475,[19]Dept!$A$4:$S$42,7,FALSE)*I$3%</f>
        <v>0</v>
      </c>
      <c r="J475" s="61">
        <f t="shared" si="330"/>
        <v>0</v>
      </c>
      <c r="K475" s="61">
        <f>VLOOKUP($A475,[19]Dept!$A$4:$S$42,9,FALSE)*K$3%</f>
        <v>0</v>
      </c>
      <c r="L475" s="61">
        <f>VLOOKUP($A475,[19]Dept!$A$4:$S$42,10,FALSE)*L$3%</f>
        <v>0</v>
      </c>
      <c r="M475" s="61">
        <f>VLOOKUP($A475,[19]Dept!$A$4:$S$42,11,FALSE)*M$3%</f>
        <v>0</v>
      </c>
      <c r="N475" s="61">
        <f t="shared" si="331"/>
        <v>0</v>
      </c>
      <c r="O475" s="61">
        <f>VLOOKUP($A475,[19]Dept!$A$4:$S$42,13,FALSE)*O$3%</f>
        <v>0</v>
      </c>
      <c r="P475" s="61">
        <f>VLOOKUP($A475,[19]Dept!$A$4:$S$42,14,FALSE)*P$3%</f>
        <v>0</v>
      </c>
      <c r="Q475" s="61">
        <f>VLOOKUP($A475,[19]Dept!$A$4:$S$42,15,FALSE)*Q$3%</f>
        <v>0</v>
      </c>
      <c r="R475" s="61">
        <f t="shared" si="332"/>
        <v>0</v>
      </c>
      <c r="S475" s="61">
        <f>VLOOKUP($A475,[19]Dept!$A$4:$S$42,17,FALSE)*S$3%</f>
        <v>0</v>
      </c>
      <c r="T475" s="61">
        <f>VLOOKUP($A475,[19]Dept!$A$4:$S$42,18,FALSE)*T$3%</f>
        <v>0</v>
      </c>
      <c r="U475" s="61">
        <f>VLOOKUP($A475,[19]Dept!$A$4:$S$42,19,FALSE)*U$3%</f>
        <v>0</v>
      </c>
      <c r="V475" s="61">
        <f t="shared" si="333"/>
        <v>0</v>
      </c>
    </row>
    <row r="476" spans="1:22" s="6" customFormat="1" hidden="1">
      <c r="A476" s="51">
        <v>431</v>
      </c>
      <c r="B476" s="11" t="s">
        <v>214</v>
      </c>
      <c r="C476" s="59" t="s">
        <v>70</v>
      </c>
      <c r="D476" s="59"/>
      <c r="E476" s="61">
        <f t="shared" si="307"/>
        <v>116710.30021091708</v>
      </c>
      <c r="F476" s="61"/>
      <c r="G476" s="61">
        <f>VLOOKUP($A476,[19]Dept!$A$4:$S$42,5,FALSE)*G$3%</f>
        <v>9251.5115009006713</v>
      </c>
      <c r="H476" s="61">
        <f>VLOOKUP($A476,[19]Dept!$A$4:$S$42,6,FALSE)*H$3%</f>
        <v>9229.165353170727</v>
      </c>
      <c r="I476" s="61">
        <f>VLOOKUP($A476,[19]Dept!$A$4:$S$42,7,FALSE)*I$3%</f>
        <v>10341.577706699833</v>
      </c>
      <c r="J476" s="61">
        <f t="shared" si="330"/>
        <v>28822.254560771231</v>
      </c>
      <c r="K476" s="61">
        <f>VLOOKUP($A476,[19]Dept!$A$4:$S$42,9,FALSE)*K$3%</f>
        <v>11468.766486242956</v>
      </c>
      <c r="L476" s="61">
        <f>VLOOKUP($A476,[19]Dept!$A$4:$S$42,10,FALSE)*L$3%</f>
        <v>10601.340007627879</v>
      </c>
      <c r="M476" s="61">
        <f>VLOOKUP($A476,[19]Dept!$A$4:$S$42,11,FALSE)*M$3%</f>
        <v>9361.7503925828496</v>
      </c>
      <c r="N476" s="61">
        <f t="shared" si="331"/>
        <v>31431.856886453686</v>
      </c>
      <c r="O476" s="61">
        <f>VLOOKUP($A476,[19]Dept!$A$4:$S$42,13,FALSE)*O$3%</f>
        <v>9103.633758090944</v>
      </c>
      <c r="P476" s="61">
        <f>VLOOKUP($A476,[19]Dept!$A$4:$S$42,14,FALSE)*P$3%</f>
        <v>9817.5754811189345</v>
      </c>
      <c r="Q476" s="61">
        <f>VLOOKUP($A476,[19]Dept!$A$4:$S$42,15,FALSE)*Q$3%</f>
        <v>9735.2060849429781</v>
      </c>
      <c r="R476" s="61">
        <f t="shared" si="332"/>
        <v>28656.415324152855</v>
      </c>
      <c r="S476" s="61">
        <f>VLOOKUP($A476,[19]Dept!$A$4:$S$42,17,FALSE)*S$3%</f>
        <v>9376.6241008793731</v>
      </c>
      <c r="T476" s="61">
        <f>VLOOKUP($A476,[19]Dept!$A$4:$S$42,18,FALSE)*T$3%</f>
        <v>9561.0502008096937</v>
      </c>
      <c r="U476" s="61">
        <f>VLOOKUP($A476,[19]Dept!$A$4:$S$42,19,FALSE)*U$3%</f>
        <v>8862.0991378502367</v>
      </c>
      <c r="V476" s="61">
        <f t="shared" si="333"/>
        <v>27799.773439539305</v>
      </c>
    </row>
    <row r="477" spans="1:22" s="6" customFormat="1" hidden="1">
      <c r="A477" s="51">
        <v>432</v>
      </c>
      <c r="B477" s="11" t="s">
        <v>214</v>
      </c>
      <c r="C477" s="59" t="s">
        <v>56</v>
      </c>
      <c r="D477" s="59"/>
      <c r="E477" s="61">
        <f t="shared" si="307"/>
        <v>0</v>
      </c>
      <c r="F477" s="61"/>
      <c r="G477" s="61">
        <f>VLOOKUP($A477,[19]Dept!$A$4:$S$42,5,FALSE)*G$3%</f>
        <v>0</v>
      </c>
      <c r="H477" s="61">
        <f>VLOOKUP($A477,[19]Dept!$A$4:$S$42,6,FALSE)*H$3%</f>
        <v>0</v>
      </c>
      <c r="I477" s="61">
        <f>VLOOKUP($A477,[19]Dept!$A$4:$S$42,7,FALSE)*I$3%</f>
        <v>0</v>
      </c>
      <c r="J477" s="61">
        <f t="shared" si="330"/>
        <v>0</v>
      </c>
      <c r="K477" s="61">
        <f>VLOOKUP($A477,[19]Dept!$A$4:$S$42,9,FALSE)*K$3%</f>
        <v>0</v>
      </c>
      <c r="L477" s="61">
        <f>VLOOKUP($A477,[19]Dept!$A$4:$S$42,10,FALSE)*L$3%</f>
        <v>0</v>
      </c>
      <c r="M477" s="61">
        <f>VLOOKUP($A477,[19]Dept!$A$4:$S$42,11,FALSE)*M$3%</f>
        <v>0</v>
      </c>
      <c r="N477" s="61">
        <f t="shared" si="331"/>
        <v>0</v>
      </c>
      <c r="O477" s="61">
        <f>VLOOKUP($A477,[19]Dept!$A$4:$S$42,13,FALSE)*O$3%</f>
        <v>0</v>
      </c>
      <c r="P477" s="61">
        <f>VLOOKUP($A477,[19]Dept!$A$4:$S$42,14,FALSE)*P$3%</f>
        <v>0</v>
      </c>
      <c r="Q477" s="61">
        <f>VLOOKUP($A477,[19]Dept!$A$4:$S$42,15,FALSE)*Q$3%</f>
        <v>0</v>
      </c>
      <c r="R477" s="61">
        <f t="shared" si="332"/>
        <v>0</v>
      </c>
      <c r="S477" s="61">
        <f>VLOOKUP($A477,[19]Dept!$A$4:$S$42,17,FALSE)*S$3%</f>
        <v>0</v>
      </c>
      <c r="T477" s="61">
        <f>VLOOKUP($A477,[19]Dept!$A$4:$S$42,18,FALSE)*T$3%</f>
        <v>0</v>
      </c>
      <c r="U477" s="61">
        <f>VLOOKUP($A477,[19]Dept!$A$4:$S$42,19,FALSE)*U$3%</f>
        <v>0</v>
      </c>
      <c r="V477" s="61">
        <f t="shared" si="333"/>
        <v>0</v>
      </c>
    </row>
    <row r="478" spans="1:22" s="6" customFormat="1" hidden="1">
      <c r="A478" s="51">
        <v>433</v>
      </c>
      <c r="B478" s="11" t="s">
        <v>214</v>
      </c>
      <c r="C478" s="59" t="s">
        <v>47</v>
      </c>
      <c r="D478" s="59"/>
      <c r="E478" s="61">
        <f t="shared" si="307"/>
        <v>153670.72518461721</v>
      </c>
      <c r="F478" s="61"/>
      <c r="G478" s="61">
        <f>VLOOKUP($A478,[19]Dept!$A$4:$S$42,5,FALSE)*G$3%</f>
        <v>12181.328287460341</v>
      </c>
      <c r="H478" s="61">
        <f>VLOOKUP($A478,[19]Dept!$A$4:$S$42,6,FALSE)*H$3%</f>
        <v>12151.905445427226</v>
      </c>
      <c r="I478" s="61">
        <f>VLOOKUP($A478,[19]Dept!$A$4:$S$42,7,FALSE)*I$3%</f>
        <v>13616.602329611525</v>
      </c>
      <c r="J478" s="61">
        <f t="shared" si="330"/>
        <v>37949.836062499089</v>
      </c>
      <c r="K478" s="61">
        <f>VLOOKUP($A478,[19]Dept!$A$4:$S$42,9,FALSE)*K$3%</f>
        <v>15100.755115263881</v>
      </c>
      <c r="L478" s="61">
        <f>VLOOKUP($A478,[19]Dept!$A$4:$S$42,10,FALSE)*L$3%</f>
        <v>13958.627507227373</v>
      </c>
      <c r="M478" s="61">
        <f>VLOOKUP($A478,[19]Dept!$A$4:$S$42,11,FALSE)*M$3%</f>
        <v>12326.478204800405</v>
      </c>
      <c r="N478" s="61">
        <f t="shared" si="331"/>
        <v>41385.860827291661</v>
      </c>
      <c r="O478" s="61">
        <f>VLOOKUP($A478,[19]Dept!$A$4:$S$42,13,FALSE)*O$3%</f>
        <v>11986.619851828113</v>
      </c>
      <c r="P478" s="61">
        <f>VLOOKUP($A478,[19]Dept!$A$4:$S$42,14,FALSE)*P$3%</f>
        <v>12926.65635348218</v>
      </c>
      <c r="Q478" s="61">
        <f>VLOOKUP($A478,[19]Dept!$A$4:$S$42,15,FALSE)*Q$3%</f>
        <v>12818.201788456616</v>
      </c>
      <c r="R478" s="61">
        <f t="shared" si="332"/>
        <v>37731.477993766908</v>
      </c>
      <c r="S478" s="61">
        <f>VLOOKUP($A478,[19]Dept!$A$4:$S$42,17,FALSE)*S$3%</f>
        <v>12346.062196410234</v>
      </c>
      <c r="T478" s="61">
        <f>VLOOKUP($A478,[19]Dept!$A$4:$S$42,18,FALSE)*T$3%</f>
        <v>12588.893313013017</v>
      </c>
      <c r="U478" s="61">
        <f>VLOOKUP($A478,[19]Dept!$A$4:$S$42,19,FALSE)*U$3%</f>
        <v>11668.594791636307</v>
      </c>
      <c r="V478" s="61">
        <f t="shared" si="333"/>
        <v>36603.550301059557</v>
      </c>
    </row>
    <row r="479" spans="1:22" s="6" customFormat="1" hidden="1">
      <c r="A479" s="51">
        <v>434</v>
      </c>
      <c r="B479" s="11" t="s">
        <v>214</v>
      </c>
      <c r="C479" s="59" t="s">
        <v>50</v>
      </c>
      <c r="D479" s="59"/>
      <c r="E479" s="61">
        <f t="shared" si="307"/>
        <v>0</v>
      </c>
      <c r="F479" s="61"/>
      <c r="G479" s="61">
        <f>VLOOKUP($A479,[19]Dept!$A$4:$S$42,5,FALSE)*G$3%</f>
        <v>0</v>
      </c>
      <c r="H479" s="61">
        <f>VLOOKUP($A479,[19]Dept!$A$4:$S$42,6,FALSE)*H$3%</f>
        <v>0</v>
      </c>
      <c r="I479" s="61">
        <f>VLOOKUP($A479,[19]Dept!$A$4:$S$42,7,FALSE)*I$3%</f>
        <v>0</v>
      </c>
      <c r="J479" s="61">
        <f t="shared" si="330"/>
        <v>0</v>
      </c>
      <c r="K479" s="61">
        <f>VLOOKUP($A479,[19]Dept!$A$4:$S$42,9,FALSE)*K$3%</f>
        <v>0</v>
      </c>
      <c r="L479" s="61">
        <f>VLOOKUP($A479,[19]Dept!$A$4:$S$42,10,FALSE)*L$3%</f>
        <v>0</v>
      </c>
      <c r="M479" s="61">
        <f>VLOOKUP($A479,[19]Dept!$A$4:$S$42,11,FALSE)*M$3%</f>
        <v>0</v>
      </c>
      <c r="N479" s="61">
        <f t="shared" si="331"/>
        <v>0</v>
      </c>
      <c r="O479" s="61">
        <f>VLOOKUP($A479,[19]Dept!$A$4:$S$42,13,FALSE)*O$3%</f>
        <v>0</v>
      </c>
      <c r="P479" s="61">
        <f>VLOOKUP($A479,[19]Dept!$A$4:$S$42,14,FALSE)*P$3%</f>
        <v>0</v>
      </c>
      <c r="Q479" s="61">
        <f>VLOOKUP($A479,[19]Dept!$A$4:$S$42,15,FALSE)*Q$3%</f>
        <v>0</v>
      </c>
      <c r="R479" s="61">
        <f t="shared" si="332"/>
        <v>0</v>
      </c>
      <c r="S479" s="61">
        <f>VLOOKUP($A479,[19]Dept!$A$4:$S$42,17,FALSE)*S$3%</f>
        <v>0</v>
      </c>
      <c r="T479" s="61">
        <f>VLOOKUP($A479,[19]Dept!$A$4:$S$42,18,FALSE)*T$3%</f>
        <v>0</v>
      </c>
      <c r="U479" s="61">
        <f>VLOOKUP($A479,[19]Dept!$A$4:$S$42,19,FALSE)*U$3%</f>
        <v>0</v>
      </c>
      <c r="V479" s="61">
        <f t="shared" si="333"/>
        <v>0</v>
      </c>
    </row>
    <row r="480" spans="1:22" s="6" customFormat="1" hidden="1">
      <c r="A480" s="51">
        <v>435</v>
      </c>
      <c r="B480" s="11" t="s">
        <v>214</v>
      </c>
      <c r="C480" s="59" t="s">
        <v>48</v>
      </c>
      <c r="D480" s="59"/>
      <c r="E480" s="61">
        <f t="shared" si="307"/>
        <v>0</v>
      </c>
      <c r="F480" s="61"/>
      <c r="G480" s="61">
        <f>VLOOKUP($A480,[19]Dept!$A$4:$S$42,5,FALSE)*G$3%</f>
        <v>0</v>
      </c>
      <c r="H480" s="61">
        <f>VLOOKUP($A480,[19]Dept!$A$4:$S$42,6,FALSE)*H$3%</f>
        <v>0</v>
      </c>
      <c r="I480" s="61">
        <f>VLOOKUP($A480,[19]Dept!$A$4:$S$42,7,FALSE)*I$3%</f>
        <v>0</v>
      </c>
      <c r="J480" s="61">
        <f t="shared" si="330"/>
        <v>0</v>
      </c>
      <c r="K480" s="61">
        <f>VLOOKUP($A480,[19]Dept!$A$4:$S$42,9,FALSE)*K$3%</f>
        <v>0</v>
      </c>
      <c r="L480" s="61">
        <f>VLOOKUP($A480,[19]Dept!$A$4:$S$42,10,FALSE)*L$3%</f>
        <v>0</v>
      </c>
      <c r="M480" s="61">
        <f>VLOOKUP($A480,[19]Dept!$A$4:$S$42,11,FALSE)*M$3%</f>
        <v>0</v>
      </c>
      <c r="N480" s="61">
        <f t="shared" si="331"/>
        <v>0</v>
      </c>
      <c r="O480" s="61">
        <f>VLOOKUP($A480,[19]Dept!$A$4:$S$42,13,FALSE)*O$3%</f>
        <v>0</v>
      </c>
      <c r="P480" s="61">
        <f>VLOOKUP($A480,[19]Dept!$A$4:$S$42,14,FALSE)*P$3%</f>
        <v>0</v>
      </c>
      <c r="Q480" s="61">
        <f>VLOOKUP($A480,[19]Dept!$A$4:$S$42,15,FALSE)*Q$3%</f>
        <v>0</v>
      </c>
      <c r="R480" s="61">
        <f t="shared" si="332"/>
        <v>0</v>
      </c>
      <c r="S480" s="61">
        <f>VLOOKUP($A480,[19]Dept!$A$4:$S$42,17,FALSE)*S$3%</f>
        <v>0</v>
      </c>
      <c r="T480" s="61">
        <f>VLOOKUP($A480,[19]Dept!$A$4:$S$42,18,FALSE)*T$3%</f>
        <v>0</v>
      </c>
      <c r="U480" s="61">
        <f>VLOOKUP($A480,[19]Dept!$A$4:$S$42,19,FALSE)*U$3%</f>
        <v>0</v>
      </c>
      <c r="V480" s="61">
        <f t="shared" si="333"/>
        <v>0</v>
      </c>
    </row>
    <row r="481" spans="1:22" s="6" customFormat="1" hidden="1">
      <c r="A481" s="129">
        <v>436</v>
      </c>
      <c r="B481" s="124" t="s">
        <v>216</v>
      </c>
      <c r="C481" s="123" t="s">
        <v>217</v>
      </c>
      <c r="D481" s="123"/>
      <c r="E481" s="123">
        <f>SUM(E482:E492)</f>
        <v>0</v>
      </c>
      <c r="F481" s="104"/>
      <c r="G481" s="123">
        <f t="shared" ref="G481:V481" si="334">SUM(G482:G492)</f>
        <v>0</v>
      </c>
      <c r="H481" s="123">
        <f t="shared" si="334"/>
        <v>0</v>
      </c>
      <c r="I481" s="123">
        <f t="shared" si="334"/>
        <v>0</v>
      </c>
      <c r="J481" s="123">
        <f t="shared" si="334"/>
        <v>0</v>
      </c>
      <c r="K481" s="123">
        <f t="shared" si="334"/>
        <v>0</v>
      </c>
      <c r="L481" s="123">
        <f t="shared" si="334"/>
        <v>0</v>
      </c>
      <c r="M481" s="123">
        <f t="shared" si="334"/>
        <v>0</v>
      </c>
      <c r="N481" s="123">
        <f t="shared" si="334"/>
        <v>0</v>
      </c>
      <c r="O481" s="123">
        <f t="shared" si="334"/>
        <v>0</v>
      </c>
      <c r="P481" s="123">
        <f t="shared" si="334"/>
        <v>0</v>
      </c>
      <c r="Q481" s="123">
        <f t="shared" si="334"/>
        <v>0</v>
      </c>
      <c r="R481" s="123">
        <f t="shared" si="334"/>
        <v>0</v>
      </c>
      <c r="S481" s="123">
        <f t="shared" si="334"/>
        <v>0</v>
      </c>
      <c r="T481" s="123">
        <f t="shared" si="334"/>
        <v>0</v>
      </c>
      <c r="U481" s="123">
        <f t="shared" si="334"/>
        <v>0</v>
      </c>
      <c r="V481" s="123">
        <f t="shared" si="334"/>
        <v>0</v>
      </c>
    </row>
    <row r="482" spans="1:22" s="6" customFormat="1" hidden="1">
      <c r="A482" s="51">
        <v>437</v>
      </c>
      <c r="B482" s="11" t="s">
        <v>216</v>
      </c>
      <c r="C482" s="60" t="s">
        <v>158</v>
      </c>
      <c r="D482" s="60"/>
      <c r="E482" s="61">
        <f t="shared" si="307"/>
        <v>0</v>
      </c>
      <c r="F482" s="61"/>
      <c r="G482" s="61">
        <f>VLOOKUP($A482,[19]Dept!$A$4:$S$42,5,FALSE)*G$3%</f>
        <v>0</v>
      </c>
      <c r="H482" s="61">
        <f>VLOOKUP($A482,[19]Dept!$A$4:$S$42,6,FALSE)*H$3%</f>
        <v>0</v>
      </c>
      <c r="I482" s="61">
        <f>VLOOKUP($A482,[19]Dept!$A$4:$S$42,7,FALSE)*I$3%</f>
        <v>0</v>
      </c>
      <c r="J482" s="61">
        <f t="shared" ref="J482:J492" si="335">SUM(G482:I482)</f>
        <v>0</v>
      </c>
      <c r="K482" s="61">
        <f>VLOOKUP($A482,[19]Dept!$A$4:$S$42,9,FALSE)*K$3%</f>
        <v>0</v>
      </c>
      <c r="L482" s="61">
        <f>VLOOKUP($A482,[19]Dept!$A$4:$S$42,10,FALSE)*L$3%</f>
        <v>0</v>
      </c>
      <c r="M482" s="61">
        <f>VLOOKUP($A482,[19]Dept!$A$4:$S$42,11,FALSE)*M$3%</f>
        <v>0</v>
      </c>
      <c r="N482" s="61">
        <f t="shared" ref="N482:N492" si="336">SUM(K482:M482)</f>
        <v>0</v>
      </c>
      <c r="O482" s="61">
        <f>VLOOKUP($A482,[19]Dept!$A$4:$S$42,13,FALSE)*O$3%</f>
        <v>0</v>
      </c>
      <c r="P482" s="61">
        <f>VLOOKUP($A482,[19]Dept!$A$4:$S$42,14,FALSE)*P$3%</f>
        <v>0</v>
      </c>
      <c r="Q482" s="61">
        <f>VLOOKUP($A482,[19]Dept!$A$4:$S$42,15,FALSE)*Q$3%</f>
        <v>0</v>
      </c>
      <c r="R482" s="61">
        <f t="shared" ref="R482:R492" si="337">SUM(O482:Q482)</f>
        <v>0</v>
      </c>
      <c r="S482" s="61">
        <f>VLOOKUP($A482,[19]Dept!$A$4:$S$42,17,FALSE)*S$3%</f>
        <v>0</v>
      </c>
      <c r="T482" s="61">
        <f>VLOOKUP($A482,[19]Dept!$A$4:$S$42,18,FALSE)*T$3%</f>
        <v>0</v>
      </c>
      <c r="U482" s="61">
        <f>VLOOKUP($A482,[19]Dept!$A$4:$S$42,19,FALSE)*U$3%</f>
        <v>0</v>
      </c>
      <c r="V482" s="61">
        <f t="shared" ref="V482:V492" si="338">SUM(S482:U482)</f>
        <v>0</v>
      </c>
    </row>
    <row r="483" spans="1:22" s="6" customFormat="1" hidden="1">
      <c r="A483" s="51">
        <v>438</v>
      </c>
      <c r="B483" s="11" t="s">
        <v>216</v>
      </c>
      <c r="C483" s="59" t="s">
        <v>42</v>
      </c>
      <c r="D483" s="59"/>
      <c r="E483" s="61">
        <f t="shared" si="307"/>
        <v>0</v>
      </c>
      <c r="F483" s="61"/>
      <c r="G483" s="61">
        <f>VLOOKUP($A483,[19]Dept!$A$4:$S$42,5,FALSE)*G$3%</f>
        <v>0</v>
      </c>
      <c r="H483" s="61">
        <f>VLOOKUP($A483,[19]Dept!$A$4:$S$42,6,FALSE)*H$3%</f>
        <v>0</v>
      </c>
      <c r="I483" s="61">
        <f>VLOOKUP($A483,[19]Dept!$A$4:$S$42,7,FALSE)*I$3%</f>
        <v>0</v>
      </c>
      <c r="J483" s="61">
        <f t="shared" si="335"/>
        <v>0</v>
      </c>
      <c r="K483" s="61">
        <f>VLOOKUP($A483,[19]Dept!$A$4:$S$42,9,FALSE)*K$3%</f>
        <v>0</v>
      </c>
      <c r="L483" s="61">
        <f>VLOOKUP($A483,[19]Dept!$A$4:$S$42,10,FALSE)*L$3%</f>
        <v>0</v>
      </c>
      <c r="M483" s="61">
        <f>VLOOKUP($A483,[19]Dept!$A$4:$S$42,11,FALSE)*M$3%</f>
        <v>0</v>
      </c>
      <c r="N483" s="61">
        <f t="shared" si="336"/>
        <v>0</v>
      </c>
      <c r="O483" s="61">
        <f>VLOOKUP($A483,[19]Dept!$A$4:$S$42,13,FALSE)*O$3%</f>
        <v>0</v>
      </c>
      <c r="P483" s="61">
        <f>VLOOKUP($A483,[19]Dept!$A$4:$S$42,14,FALSE)*P$3%</f>
        <v>0</v>
      </c>
      <c r="Q483" s="61">
        <f>VLOOKUP($A483,[19]Dept!$A$4:$S$42,15,FALSE)*Q$3%</f>
        <v>0</v>
      </c>
      <c r="R483" s="61">
        <f t="shared" si="337"/>
        <v>0</v>
      </c>
      <c r="S483" s="61">
        <f>VLOOKUP($A483,[19]Dept!$A$4:$S$42,17,FALSE)*S$3%</f>
        <v>0</v>
      </c>
      <c r="T483" s="61">
        <f>VLOOKUP($A483,[19]Dept!$A$4:$S$42,18,FALSE)*T$3%</f>
        <v>0</v>
      </c>
      <c r="U483" s="61">
        <f>VLOOKUP($A483,[19]Dept!$A$4:$S$42,19,FALSE)*U$3%</f>
        <v>0</v>
      </c>
      <c r="V483" s="61">
        <f t="shared" si="338"/>
        <v>0</v>
      </c>
    </row>
    <row r="484" spans="1:22" s="6" customFormat="1" hidden="1">
      <c r="A484" s="51">
        <v>439</v>
      </c>
      <c r="B484" s="11" t="s">
        <v>216</v>
      </c>
      <c r="C484" s="60" t="s">
        <v>159</v>
      </c>
      <c r="D484" s="60"/>
      <c r="E484" s="61">
        <f t="shared" si="307"/>
        <v>0</v>
      </c>
      <c r="F484" s="61"/>
      <c r="G484" s="61">
        <f>VLOOKUP($A484,[19]Dept!$A$4:$S$42,5,FALSE)*G$3%</f>
        <v>0</v>
      </c>
      <c r="H484" s="61">
        <f>VLOOKUP($A484,[19]Dept!$A$4:$S$42,6,FALSE)*H$3%</f>
        <v>0</v>
      </c>
      <c r="I484" s="61">
        <f>VLOOKUP($A484,[19]Dept!$A$4:$S$42,7,FALSE)*I$3%</f>
        <v>0</v>
      </c>
      <c r="J484" s="61">
        <f t="shared" si="335"/>
        <v>0</v>
      </c>
      <c r="K484" s="61">
        <f>VLOOKUP($A484,[19]Dept!$A$4:$S$42,9,FALSE)*K$3%</f>
        <v>0</v>
      </c>
      <c r="L484" s="61">
        <f>VLOOKUP($A484,[19]Dept!$A$4:$S$42,10,FALSE)*L$3%</f>
        <v>0</v>
      </c>
      <c r="M484" s="61">
        <f>VLOOKUP($A484,[19]Dept!$A$4:$S$42,11,FALSE)*M$3%</f>
        <v>0</v>
      </c>
      <c r="N484" s="61">
        <f t="shared" si="336"/>
        <v>0</v>
      </c>
      <c r="O484" s="61">
        <f>VLOOKUP($A484,[19]Dept!$A$4:$S$42,13,FALSE)*O$3%</f>
        <v>0</v>
      </c>
      <c r="P484" s="61">
        <f>VLOOKUP($A484,[19]Dept!$A$4:$S$42,14,FALSE)*P$3%</f>
        <v>0</v>
      </c>
      <c r="Q484" s="61">
        <f>VLOOKUP($A484,[19]Dept!$A$4:$S$42,15,FALSE)*Q$3%</f>
        <v>0</v>
      </c>
      <c r="R484" s="61">
        <f t="shared" si="337"/>
        <v>0</v>
      </c>
      <c r="S484" s="61">
        <f>VLOOKUP($A484,[19]Dept!$A$4:$S$42,17,FALSE)*S$3%</f>
        <v>0</v>
      </c>
      <c r="T484" s="61">
        <f>VLOOKUP($A484,[19]Dept!$A$4:$S$42,18,FALSE)*T$3%</f>
        <v>0</v>
      </c>
      <c r="U484" s="61">
        <f>VLOOKUP($A484,[19]Dept!$A$4:$S$42,19,FALSE)*U$3%</f>
        <v>0</v>
      </c>
      <c r="V484" s="61">
        <f t="shared" si="338"/>
        <v>0</v>
      </c>
    </row>
    <row r="485" spans="1:22" s="6" customFormat="1" hidden="1">
      <c r="A485" s="51">
        <v>440</v>
      </c>
      <c r="B485" s="11" t="s">
        <v>216</v>
      </c>
      <c r="C485" s="59" t="s">
        <v>68</v>
      </c>
      <c r="D485" s="59"/>
      <c r="E485" s="61">
        <f t="shared" si="307"/>
        <v>0</v>
      </c>
      <c r="F485" s="61"/>
      <c r="G485" s="61">
        <f>VLOOKUP($A485,[19]Dept!$A$4:$S$42,5,FALSE)*G$3%</f>
        <v>0</v>
      </c>
      <c r="H485" s="61">
        <f>VLOOKUP($A485,[19]Dept!$A$4:$S$42,6,FALSE)*H$3%</f>
        <v>0</v>
      </c>
      <c r="I485" s="61">
        <f>VLOOKUP($A485,[19]Dept!$A$4:$S$42,7,FALSE)*I$3%</f>
        <v>0</v>
      </c>
      <c r="J485" s="61">
        <f t="shared" si="335"/>
        <v>0</v>
      </c>
      <c r="K485" s="61">
        <f>VLOOKUP($A485,[19]Dept!$A$4:$S$42,9,FALSE)*K$3%</f>
        <v>0</v>
      </c>
      <c r="L485" s="61">
        <f>VLOOKUP($A485,[19]Dept!$A$4:$S$42,10,FALSE)*L$3%</f>
        <v>0</v>
      </c>
      <c r="M485" s="61">
        <f>VLOOKUP($A485,[19]Dept!$A$4:$S$42,11,FALSE)*M$3%</f>
        <v>0</v>
      </c>
      <c r="N485" s="61">
        <f t="shared" si="336"/>
        <v>0</v>
      </c>
      <c r="O485" s="61">
        <f>VLOOKUP($A485,[19]Dept!$A$4:$S$42,13,FALSE)*O$3%</f>
        <v>0</v>
      </c>
      <c r="P485" s="61">
        <f>VLOOKUP($A485,[19]Dept!$A$4:$S$42,14,FALSE)*P$3%</f>
        <v>0</v>
      </c>
      <c r="Q485" s="61">
        <f>VLOOKUP($A485,[19]Dept!$A$4:$S$42,15,FALSE)*Q$3%</f>
        <v>0</v>
      </c>
      <c r="R485" s="61">
        <f t="shared" si="337"/>
        <v>0</v>
      </c>
      <c r="S485" s="61">
        <f>VLOOKUP($A485,[19]Dept!$A$4:$S$42,17,FALSE)*S$3%</f>
        <v>0</v>
      </c>
      <c r="T485" s="61">
        <f>VLOOKUP($A485,[19]Dept!$A$4:$S$42,18,FALSE)*T$3%</f>
        <v>0</v>
      </c>
      <c r="U485" s="61">
        <f>VLOOKUP($A485,[19]Dept!$A$4:$S$42,19,FALSE)*U$3%</f>
        <v>0</v>
      </c>
      <c r="V485" s="61">
        <f t="shared" si="338"/>
        <v>0</v>
      </c>
    </row>
    <row r="486" spans="1:22" s="6" customFormat="1" hidden="1">
      <c r="A486" s="51">
        <v>441</v>
      </c>
      <c r="B486" s="11" t="s">
        <v>216</v>
      </c>
      <c r="C486" s="59" t="s">
        <v>31</v>
      </c>
      <c r="D486" s="59"/>
      <c r="E486" s="61">
        <f t="shared" si="307"/>
        <v>0</v>
      </c>
      <c r="F486" s="61"/>
      <c r="G486" s="61">
        <f>VLOOKUP($A486,[19]Dept!$A$4:$S$42,5,FALSE)*G$3%</f>
        <v>0</v>
      </c>
      <c r="H486" s="61">
        <f>VLOOKUP($A486,[19]Dept!$A$4:$S$42,6,FALSE)*H$3%</f>
        <v>0</v>
      </c>
      <c r="I486" s="61">
        <f>VLOOKUP($A486,[19]Dept!$A$4:$S$42,7,FALSE)*I$3%</f>
        <v>0</v>
      </c>
      <c r="J486" s="61">
        <f t="shared" si="335"/>
        <v>0</v>
      </c>
      <c r="K486" s="61">
        <f>VLOOKUP($A486,[19]Dept!$A$4:$S$42,9,FALSE)*K$3%</f>
        <v>0</v>
      </c>
      <c r="L486" s="61">
        <f>VLOOKUP($A486,[19]Dept!$A$4:$S$42,10,FALSE)*L$3%</f>
        <v>0</v>
      </c>
      <c r="M486" s="61">
        <f>VLOOKUP($A486,[19]Dept!$A$4:$S$42,11,FALSE)*M$3%</f>
        <v>0</v>
      </c>
      <c r="N486" s="61">
        <f t="shared" si="336"/>
        <v>0</v>
      </c>
      <c r="O486" s="61">
        <f>VLOOKUP($A486,[19]Dept!$A$4:$S$42,13,FALSE)*O$3%</f>
        <v>0</v>
      </c>
      <c r="P486" s="61">
        <f>VLOOKUP($A486,[19]Dept!$A$4:$S$42,14,FALSE)*P$3%</f>
        <v>0</v>
      </c>
      <c r="Q486" s="61">
        <f>VLOOKUP($A486,[19]Dept!$A$4:$S$42,15,FALSE)*Q$3%</f>
        <v>0</v>
      </c>
      <c r="R486" s="61">
        <f t="shared" si="337"/>
        <v>0</v>
      </c>
      <c r="S486" s="61">
        <f>VLOOKUP($A486,[19]Dept!$A$4:$S$42,17,FALSE)*S$3%</f>
        <v>0</v>
      </c>
      <c r="T486" s="61">
        <f>VLOOKUP($A486,[19]Dept!$A$4:$S$42,18,FALSE)*T$3%</f>
        <v>0</v>
      </c>
      <c r="U486" s="61">
        <f>VLOOKUP($A486,[19]Dept!$A$4:$S$42,19,FALSE)*U$3%</f>
        <v>0</v>
      </c>
      <c r="V486" s="61">
        <f t="shared" si="338"/>
        <v>0</v>
      </c>
    </row>
    <row r="487" spans="1:22" hidden="1">
      <c r="A487" s="51">
        <v>442</v>
      </c>
      <c r="B487" s="11" t="s">
        <v>216</v>
      </c>
      <c r="C487" s="59" t="s">
        <v>71</v>
      </c>
      <c r="D487" s="59"/>
      <c r="E487" s="61">
        <f t="shared" si="307"/>
        <v>0</v>
      </c>
      <c r="F487" s="61"/>
      <c r="G487" s="61">
        <f>VLOOKUP($A487,[19]Dept!$A$4:$S$42,5,FALSE)*G$3%</f>
        <v>0</v>
      </c>
      <c r="H487" s="61">
        <f>VLOOKUP($A487,[19]Dept!$A$4:$S$42,6,FALSE)*H$3%</f>
        <v>0</v>
      </c>
      <c r="I487" s="61">
        <f>VLOOKUP($A487,[19]Dept!$A$4:$S$42,7,FALSE)*I$3%</f>
        <v>0</v>
      </c>
      <c r="J487" s="61">
        <f t="shared" si="335"/>
        <v>0</v>
      </c>
      <c r="K487" s="61">
        <f>VLOOKUP($A487,[19]Dept!$A$4:$S$42,9,FALSE)*K$3%</f>
        <v>0</v>
      </c>
      <c r="L487" s="61">
        <f>VLOOKUP($A487,[19]Dept!$A$4:$S$42,10,FALSE)*L$3%</f>
        <v>0</v>
      </c>
      <c r="M487" s="61">
        <f>VLOOKUP($A487,[19]Dept!$A$4:$S$42,11,FALSE)*M$3%</f>
        <v>0</v>
      </c>
      <c r="N487" s="61">
        <f t="shared" si="336"/>
        <v>0</v>
      </c>
      <c r="O487" s="61">
        <f>VLOOKUP($A487,[19]Dept!$A$4:$S$42,13,FALSE)*O$3%</f>
        <v>0</v>
      </c>
      <c r="P487" s="61">
        <f>VLOOKUP($A487,[19]Dept!$A$4:$S$42,14,FALSE)*P$3%</f>
        <v>0</v>
      </c>
      <c r="Q487" s="61">
        <f>VLOOKUP($A487,[19]Dept!$A$4:$S$42,15,FALSE)*Q$3%</f>
        <v>0</v>
      </c>
      <c r="R487" s="61">
        <f t="shared" si="337"/>
        <v>0</v>
      </c>
      <c r="S487" s="61">
        <f>VLOOKUP($A487,[19]Dept!$A$4:$S$42,17,FALSE)*S$3%</f>
        <v>0</v>
      </c>
      <c r="T487" s="61">
        <f>VLOOKUP($A487,[19]Dept!$A$4:$S$42,18,FALSE)*T$3%</f>
        <v>0</v>
      </c>
      <c r="U487" s="61">
        <f>VLOOKUP($A487,[19]Dept!$A$4:$S$42,19,FALSE)*U$3%</f>
        <v>0</v>
      </c>
      <c r="V487" s="61">
        <f t="shared" si="338"/>
        <v>0</v>
      </c>
    </row>
    <row r="488" spans="1:22" s="6" customFormat="1" hidden="1">
      <c r="A488" s="51">
        <v>443</v>
      </c>
      <c r="B488" s="11" t="s">
        <v>216</v>
      </c>
      <c r="C488" s="59" t="s">
        <v>70</v>
      </c>
      <c r="D488" s="59"/>
      <c r="E488" s="61">
        <f t="shared" si="307"/>
        <v>0</v>
      </c>
      <c r="F488" s="61"/>
      <c r="G488" s="61">
        <f>VLOOKUP($A488,[19]Dept!$A$4:$S$42,5,FALSE)*G$3%</f>
        <v>0</v>
      </c>
      <c r="H488" s="61">
        <f>VLOOKUP($A488,[19]Dept!$A$4:$S$42,6,FALSE)*H$3%</f>
        <v>0</v>
      </c>
      <c r="I488" s="61">
        <f>VLOOKUP($A488,[19]Dept!$A$4:$S$42,7,FALSE)*I$3%</f>
        <v>0</v>
      </c>
      <c r="J488" s="61">
        <f t="shared" si="335"/>
        <v>0</v>
      </c>
      <c r="K488" s="61">
        <f>VLOOKUP($A488,[19]Dept!$A$4:$S$42,9,FALSE)*K$3%</f>
        <v>0</v>
      </c>
      <c r="L488" s="61">
        <f>VLOOKUP($A488,[19]Dept!$A$4:$S$42,10,FALSE)*L$3%</f>
        <v>0</v>
      </c>
      <c r="M488" s="61">
        <f>VLOOKUP($A488,[19]Dept!$A$4:$S$42,11,FALSE)*M$3%</f>
        <v>0</v>
      </c>
      <c r="N488" s="61">
        <f t="shared" si="336"/>
        <v>0</v>
      </c>
      <c r="O488" s="61">
        <f>VLOOKUP($A488,[19]Dept!$A$4:$S$42,13,FALSE)*O$3%</f>
        <v>0</v>
      </c>
      <c r="P488" s="61">
        <f>VLOOKUP($A488,[19]Dept!$A$4:$S$42,14,FALSE)*P$3%</f>
        <v>0</v>
      </c>
      <c r="Q488" s="61">
        <f>VLOOKUP($A488,[19]Dept!$A$4:$S$42,15,FALSE)*Q$3%</f>
        <v>0</v>
      </c>
      <c r="R488" s="61">
        <f t="shared" si="337"/>
        <v>0</v>
      </c>
      <c r="S488" s="61">
        <f>VLOOKUP($A488,[19]Dept!$A$4:$S$42,17,FALSE)*S$3%</f>
        <v>0</v>
      </c>
      <c r="T488" s="61">
        <f>VLOOKUP($A488,[19]Dept!$A$4:$S$42,18,FALSE)*T$3%</f>
        <v>0</v>
      </c>
      <c r="U488" s="61">
        <f>VLOOKUP($A488,[19]Dept!$A$4:$S$42,19,FALSE)*U$3%</f>
        <v>0</v>
      </c>
      <c r="V488" s="61">
        <f t="shared" si="338"/>
        <v>0</v>
      </c>
    </row>
    <row r="489" spans="1:22" s="6" customFormat="1" hidden="1">
      <c r="A489" s="51">
        <v>444</v>
      </c>
      <c r="B489" s="11" t="s">
        <v>216</v>
      </c>
      <c r="C489" s="59" t="s">
        <v>56</v>
      </c>
      <c r="D489" s="59"/>
      <c r="E489" s="61">
        <f t="shared" si="307"/>
        <v>0</v>
      </c>
      <c r="F489" s="61"/>
      <c r="G489" s="61">
        <f>VLOOKUP($A489,[19]Dept!$A$4:$S$42,5,FALSE)*G$3%</f>
        <v>0</v>
      </c>
      <c r="H489" s="61">
        <f>VLOOKUP($A489,[19]Dept!$A$4:$S$42,6,FALSE)*H$3%</f>
        <v>0</v>
      </c>
      <c r="I489" s="61">
        <f>VLOOKUP($A489,[19]Dept!$A$4:$S$42,7,FALSE)*I$3%</f>
        <v>0</v>
      </c>
      <c r="J489" s="61">
        <f t="shared" si="335"/>
        <v>0</v>
      </c>
      <c r="K489" s="61">
        <f>VLOOKUP($A489,[19]Dept!$A$4:$S$42,9,FALSE)*K$3%</f>
        <v>0</v>
      </c>
      <c r="L489" s="61">
        <f>VLOOKUP($A489,[19]Dept!$A$4:$S$42,10,FALSE)*L$3%</f>
        <v>0</v>
      </c>
      <c r="M489" s="61">
        <f>VLOOKUP($A489,[19]Dept!$A$4:$S$42,11,FALSE)*M$3%</f>
        <v>0</v>
      </c>
      <c r="N489" s="61">
        <f t="shared" si="336"/>
        <v>0</v>
      </c>
      <c r="O489" s="61">
        <f>VLOOKUP($A489,[19]Dept!$A$4:$S$42,13,FALSE)*O$3%</f>
        <v>0</v>
      </c>
      <c r="P489" s="61">
        <f>VLOOKUP($A489,[19]Dept!$A$4:$S$42,14,FALSE)*P$3%</f>
        <v>0</v>
      </c>
      <c r="Q489" s="61">
        <f>VLOOKUP($A489,[19]Dept!$A$4:$S$42,15,FALSE)*Q$3%</f>
        <v>0</v>
      </c>
      <c r="R489" s="61">
        <f t="shared" si="337"/>
        <v>0</v>
      </c>
      <c r="S489" s="61">
        <f>VLOOKUP($A489,[19]Dept!$A$4:$S$42,17,FALSE)*S$3%</f>
        <v>0</v>
      </c>
      <c r="T489" s="61">
        <f>VLOOKUP($A489,[19]Dept!$A$4:$S$42,18,FALSE)*T$3%</f>
        <v>0</v>
      </c>
      <c r="U489" s="61">
        <f>VLOOKUP($A489,[19]Dept!$A$4:$S$42,19,FALSE)*U$3%</f>
        <v>0</v>
      </c>
      <c r="V489" s="61">
        <f t="shared" si="338"/>
        <v>0</v>
      </c>
    </row>
    <row r="490" spans="1:22" s="6" customFormat="1" hidden="1">
      <c r="A490" s="51">
        <v>445</v>
      </c>
      <c r="B490" s="11" t="s">
        <v>216</v>
      </c>
      <c r="C490" s="59" t="s">
        <v>47</v>
      </c>
      <c r="D490" s="59"/>
      <c r="E490" s="61">
        <f t="shared" si="307"/>
        <v>0</v>
      </c>
      <c r="F490" s="61"/>
      <c r="G490" s="61">
        <f>VLOOKUP($A490,[19]Dept!$A$4:$S$42,5,FALSE)*G$3%</f>
        <v>0</v>
      </c>
      <c r="H490" s="61">
        <f>VLOOKUP($A490,[19]Dept!$A$4:$S$42,6,FALSE)*H$3%</f>
        <v>0</v>
      </c>
      <c r="I490" s="61">
        <f>VLOOKUP($A490,[19]Dept!$A$4:$S$42,7,FALSE)*I$3%</f>
        <v>0</v>
      </c>
      <c r="J490" s="61">
        <f t="shared" si="335"/>
        <v>0</v>
      </c>
      <c r="K490" s="61">
        <f>VLOOKUP($A490,[19]Dept!$A$4:$S$42,9,FALSE)*K$3%</f>
        <v>0</v>
      </c>
      <c r="L490" s="61">
        <f>VLOOKUP($A490,[19]Dept!$A$4:$S$42,10,FALSE)*L$3%</f>
        <v>0</v>
      </c>
      <c r="M490" s="61">
        <f>VLOOKUP($A490,[19]Dept!$A$4:$S$42,11,FALSE)*M$3%</f>
        <v>0</v>
      </c>
      <c r="N490" s="61">
        <f t="shared" si="336"/>
        <v>0</v>
      </c>
      <c r="O490" s="61">
        <f>VLOOKUP($A490,[19]Dept!$A$4:$S$42,13,FALSE)*O$3%</f>
        <v>0</v>
      </c>
      <c r="P490" s="61">
        <f>VLOOKUP($A490,[19]Dept!$A$4:$S$42,14,FALSE)*P$3%</f>
        <v>0</v>
      </c>
      <c r="Q490" s="61">
        <f>VLOOKUP($A490,[19]Dept!$A$4:$S$42,15,FALSE)*Q$3%</f>
        <v>0</v>
      </c>
      <c r="R490" s="61">
        <f t="shared" si="337"/>
        <v>0</v>
      </c>
      <c r="S490" s="61">
        <f>VLOOKUP($A490,[19]Dept!$A$4:$S$42,17,FALSE)*S$3%</f>
        <v>0</v>
      </c>
      <c r="T490" s="61">
        <f>VLOOKUP($A490,[19]Dept!$A$4:$S$42,18,FALSE)*T$3%</f>
        <v>0</v>
      </c>
      <c r="U490" s="61">
        <f>VLOOKUP($A490,[19]Dept!$A$4:$S$42,19,FALSE)*U$3%</f>
        <v>0</v>
      </c>
      <c r="V490" s="61">
        <f t="shared" si="338"/>
        <v>0</v>
      </c>
    </row>
    <row r="491" spans="1:22" s="6" customFormat="1" hidden="1">
      <c r="A491" s="51">
        <v>446</v>
      </c>
      <c r="B491" s="11" t="s">
        <v>216</v>
      </c>
      <c r="C491" s="59" t="s">
        <v>50</v>
      </c>
      <c r="D491" s="59"/>
      <c r="E491" s="61">
        <f t="shared" si="307"/>
        <v>0</v>
      </c>
      <c r="F491" s="61"/>
      <c r="G491" s="61">
        <f>VLOOKUP($A491,[19]Dept!$A$4:$S$42,5,FALSE)*G$3%</f>
        <v>0</v>
      </c>
      <c r="H491" s="61">
        <f>VLOOKUP($A491,[19]Dept!$A$4:$S$42,6,FALSE)*H$3%</f>
        <v>0</v>
      </c>
      <c r="I491" s="61">
        <f>VLOOKUP($A491,[19]Dept!$A$4:$S$42,7,FALSE)*I$3%</f>
        <v>0</v>
      </c>
      <c r="J491" s="61">
        <f t="shared" si="335"/>
        <v>0</v>
      </c>
      <c r="K491" s="61">
        <f>VLOOKUP($A491,[19]Dept!$A$4:$S$42,9,FALSE)*K$3%</f>
        <v>0</v>
      </c>
      <c r="L491" s="61">
        <f>VLOOKUP($A491,[19]Dept!$A$4:$S$42,10,FALSE)*L$3%</f>
        <v>0</v>
      </c>
      <c r="M491" s="61">
        <f>VLOOKUP($A491,[19]Dept!$A$4:$S$42,11,FALSE)*M$3%</f>
        <v>0</v>
      </c>
      <c r="N491" s="61">
        <f t="shared" si="336"/>
        <v>0</v>
      </c>
      <c r="O491" s="61">
        <f>VLOOKUP($A491,[19]Dept!$A$4:$S$42,13,FALSE)*O$3%</f>
        <v>0</v>
      </c>
      <c r="P491" s="61">
        <f>VLOOKUP($A491,[19]Dept!$A$4:$S$42,14,FALSE)*P$3%</f>
        <v>0</v>
      </c>
      <c r="Q491" s="61">
        <f>VLOOKUP($A491,[19]Dept!$A$4:$S$42,15,FALSE)*Q$3%</f>
        <v>0</v>
      </c>
      <c r="R491" s="61">
        <f t="shared" si="337"/>
        <v>0</v>
      </c>
      <c r="S491" s="61">
        <f>VLOOKUP($A491,[19]Dept!$A$4:$S$42,17,FALSE)*S$3%</f>
        <v>0</v>
      </c>
      <c r="T491" s="61">
        <f>VLOOKUP($A491,[19]Dept!$A$4:$S$42,18,FALSE)*T$3%</f>
        <v>0</v>
      </c>
      <c r="U491" s="61">
        <f>VLOOKUP($A491,[19]Dept!$A$4:$S$42,19,FALSE)*U$3%</f>
        <v>0</v>
      </c>
      <c r="V491" s="61">
        <f t="shared" si="338"/>
        <v>0</v>
      </c>
    </row>
    <row r="492" spans="1:22" s="6" customFormat="1" hidden="1">
      <c r="A492" s="51">
        <v>447</v>
      </c>
      <c r="B492" s="11" t="s">
        <v>216</v>
      </c>
      <c r="C492" s="59" t="s">
        <v>48</v>
      </c>
      <c r="D492" s="59"/>
      <c r="E492" s="61">
        <f t="shared" si="307"/>
        <v>0</v>
      </c>
      <c r="F492" s="61"/>
      <c r="G492" s="61">
        <f>VLOOKUP($A492,[19]Dept!$A$4:$S$42,5,FALSE)*G$3%</f>
        <v>0</v>
      </c>
      <c r="H492" s="61">
        <f>VLOOKUP($A492,[19]Dept!$A$4:$S$42,6,FALSE)*H$3%</f>
        <v>0</v>
      </c>
      <c r="I492" s="61">
        <f>VLOOKUP($A492,[19]Dept!$A$4:$S$42,7,FALSE)*I$3%</f>
        <v>0</v>
      </c>
      <c r="J492" s="61">
        <f t="shared" si="335"/>
        <v>0</v>
      </c>
      <c r="K492" s="61">
        <f>VLOOKUP($A492,[19]Dept!$A$4:$S$42,9,FALSE)*K$3%</f>
        <v>0</v>
      </c>
      <c r="L492" s="61">
        <f>VLOOKUP($A492,[19]Dept!$A$4:$S$42,10,FALSE)*L$3%</f>
        <v>0</v>
      </c>
      <c r="M492" s="61">
        <f>VLOOKUP($A492,[19]Dept!$A$4:$S$42,11,FALSE)*M$3%</f>
        <v>0</v>
      </c>
      <c r="N492" s="61">
        <f t="shared" si="336"/>
        <v>0</v>
      </c>
      <c r="O492" s="61">
        <f>VLOOKUP($A492,[19]Dept!$A$4:$S$42,13,FALSE)*O$3%</f>
        <v>0</v>
      </c>
      <c r="P492" s="61">
        <f>VLOOKUP($A492,[19]Dept!$A$4:$S$42,14,FALSE)*P$3%</f>
        <v>0</v>
      </c>
      <c r="Q492" s="61">
        <f>VLOOKUP($A492,[19]Dept!$A$4:$S$42,15,FALSE)*Q$3%</f>
        <v>0</v>
      </c>
      <c r="R492" s="61">
        <f t="shared" si="337"/>
        <v>0</v>
      </c>
      <c r="S492" s="61">
        <f>VLOOKUP($A492,[19]Dept!$A$4:$S$42,17,FALSE)*S$3%</f>
        <v>0</v>
      </c>
      <c r="T492" s="61">
        <f>VLOOKUP($A492,[19]Dept!$A$4:$S$42,18,FALSE)*T$3%</f>
        <v>0</v>
      </c>
      <c r="U492" s="61">
        <f>VLOOKUP($A492,[19]Dept!$A$4:$S$42,19,FALSE)*U$3%</f>
        <v>0</v>
      </c>
      <c r="V492" s="61">
        <f t="shared" si="338"/>
        <v>0</v>
      </c>
    </row>
    <row r="493" spans="1:22" s="6" customFormat="1" hidden="1">
      <c r="A493" s="129">
        <v>448</v>
      </c>
      <c r="B493" s="124" t="s">
        <v>218</v>
      </c>
      <c r="C493" s="123" t="s">
        <v>219</v>
      </c>
      <c r="D493" s="123"/>
      <c r="E493" s="123">
        <f t="shared" si="307"/>
        <v>1692319.482465026</v>
      </c>
      <c r="F493" s="104"/>
      <c r="G493" s="123">
        <f>+[20]Dept!E5*G3%</f>
        <v>134148.51240146969</v>
      </c>
      <c r="H493" s="123">
        <f>+[20]Dept!F5*H3%</f>
        <v>133824.48940527238</v>
      </c>
      <c r="I493" s="123">
        <f>+[20]Dept!G5*I3%</f>
        <v>149954.6603928369</v>
      </c>
      <c r="J493" s="134">
        <f>SUM(G493:I493)</f>
        <v>417927.66219957895</v>
      </c>
      <c r="K493" s="123">
        <f>+[20]Dept!I5*K3%</f>
        <v>166299.0921061431</v>
      </c>
      <c r="L493" s="123">
        <f>+[20]Dept!J5*L3%</f>
        <v>153721.25855834616</v>
      </c>
      <c r="M493" s="123">
        <f>+[20]Dept!K5*M3%</f>
        <v>135746.99534412302</v>
      </c>
      <c r="N493" s="134">
        <f>SUM(K493:M493)</f>
        <v>455767.34600861231</v>
      </c>
      <c r="O493" s="123">
        <f>+[20]Dept!M5*O3%</f>
        <v>132004.25962577126</v>
      </c>
      <c r="P493" s="123">
        <f>+[20]Dept!N5*P3%</f>
        <v>142356.53774553828</v>
      </c>
      <c r="Q493" s="123">
        <f>+[20]Dept!O5*Q3%</f>
        <v>141162.16729446809</v>
      </c>
      <c r="R493" s="134">
        <f>SUM(O493:Q493)</f>
        <v>415522.96466577763</v>
      </c>
      <c r="S493" s="123">
        <f>+[20]Dept!Q5*S3%</f>
        <v>135962.66667973966</v>
      </c>
      <c r="T493" s="123">
        <f>+[20]Dept!R5*T3%</f>
        <v>138636.87693730125</v>
      </c>
      <c r="U493" s="123">
        <f>+[20]Dept!S5*U3%</f>
        <v>128501.96597401604</v>
      </c>
      <c r="V493" s="134">
        <f>SUM(S493:U493)</f>
        <v>403101.50959105697</v>
      </c>
    </row>
    <row r="494" spans="1:22" s="6" customFormat="1" hidden="1">
      <c r="A494" s="90">
        <v>450</v>
      </c>
      <c r="B494" s="10" t="s">
        <v>30</v>
      </c>
      <c r="C494" s="91" t="s">
        <v>200</v>
      </c>
      <c r="D494" s="54"/>
      <c r="E494" s="54">
        <f>60000000*'[1]SALES RATIO'!$AB$12%</f>
        <v>4817797.3059567697</v>
      </c>
      <c r="F494" s="55"/>
      <c r="G494" s="55">
        <f>+$E$494/12</f>
        <v>401483.10882973083</v>
      </c>
      <c r="H494" s="55">
        <f>+$E$494/12</f>
        <v>401483.10882973083</v>
      </c>
      <c r="I494" s="55">
        <f>+$E$494/12</f>
        <v>401483.10882973083</v>
      </c>
      <c r="J494" s="54">
        <f>SUM(G494:I494)</f>
        <v>1204449.3264891924</v>
      </c>
      <c r="K494" s="55">
        <f>+$E$494/12</f>
        <v>401483.10882973083</v>
      </c>
      <c r="L494" s="55">
        <f>+$E$494/12</f>
        <v>401483.10882973083</v>
      </c>
      <c r="M494" s="55">
        <f>+$E$494/12</f>
        <v>401483.10882973083</v>
      </c>
      <c r="N494" s="54">
        <f>SUM(K494:M494)</f>
        <v>1204449.3264891924</v>
      </c>
      <c r="O494" s="55">
        <f>+$E$494/12</f>
        <v>401483.10882973083</v>
      </c>
      <c r="P494" s="55">
        <f>+$E$494/12</f>
        <v>401483.10882973083</v>
      </c>
      <c r="Q494" s="55">
        <f>+$E$494/12</f>
        <v>401483.10882973083</v>
      </c>
      <c r="R494" s="54">
        <f>SUM(O494:Q494)</f>
        <v>1204449.3264891924</v>
      </c>
      <c r="S494" s="55">
        <f>+$E$494/12</f>
        <v>401483.10882973083</v>
      </c>
      <c r="T494" s="55">
        <f>+$E$494/12</f>
        <v>401483.10882973083</v>
      </c>
      <c r="U494" s="55">
        <f>+$E$494/12</f>
        <v>401483.10882973083</v>
      </c>
      <c r="V494" s="54">
        <f>SUM(S494:U494)</f>
        <v>1204449.3264891924</v>
      </c>
    </row>
    <row r="495" spans="1:22" hidden="1">
      <c r="A495" s="149">
        <v>452</v>
      </c>
      <c r="B495" s="150" t="s">
        <v>30</v>
      </c>
      <c r="C495" s="138" t="s">
        <v>93</v>
      </c>
      <c r="D495" s="138"/>
      <c r="E495" s="138">
        <f>+E259+E341+E494</f>
        <v>20838901.559917469</v>
      </c>
      <c r="F495" s="119"/>
      <c r="G495" s="138">
        <f t="shared" ref="G495:V495" si="339">+G259+G341+G494</f>
        <v>1690020.5882333491</v>
      </c>
      <c r="H495" s="138">
        <f t="shared" si="339"/>
        <v>1542149.4366022705</v>
      </c>
      <c r="I495" s="138">
        <f t="shared" si="339"/>
        <v>1830908.093308606</v>
      </c>
      <c r="J495" s="138">
        <f t="shared" si="339"/>
        <v>5063078.1181442253</v>
      </c>
      <c r="K495" s="138">
        <f t="shared" si="339"/>
        <v>2053353.3928093559</v>
      </c>
      <c r="L495" s="138">
        <f t="shared" si="339"/>
        <v>1641520.1591635465</v>
      </c>
      <c r="M495" s="138">
        <f t="shared" si="339"/>
        <v>2071485.1314546815</v>
      </c>
      <c r="N495" s="138">
        <f t="shared" si="339"/>
        <v>5766358.6834275844</v>
      </c>
      <c r="O495" s="138">
        <f t="shared" si="339"/>
        <v>1896294.2369757181</v>
      </c>
      <c r="P495" s="138">
        <f t="shared" si="339"/>
        <v>1572313.2556260235</v>
      </c>
      <c r="Q495" s="138">
        <f t="shared" si="339"/>
        <v>1495783.8577755119</v>
      </c>
      <c r="R495" s="138">
        <f t="shared" si="339"/>
        <v>4964391.3503772533</v>
      </c>
      <c r="S495" s="138">
        <f t="shared" si="339"/>
        <v>1653566.7348381558</v>
      </c>
      <c r="T495" s="138">
        <f t="shared" si="339"/>
        <v>1661960.5719347841</v>
      </c>
      <c r="U495" s="138">
        <f t="shared" si="339"/>
        <v>1729546.101195466</v>
      </c>
      <c r="V495" s="138">
        <f t="shared" si="339"/>
        <v>5045073.4079684056</v>
      </c>
    </row>
    <row r="496" spans="1:22" hidden="1">
      <c r="A496" s="52">
        <v>453</v>
      </c>
      <c r="B496" s="9"/>
      <c r="C496" s="66"/>
      <c r="D496" s="66"/>
      <c r="E496" s="66"/>
      <c r="F496" s="61"/>
      <c r="G496" s="61"/>
      <c r="H496" s="61"/>
      <c r="I496" s="61"/>
      <c r="J496" s="66"/>
      <c r="K496" s="61"/>
      <c r="L496" s="61"/>
      <c r="M496" s="61"/>
      <c r="N496" s="66"/>
      <c r="O496" s="61"/>
      <c r="P496" s="61"/>
      <c r="Q496" s="61"/>
      <c r="R496" s="66"/>
      <c r="S496" s="61"/>
      <c r="T496" s="61"/>
      <c r="U496" s="61"/>
      <c r="V496" s="66"/>
    </row>
    <row r="497" spans="1:22" hidden="1">
      <c r="A497" s="149">
        <v>454</v>
      </c>
      <c r="B497" s="150" t="s">
        <v>30</v>
      </c>
      <c r="C497" s="138" t="s">
        <v>94</v>
      </c>
      <c r="D497" s="138"/>
      <c r="E497" s="138">
        <f>+E255-E495</f>
        <v>73393225.154262289</v>
      </c>
      <c r="F497" s="119"/>
      <c r="G497" s="138">
        <f t="shared" ref="G497:V497" si="340">+G255-G495</f>
        <v>8648532.9048287887</v>
      </c>
      <c r="H497" s="138">
        <f t="shared" si="340"/>
        <v>6606393.1263782438</v>
      </c>
      <c r="I497" s="138">
        <f t="shared" si="340"/>
        <v>6287338.0881969342</v>
      </c>
      <c r="J497" s="138">
        <f t="shared" si="340"/>
        <v>21542264.119403936</v>
      </c>
      <c r="K497" s="138">
        <f t="shared" si="340"/>
        <v>6296345.5947795007</v>
      </c>
      <c r="L497" s="138">
        <f t="shared" si="340"/>
        <v>7161617.7355363118</v>
      </c>
      <c r="M497" s="138">
        <f t="shared" si="340"/>
        <v>3635848.0183121511</v>
      </c>
      <c r="N497" s="138">
        <f t="shared" si="340"/>
        <v>17093811.348628074</v>
      </c>
      <c r="O497" s="138">
        <f t="shared" si="340"/>
        <v>8389445.2880066205</v>
      </c>
      <c r="P497" s="138">
        <f t="shared" si="340"/>
        <v>6656872.8019554066</v>
      </c>
      <c r="Q497" s="138">
        <f t="shared" si="340"/>
        <v>6777022.0130833695</v>
      </c>
      <c r="R497" s="138">
        <f t="shared" si="340"/>
        <v>21823340.103045471</v>
      </c>
      <c r="S497" s="138">
        <f t="shared" si="340"/>
        <v>5252050.0295117693</v>
      </c>
      <c r="T497" s="138">
        <f t="shared" si="340"/>
        <v>4242126.0680119228</v>
      </c>
      <c r="U497" s="138">
        <f t="shared" si="340"/>
        <v>3439633.4856609479</v>
      </c>
      <c r="V497" s="138">
        <f t="shared" si="340"/>
        <v>12933809.583184667</v>
      </c>
    </row>
    <row r="498" spans="1:22" hidden="1">
      <c r="A498" s="52">
        <v>455</v>
      </c>
      <c r="B498" s="9"/>
      <c r="C498" s="66"/>
      <c r="D498" s="66"/>
      <c r="E498" s="66"/>
      <c r="F498" s="61"/>
      <c r="G498" s="61"/>
      <c r="H498" s="61"/>
      <c r="I498" s="61"/>
      <c r="J498" s="66"/>
      <c r="K498" s="61"/>
      <c r="L498" s="61"/>
      <c r="M498" s="61"/>
      <c r="N498" s="66"/>
      <c r="O498" s="61"/>
      <c r="P498" s="61"/>
      <c r="Q498" s="61"/>
      <c r="R498" s="66"/>
      <c r="S498" s="61"/>
      <c r="T498" s="61"/>
      <c r="U498" s="61"/>
      <c r="V498" s="66"/>
    </row>
    <row r="499" spans="1:22" s="47" customFormat="1" hidden="1">
      <c r="A499" s="152">
        <v>456</v>
      </c>
      <c r="B499" s="151" t="s">
        <v>30</v>
      </c>
      <c r="C499" s="142" t="s">
        <v>95</v>
      </c>
      <c r="D499" s="142"/>
      <c r="E499" s="143">
        <f>+E497/E21%</f>
        <v>5.0861486503873943</v>
      </c>
      <c r="F499" s="119"/>
      <c r="G499" s="143">
        <f t="shared" ref="G499:V499" si="341">+G497/G21%</f>
        <v>6.267824952949848</v>
      </c>
      <c r="H499" s="143">
        <f t="shared" si="341"/>
        <v>5.4145893853703857</v>
      </c>
      <c r="I499" s="143">
        <f t="shared" si="341"/>
        <v>5.2190105425840727</v>
      </c>
      <c r="J499" s="143">
        <f t="shared" si="341"/>
        <v>5.6621046833624646</v>
      </c>
      <c r="K499" s="143">
        <f t="shared" si="341"/>
        <v>4.8732012451534468</v>
      </c>
      <c r="L499" s="143">
        <f t="shared" si="341"/>
        <v>5.5181430802358022</v>
      </c>
      <c r="M499" s="143">
        <f t="shared" si="341"/>
        <v>3.6105568962986432</v>
      </c>
      <c r="N499" s="143">
        <f t="shared" si="341"/>
        <v>4.7524119961717224</v>
      </c>
      <c r="O499" s="143">
        <f t="shared" si="341"/>
        <v>5.2431791637843403</v>
      </c>
      <c r="P499" s="143">
        <f t="shared" si="341"/>
        <v>5.2111354660011093</v>
      </c>
      <c r="Q499" s="143">
        <f t="shared" si="341"/>
        <v>5.5821594015852787</v>
      </c>
      <c r="R499" s="143">
        <f t="shared" si="341"/>
        <v>5.3337573800832283</v>
      </c>
      <c r="S499" s="143">
        <f t="shared" si="341"/>
        <v>4.9243700605366927</v>
      </c>
      <c r="T499" s="143">
        <f t="shared" si="341"/>
        <v>4.3431629237225904</v>
      </c>
      <c r="U499" s="143">
        <f t="shared" si="341"/>
        <v>3.8488424107744916</v>
      </c>
      <c r="V499" s="143">
        <f t="shared" si="341"/>
        <v>4.4038099263372263</v>
      </c>
    </row>
    <row r="500" spans="1:22" hidden="1">
      <c r="A500" s="52">
        <v>457</v>
      </c>
      <c r="B500" s="9"/>
      <c r="C500" s="66"/>
      <c r="D500" s="66"/>
      <c r="E500" s="66"/>
      <c r="F500" s="61"/>
      <c r="G500" s="61"/>
      <c r="H500" s="61"/>
      <c r="I500" s="61"/>
      <c r="J500" s="66"/>
      <c r="K500" s="61"/>
      <c r="L500" s="61"/>
      <c r="M500" s="61"/>
      <c r="N500" s="66"/>
      <c r="O500" s="61"/>
      <c r="P500" s="61"/>
      <c r="Q500" s="61"/>
      <c r="R500" s="66"/>
      <c r="S500" s="61"/>
      <c r="T500" s="61"/>
      <c r="U500" s="61"/>
      <c r="V500" s="66"/>
    </row>
    <row r="501" spans="1:22" hidden="1">
      <c r="A501" s="149">
        <v>458</v>
      </c>
      <c r="B501" s="150" t="s">
        <v>30</v>
      </c>
      <c r="C501" s="138" t="s">
        <v>260</v>
      </c>
      <c r="D501" s="138"/>
      <c r="E501" s="138">
        <f>+E39+E56+E66+E495</f>
        <v>82162174.168046117</v>
      </c>
      <c r="F501" s="119"/>
      <c r="G501" s="138">
        <f t="shared" ref="G501:V501" si="342">+G39+G56+G66+G495</f>
        <v>6844696.3021082515</v>
      </c>
      <c r="H501" s="138">
        <f t="shared" si="342"/>
        <v>6673299.0079882685</v>
      </c>
      <c r="I501" s="138">
        <f t="shared" si="342"/>
        <v>6920889.9455511393</v>
      </c>
      <c r="J501" s="138">
        <f t="shared" si="342"/>
        <v>20438885.255647659</v>
      </c>
      <c r="K501" s="138">
        <f t="shared" si="342"/>
        <v>7307378.299041599</v>
      </c>
      <c r="L501" s="138">
        <f t="shared" si="342"/>
        <v>6854921.304581455</v>
      </c>
      <c r="M501" s="138">
        <f t="shared" si="342"/>
        <v>7027544.3825493231</v>
      </c>
      <c r="N501" s="138">
        <f t="shared" si="342"/>
        <v>21189843.986172378</v>
      </c>
      <c r="O501" s="138">
        <f t="shared" si="342"/>
        <v>7624924.8803331312</v>
      </c>
      <c r="P501" s="138">
        <f t="shared" si="342"/>
        <v>6888487.4613492424</v>
      </c>
      <c r="Q501" s="138">
        <f t="shared" si="342"/>
        <v>6532331.3425176628</v>
      </c>
      <c r="R501" s="138">
        <f t="shared" si="342"/>
        <v>21045743.684200037</v>
      </c>
      <c r="S501" s="138">
        <f t="shared" si="342"/>
        <v>6569499.6010293541</v>
      </c>
      <c r="T501" s="138">
        <f t="shared" si="342"/>
        <v>6434746.3151861671</v>
      </c>
      <c r="U501" s="138">
        <f t="shared" si="342"/>
        <v>6483455.3258105274</v>
      </c>
      <c r="V501" s="138">
        <f t="shared" si="342"/>
        <v>19487701.24202605</v>
      </c>
    </row>
    <row r="502" spans="1:22" hidden="1">
      <c r="A502" s="149"/>
      <c r="B502" s="150" t="s">
        <v>30</v>
      </c>
      <c r="C502" s="138" t="s">
        <v>262</v>
      </c>
      <c r="D502" s="138"/>
      <c r="E502" s="138">
        <f>+E73+E131+E158+E183</f>
        <v>31137305.571619414</v>
      </c>
      <c r="F502" s="119"/>
      <c r="G502" s="138">
        <f t="shared" ref="G502:V502" si="343">+G73+G131+G158+G183</f>
        <v>2520848.0646203458</v>
      </c>
      <c r="H502" s="138">
        <f t="shared" si="343"/>
        <v>2508106.6398586528</v>
      </c>
      <c r="I502" s="138">
        <f t="shared" si="343"/>
        <v>2570139.7417995338</v>
      </c>
      <c r="J502" s="138">
        <f t="shared" si="343"/>
        <v>7599094.446278532</v>
      </c>
      <c r="K502" s="138">
        <f t="shared" si="343"/>
        <v>2586860.4945662608</v>
      </c>
      <c r="L502" s="138">
        <f t="shared" si="343"/>
        <v>2787009.5668366142</v>
      </c>
      <c r="M502" s="138">
        <f t="shared" si="343"/>
        <v>2568493.0771707902</v>
      </c>
      <c r="N502" s="138">
        <f t="shared" si="343"/>
        <v>7942363.1385736652</v>
      </c>
      <c r="O502" s="138">
        <f t="shared" si="343"/>
        <v>2794522.5866836142</v>
      </c>
      <c r="P502" s="138">
        <f t="shared" si="343"/>
        <v>2792480.022488412</v>
      </c>
      <c r="Q502" s="138">
        <f t="shared" si="343"/>
        <v>2565155.8560871375</v>
      </c>
      <c r="R502" s="138">
        <f t="shared" si="343"/>
        <v>8152158.4652591636</v>
      </c>
      <c r="S502" s="138">
        <f t="shared" si="343"/>
        <v>2462379.358648181</v>
      </c>
      <c r="T502" s="138">
        <f t="shared" si="343"/>
        <v>2525678.0111906966</v>
      </c>
      <c r="U502" s="138">
        <f t="shared" si="343"/>
        <v>2455632.15166918</v>
      </c>
      <c r="V502" s="138">
        <f t="shared" si="343"/>
        <v>7443689.5215080567</v>
      </c>
    </row>
    <row r="503" spans="1:22" hidden="1">
      <c r="A503" s="149"/>
      <c r="B503" s="150" t="s">
        <v>30</v>
      </c>
      <c r="C503" s="138" t="s">
        <v>261</v>
      </c>
      <c r="D503" s="138"/>
      <c r="E503" s="138">
        <f>+E501-E502</f>
        <v>51024868.596426703</v>
      </c>
      <c r="F503" s="119"/>
      <c r="G503" s="138">
        <f t="shared" ref="G503:V503" si="344">+G501-G502</f>
        <v>4323848.2374879057</v>
      </c>
      <c r="H503" s="138">
        <f t="shared" si="344"/>
        <v>4165192.3681296157</v>
      </c>
      <c r="I503" s="138">
        <f t="shared" si="344"/>
        <v>4350750.203751605</v>
      </c>
      <c r="J503" s="138">
        <f t="shared" si="344"/>
        <v>12839790.809369128</v>
      </c>
      <c r="K503" s="138">
        <f t="shared" si="344"/>
        <v>4720517.8044753382</v>
      </c>
      <c r="L503" s="138">
        <f t="shared" si="344"/>
        <v>4067911.7377448408</v>
      </c>
      <c r="M503" s="138">
        <f t="shared" si="344"/>
        <v>4459051.305378533</v>
      </c>
      <c r="N503" s="138">
        <f t="shared" si="344"/>
        <v>13247480.847598713</v>
      </c>
      <c r="O503" s="138">
        <f t="shared" si="344"/>
        <v>4830402.293649517</v>
      </c>
      <c r="P503" s="138">
        <f t="shared" si="344"/>
        <v>4096007.4388608304</v>
      </c>
      <c r="Q503" s="138">
        <f t="shared" si="344"/>
        <v>3967175.4864305253</v>
      </c>
      <c r="R503" s="138">
        <f t="shared" si="344"/>
        <v>12893585.218940873</v>
      </c>
      <c r="S503" s="138">
        <f t="shared" si="344"/>
        <v>4107120.2423811732</v>
      </c>
      <c r="T503" s="138">
        <f t="shared" si="344"/>
        <v>3909068.3039954705</v>
      </c>
      <c r="U503" s="138">
        <f t="shared" si="344"/>
        <v>4027823.1741413474</v>
      </c>
      <c r="V503" s="138">
        <f t="shared" si="344"/>
        <v>12044011.720517993</v>
      </c>
    </row>
    <row r="504" spans="1:22" s="6" customFormat="1" hidden="1">
      <c r="A504" s="51">
        <v>320</v>
      </c>
      <c r="B504" s="11" t="s">
        <v>191</v>
      </c>
      <c r="C504" s="59" t="s">
        <v>72</v>
      </c>
      <c r="D504" s="59"/>
      <c r="E504" s="61">
        <f>SUM(G504:V504)/2</f>
        <v>0</v>
      </c>
      <c r="F504" s="61"/>
      <c r="G504" s="61"/>
      <c r="H504" s="61"/>
      <c r="I504" s="61"/>
      <c r="J504" s="61">
        <f>SUM(G504:I504)</f>
        <v>0</v>
      </c>
      <c r="K504" s="61"/>
      <c r="L504" s="61"/>
      <c r="M504" s="61"/>
      <c r="N504" s="61">
        <f>SUM(K504:M504)</f>
        <v>0</v>
      </c>
      <c r="O504" s="61"/>
      <c r="P504" s="61"/>
      <c r="Q504" s="61"/>
      <c r="R504" s="61">
        <f>SUM(O504:Q504)</f>
        <v>0</v>
      </c>
      <c r="S504" s="61"/>
      <c r="T504" s="61"/>
      <c r="U504" s="61"/>
      <c r="V504" s="61">
        <f>SUM(S504:U504)</f>
        <v>0</v>
      </c>
    </row>
    <row r="505" spans="1:22" hidden="1">
      <c r="A505" s="90">
        <v>451</v>
      </c>
      <c r="B505" s="10"/>
      <c r="C505" s="72" t="s">
        <v>266</v>
      </c>
      <c r="D505" s="66"/>
      <c r="E505" s="66">
        <f>+[21]Sheet1!$P$19</f>
        <v>5340720.0000000009</v>
      </c>
      <c r="F505" s="61"/>
      <c r="G505" s="61">
        <f>+$E$505/12</f>
        <v>445060.00000000006</v>
      </c>
      <c r="H505" s="61">
        <f t="shared" ref="H505:I505" si="345">+$E$505/12</f>
        <v>445060.00000000006</v>
      </c>
      <c r="I505" s="61">
        <f t="shared" si="345"/>
        <v>445060.00000000006</v>
      </c>
      <c r="J505" s="61">
        <f>SUM(G505:I505)</f>
        <v>1335180.0000000002</v>
      </c>
      <c r="K505" s="61">
        <f>+$E$505/12</f>
        <v>445060.00000000006</v>
      </c>
      <c r="L505" s="61">
        <f t="shared" ref="L505:M505" si="346">+$E$505/12</f>
        <v>445060.00000000006</v>
      </c>
      <c r="M505" s="61">
        <f t="shared" si="346"/>
        <v>445060.00000000006</v>
      </c>
      <c r="N505" s="61">
        <f>SUM(K505:M505)</f>
        <v>1335180.0000000002</v>
      </c>
      <c r="O505" s="61">
        <f>+$E$505/12</f>
        <v>445060.00000000006</v>
      </c>
      <c r="P505" s="61">
        <f t="shared" ref="P505:Q505" si="347">+$E$505/12</f>
        <v>445060.00000000006</v>
      </c>
      <c r="Q505" s="61">
        <f t="shared" si="347"/>
        <v>445060.00000000006</v>
      </c>
      <c r="R505" s="61">
        <f>SUM(O505:Q505)</f>
        <v>1335180.0000000002</v>
      </c>
      <c r="S505" s="61">
        <f>+$E$505/12</f>
        <v>445060.00000000006</v>
      </c>
      <c r="T505" s="61">
        <f t="shared" ref="T505:U505" si="348">+$E$505/12</f>
        <v>445060.00000000006</v>
      </c>
      <c r="U505" s="61">
        <f t="shared" si="348"/>
        <v>445060.00000000006</v>
      </c>
      <c r="V505" s="61">
        <f>SUM(S505:U505)</f>
        <v>1335180.0000000002</v>
      </c>
    </row>
    <row r="506" spans="1:22" s="6" customFormat="1" hidden="1">
      <c r="A506" s="51">
        <v>322</v>
      </c>
      <c r="B506" s="11" t="s">
        <v>191</v>
      </c>
      <c r="C506" s="64" t="s">
        <v>158</v>
      </c>
      <c r="D506" s="64"/>
      <c r="E506" s="61">
        <f>SUM(G506:V506)/2</f>
        <v>0</v>
      </c>
      <c r="F506" s="61"/>
      <c r="G506" s="61"/>
      <c r="H506" s="61"/>
      <c r="I506" s="61"/>
      <c r="J506" s="61">
        <f>SUM(G506:I506)</f>
        <v>0</v>
      </c>
      <c r="K506" s="61"/>
      <c r="L506" s="61"/>
      <c r="M506" s="61"/>
      <c r="N506" s="61">
        <f>SUM(K506:M506)</f>
        <v>0</v>
      </c>
      <c r="O506" s="61"/>
      <c r="P506" s="61"/>
      <c r="Q506" s="61"/>
      <c r="R506" s="61">
        <f>SUM(O506:Q506)</f>
        <v>0</v>
      </c>
      <c r="S506" s="61"/>
      <c r="T506" s="61"/>
      <c r="U506" s="61"/>
      <c r="V506" s="61">
        <f>SUM(S506:U506)</f>
        <v>0</v>
      </c>
    </row>
    <row r="507" spans="1:22" hidden="1">
      <c r="A507" s="52">
        <v>461</v>
      </c>
      <c r="B507" s="9"/>
      <c r="C507" s="54"/>
      <c r="D507" s="54"/>
      <c r="E507" s="54"/>
      <c r="F507" s="55"/>
      <c r="G507" s="55"/>
      <c r="H507" s="55"/>
      <c r="I507" s="55"/>
      <c r="J507" s="54"/>
      <c r="K507" s="55"/>
      <c r="L507" s="55"/>
      <c r="M507" s="55"/>
      <c r="N507" s="54"/>
      <c r="O507" s="55"/>
      <c r="P507" s="55"/>
      <c r="Q507" s="55"/>
      <c r="R507" s="54"/>
      <c r="S507" s="55"/>
      <c r="T507" s="55"/>
      <c r="U507" s="55"/>
      <c r="V507" s="54"/>
    </row>
    <row r="508" spans="1:22" ht="31.5" hidden="1">
      <c r="A508" s="149">
        <v>462</v>
      </c>
      <c r="B508" s="150" t="s">
        <v>30</v>
      </c>
      <c r="C508" s="138" t="s">
        <v>267</v>
      </c>
      <c r="D508" s="138"/>
      <c r="E508" s="138">
        <f>SUM(E504:E507)</f>
        <v>5340720.0000000009</v>
      </c>
      <c r="F508" s="119"/>
      <c r="G508" s="138">
        <f t="shared" ref="G508:V508" si="349">SUM(G504:G507)</f>
        <v>445060.00000000006</v>
      </c>
      <c r="H508" s="138">
        <f t="shared" si="349"/>
        <v>445060.00000000006</v>
      </c>
      <c r="I508" s="138">
        <f t="shared" si="349"/>
        <v>445060.00000000006</v>
      </c>
      <c r="J508" s="138">
        <f t="shared" si="349"/>
        <v>1335180.0000000002</v>
      </c>
      <c r="K508" s="138">
        <f t="shared" si="349"/>
        <v>445060.00000000006</v>
      </c>
      <c r="L508" s="138">
        <f t="shared" si="349"/>
        <v>445060.00000000006</v>
      </c>
      <c r="M508" s="138">
        <f t="shared" si="349"/>
        <v>445060.00000000006</v>
      </c>
      <c r="N508" s="138">
        <f t="shared" si="349"/>
        <v>1335180.0000000002</v>
      </c>
      <c r="O508" s="138">
        <f t="shared" si="349"/>
        <v>445060.00000000006</v>
      </c>
      <c r="P508" s="138">
        <f t="shared" si="349"/>
        <v>445060.00000000006</v>
      </c>
      <c r="Q508" s="138">
        <f t="shared" si="349"/>
        <v>445060.00000000006</v>
      </c>
      <c r="R508" s="138">
        <f t="shared" si="349"/>
        <v>1335180.0000000002</v>
      </c>
      <c r="S508" s="138">
        <f t="shared" si="349"/>
        <v>445060.00000000006</v>
      </c>
      <c r="T508" s="138">
        <f t="shared" si="349"/>
        <v>445060.00000000006</v>
      </c>
      <c r="U508" s="138">
        <f t="shared" si="349"/>
        <v>445060.00000000006</v>
      </c>
      <c r="V508" s="138">
        <f t="shared" si="349"/>
        <v>1335180.0000000002</v>
      </c>
    </row>
    <row r="509" spans="1:22" hidden="1">
      <c r="A509" s="52">
        <v>460</v>
      </c>
      <c r="B509" s="9" t="s">
        <v>30</v>
      </c>
      <c r="C509" s="54" t="s">
        <v>220</v>
      </c>
      <c r="D509" s="54"/>
      <c r="E509" s="54">
        <f>(E497+E502-E508)*0.06</f>
        <v>5951388.6435529012</v>
      </c>
      <c r="F509" s="55"/>
      <c r="G509" s="54">
        <f t="shared" ref="G509:V509" si="350">(G497+G502-G508)*0.06</f>
        <v>643459.2581669481</v>
      </c>
      <c r="H509" s="54">
        <f t="shared" si="350"/>
        <v>520166.38597421383</v>
      </c>
      <c r="I509" s="54">
        <f t="shared" si="350"/>
        <v>504745.06979978806</v>
      </c>
      <c r="J509" s="54">
        <f t="shared" si="350"/>
        <v>1668370.713940948</v>
      </c>
      <c r="K509" s="54">
        <f t="shared" si="350"/>
        <v>506288.7653607456</v>
      </c>
      <c r="L509" s="54">
        <f t="shared" si="350"/>
        <v>570214.03814237553</v>
      </c>
      <c r="M509" s="54">
        <f t="shared" si="350"/>
        <v>345556.8657289765</v>
      </c>
      <c r="N509" s="54">
        <f t="shared" si="350"/>
        <v>1422059.6692321042</v>
      </c>
      <c r="O509" s="54">
        <f t="shared" si="350"/>
        <v>644334.47248141409</v>
      </c>
      <c r="P509" s="54">
        <f t="shared" si="350"/>
        <v>540257.56946662907</v>
      </c>
      <c r="Q509" s="54">
        <f t="shared" si="350"/>
        <v>533827.07215023041</v>
      </c>
      <c r="R509" s="54">
        <f t="shared" si="350"/>
        <v>1718419.1140982781</v>
      </c>
      <c r="S509" s="54">
        <f t="shared" si="350"/>
        <v>436162.16328959703</v>
      </c>
      <c r="T509" s="54">
        <f t="shared" si="350"/>
        <v>379364.64475215715</v>
      </c>
      <c r="U509" s="54">
        <f t="shared" si="350"/>
        <v>327012.33823980764</v>
      </c>
      <c r="V509" s="54">
        <f t="shared" si="350"/>
        <v>1142539.1462815634</v>
      </c>
    </row>
    <row r="510" spans="1:22" hidden="1">
      <c r="A510" s="52">
        <v>463</v>
      </c>
      <c r="B510" s="9"/>
      <c r="C510" s="54"/>
      <c r="D510" s="54"/>
      <c r="E510" s="54"/>
      <c r="F510" s="55"/>
      <c r="G510" s="55"/>
      <c r="H510" s="55"/>
      <c r="I510" s="55"/>
      <c r="J510" s="54"/>
      <c r="K510" s="55"/>
      <c r="L510" s="55"/>
      <c r="M510" s="55"/>
      <c r="N510" s="54"/>
      <c r="O510" s="55"/>
      <c r="P510" s="55"/>
      <c r="Q510" s="55"/>
      <c r="R510" s="54"/>
      <c r="S510" s="55"/>
      <c r="T510" s="55"/>
      <c r="U510" s="55"/>
      <c r="V510" s="54"/>
    </row>
    <row r="511" spans="1:22" hidden="1">
      <c r="A511" s="149">
        <v>464</v>
      </c>
      <c r="B511" s="150" t="s">
        <v>30</v>
      </c>
      <c r="C511" s="140" t="s">
        <v>263</v>
      </c>
      <c r="D511" s="140"/>
      <c r="E511" s="138">
        <f>+E497+E502-E508-E509</f>
        <v>93238422.082328796</v>
      </c>
      <c r="F511" s="135"/>
      <c r="G511" s="138">
        <f t="shared" ref="G511:V511" si="351">+G497+G502-G508-G509</f>
        <v>10080861.711282186</v>
      </c>
      <c r="H511" s="138">
        <f t="shared" si="351"/>
        <v>8149273.3802626841</v>
      </c>
      <c r="I511" s="138">
        <f t="shared" si="351"/>
        <v>7907672.7601966802</v>
      </c>
      <c r="J511" s="138">
        <f t="shared" si="351"/>
        <v>26137807.851741519</v>
      </c>
      <c r="K511" s="138">
        <f t="shared" si="351"/>
        <v>7931857.323985015</v>
      </c>
      <c r="L511" s="138">
        <f t="shared" si="351"/>
        <v>8933353.2642305493</v>
      </c>
      <c r="M511" s="138">
        <f t="shared" si="351"/>
        <v>5413724.2297539655</v>
      </c>
      <c r="N511" s="138">
        <f t="shared" si="351"/>
        <v>22278934.817969635</v>
      </c>
      <c r="O511" s="138">
        <f t="shared" si="351"/>
        <v>10094573.40220882</v>
      </c>
      <c r="P511" s="138">
        <f t="shared" si="351"/>
        <v>8464035.254977189</v>
      </c>
      <c r="Q511" s="138">
        <f t="shared" si="351"/>
        <v>8363290.797020277</v>
      </c>
      <c r="R511" s="138">
        <f t="shared" si="351"/>
        <v>26921899.454206359</v>
      </c>
      <c r="S511" s="138">
        <f t="shared" si="351"/>
        <v>6833207.224870353</v>
      </c>
      <c r="T511" s="138">
        <f t="shared" si="351"/>
        <v>5943379.4344504625</v>
      </c>
      <c r="U511" s="138">
        <f t="shared" si="351"/>
        <v>5123193.2990903202</v>
      </c>
      <c r="V511" s="138">
        <f t="shared" si="351"/>
        <v>17899779.958411161</v>
      </c>
    </row>
    <row r="512" spans="1:22" hidden="1">
      <c r="A512" s="52">
        <v>465</v>
      </c>
      <c r="B512" s="9"/>
      <c r="C512" s="66"/>
      <c r="D512" s="66"/>
      <c r="E512" s="54"/>
      <c r="F512" s="55"/>
      <c r="G512" s="55"/>
      <c r="H512" s="55"/>
      <c r="I512" s="55"/>
      <c r="J512" s="54"/>
      <c r="K512" s="55"/>
      <c r="L512" s="55"/>
      <c r="M512" s="55"/>
      <c r="N512" s="54"/>
      <c r="O512" s="55"/>
      <c r="P512" s="55"/>
      <c r="Q512" s="55"/>
      <c r="R512" s="54"/>
      <c r="S512" s="55"/>
      <c r="T512" s="55"/>
      <c r="U512" s="55"/>
      <c r="V512" s="54"/>
    </row>
    <row r="513" spans="1:22" s="47" customFormat="1" hidden="1">
      <c r="A513" s="152"/>
      <c r="B513" s="151" t="s">
        <v>30</v>
      </c>
      <c r="C513" s="141" t="s">
        <v>265</v>
      </c>
      <c r="D513" s="141"/>
      <c r="E513" s="142">
        <f>+E511/E21%</f>
        <v>6.4614202965128369</v>
      </c>
      <c r="F513" s="135"/>
      <c r="G513" s="142">
        <f t="shared" ref="G513:V513" si="352">+G511/G21%</f>
        <v>7.3058722533081513</v>
      </c>
      <c r="H513" s="142">
        <f t="shared" si="352"/>
        <v>6.6791316076949787</v>
      </c>
      <c r="I513" s="142">
        <f t="shared" si="352"/>
        <v>6.5640223133931608</v>
      </c>
      <c r="J513" s="142">
        <f t="shared" si="352"/>
        <v>6.8699837412572213</v>
      </c>
      <c r="K513" s="142">
        <f t="shared" si="352"/>
        <v>6.1390431013939475</v>
      </c>
      <c r="L513" s="142">
        <f t="shared" si="352"/>
        <v>6.8832941548539841</v>
      </c>
      <c r="M513" s="142">
        <f t="shared" si="352"/>
        <v>5.3760661210121832</v>
      </c>
      <c r="N513" s="142">
        <f t="shared" si="352"/>
        <v>6.1939771611756109</v>
      </c>
      <c r="O513" s="142">
        <f t="shared" si="352"/>
        <v>6.3088386791695497</v>
      </c>
      <c r="P513" s="142">
        <f t="shared" si="352"/>
        <v>6.6258190016398091</v>
      </c>
      <c r="Q513" s="142">
        <f t="shared" si="352"/>
        <v>6.8887517645140148</v>
      </c>
      <c r="R513" s="142">
        <f t="shared" si="352"/>
        <v>6.5798763718892408</v>
      </c>
      <c r="S513" s="142">
        <f t="shared" si="352"/>
        <v>6.4068774833667419</v>
      </c>
      <c r="T513" s="142">
        <f t="shared" si="352"/>
        <v>6.084935899469369</v>
      </c>
      <c r="U513" s="142">
        <f t="shared" si="352"/>
        <v>5.7326932448866712</v>
      </c>
      <c r="V513" s="142">
        <f t="shared" si="352"/>
        <v>6.0946643874042357</v>
      </c>
    </row>
    <row r="514" spans="1:22" hidden="1">
      <c r="A514" s="149">
        <v>466</v>
      </c>
      <c r="B514" s="150" t="s">
        <v>30</v>
      </c>
      <c r="C514" s="140" t="s">
        <v>221</v>
      </c>
      <c r="D514" s="140"/>
      <c r="E514" s="138">
        <f>+E511*0.34</f>
        <v>31701063.507991794</v>
      </c>
      <c r="F514" s="119"/>
      <c r="G514" s="138">
        <f t="shared" ref="G514:V514" si="353">+G511*0.34</f>
        <v>3427492.9818359436</v>
      </c>
      <c r="H514" s="138">
        <f t="shared" si="353"/>
        <v>2770752.9492893126</v>
      </c>
      <c r="I514" s="138">
        <f t="shared" si="353"/>
        <v>2688608.7384668714</v>
      </c>
      <c r="J514" s="138">
        <f t="shared" si="353"/>
        <v>8886854.6695921179</v>
      </c>
      <c r="K514" s="138">
        <f t="shared" si="353"/>
        <v>2696831.4901549052</v>
      </c>
      <c r="L514" s="138">
        <f t="shared" si="353"/>
        <v>3037340.109838387</v>
      </c>
      <c r="M514" s="138">
        <f t="shared" si="353"/>
        <v>1840666.2381163484</v>
      </c>
      <c r="N514" s="138">
        <f t="shared" si="353"/>
        <v>7574837.8381096767</v>
      </c>
      <c r="O514" s="138">
        <f t="shared" si="353"/>
        <v>3432154.9567509992</v>
      </c>
      <c r="P514" s="138">
        <f t="shared" si="353"/>
        <v>2877771.9866922447</v>
      </c>
      <c r="Q514" s="138">
        <f t="shared" si="353"/>
        <v>2843518.8709868942</v>
      </c>
      <c r="R514" s="138">
        <f t="shared" si="353"/>
        <v>9153445.8144301623</v>
      </c>
      <c r="S514" s="138">
        <f t="shared" si="353"/>
        <v>2323290.4564559204</v>
      </c>
      <c r="T514" s="138">
        <f t="shared" si="353"/>
        <v>2020749.0077131575</v>
      </c>
      <c r="U514" s="138">
        <f t="shared" si="353"/>
        <v>1741885.721690709</v>
      </c>
      <c r="V514" s="138">
        <f t="shared" si="353"/>
        <v>6085925.1858597947</v>
      </c>
    </row>
    <row r="515" spans="1:22" hidden="1">
      <c r="A515" s="52">
        <v>467</v>
      </c>
      <c r="B515" s="9"/>
      <c r="C515" s="66"/>
      <c r="D515" s="66"/>
      <c r="E515" s="54"/>
      <c r="F515" s="55"/>
      <c r="G515" s="55"/>
      <c r="H515" s="55"/>
      <c r="I515" s="55"/>
      <c r="J515" s="54"/>
      <c r="K515" s="55"/>
      <c r="L515" s="55"/>
      <c r="M515" s="55"/>
      <c r="N515" s="54"/>
      <c r="O515" s="55"/>
      <c r="P515" s="55"/>
      <c r="Q515" s="55"/>
      <c r="R515" s="54"/>
      <c r="S515" s="55"/>
      <c r="T515" s="55"/>
      <c r="U515" s="55"/>
      <c r="V515" s="54"/>
    </row>
    <row r="516" spans="1:22" hidden="1">
      <c r="A516" s="149">
        <v>468</v>
      </c>
      <c r="B516" s="150" t="s">
        <v>30</v>
      </c>
      <c r="C516" s="140" t="s">
        <v>264</v>
      </c>
      <c r="D516" s="140"/>
      <c r="E516" s="138">
        <f>+E511-E514</f>
        <v>61537358.574337006</v>
      </c>
      <c r="F516" s="119"/>
      <c r="G516" s="138">
        <f t="shared" ref="G516:V516" si="354">+G511-G514</f>
        <v>6653368.7294462426</v>
      </c>
      <c r="H516" s="138">
        <f t="shared" si="354"/>
        <v>5378520.4309733715</v>
      </c>
      <c r="I516" s="138">
        <f t="shared" si="354"/>
        <v>5219064.0217298083</v>
      </c>
      <c r="J516" s="138">
        <f t="shared" si="354"/>
        <v>17250953.182149403</v>
      </c>
      <c r="K516" s="138">
        <f t="shared" si="354"/>
        <v>5235025.8338301098</v>
      </c>
      <c r="L516" s="138">
        <f t="shared" si="354"/>
        <v>5896013.1543921623</v>
      </c>
      <c r="M516" s="138">
        <f t="shared" si="354"/>
        <v>3573057.9916376173</v>
      </c>
      <c r="N516" s="138">
        <f t="shared" si="354"/>
        <v>14704096.979859959</v>
      </c>
      <c r="O516" s="138">
        <f t="shared" si="354"/>
        <v>6662418.4454578208</v>
      </c>
      <c r="P516" s="138">
        <f t="shared" si="354"/>
        <v>5586263.2682849448</v>
      </c>
      <c r="Q516" s="138">
        <f t="shared" si="354"/>
        <v>5519771.9260333832</v>
      </c>
      <c r="R516" s="138">
        <f t="shared" si="354"/>
        <v>17768453.639776196</v>
      </c>
      <c r="S516" s="138">
        <f t="shared" si="354"/>
        <v>4509916.7684144322</v>
      </c>
      <c r="T516" s="138">
        <f t="shared" si="354"/>
        <v>3922630.4267373048</v>
      </c>
      <c r="U516" s="138">
        <f t="shared" si="354"/>
        <v>3381307.5773996115</v>
      </c>
      <c r="V516" s="138">
        <f t="shared" si="354"/>
        <v>11813854.772551365</v>
      </c>
    </row>
    <row r="517" spans="1:22" s="47" customFormat="1" hidden="1">
      <c r="A517" s="152">
        <v>469</v>
      </c>
      <c r="B517" s="151" t="s">
        <v>30</v>
      </c>
      <c r="C517" s="141" t="s">
        <v>222</v>
      </c>
      <c r="D517" s="141"/>
      <c r="E517" s="142">
        <f>+E516/E21%</f>
        <v>4.264537395698472</v>
      </c>
      <c r="F517" s="119"/>
      <c r="G517" s="142">
        <f>+G516/G21%</f>
        <v>4.8218756871833799</v>
      </c>
      <c r="H517" s="142">
        <f t="shared" ref="H517:V517" si="355">+H516/H21%</f>
        <v>4.4082268610786857</v>
      </c>
      <c r="I517" s="142">
        <f t="shared" si="355"/>
        <v>4.3322547268394853</v>
      </c>
      <c r="J517" s="142">
        <f t="shared" si="355"/>
        <v>4.5341892692297661</v>
      </c>
      <c r="K517" s="142">
        <f t="shared" si="355"/>
        <v>4.051768446920005</v>
      </c>
      <c r="L517" s="142">
        <f t="shared" si="355"/>
        <v>4.5429741422036294</v>
      </c>
      <c r="M517" s="142">
        <f t="shared" si="355"/>
        <v>3.5482036398680412</v>
      </c>
      <c r="N517" s="142">
        <f t="shared" si="355"/>
        <v>4.088024926375903</v>
      </c>
      <c r="O517" s="142">
        <f t="shared" si="355"/>
        <v>4.1638335282519021</v>
      </c>
      <c r="P517" s="142">
        <f t="shared" si="355"/>
        <v>4.3730405410822746</v>
      </c>
      <c r="Q517" s="142">
        <f t="shared" si="355"/>
        <v>4.5465761645792497</v>
      </c>
      <c r="R517" s="142">
        <f t="shared" si="355"/>
        <v>4.3427184054468988</v>
      </c>
      <c r="S517" s="142">
        <f t="shared" si="355"/>
        <v>4.2285391390220486</v>
      </c>
      <c r="T517" s="142">
        <f t="shared" si="355"/>
        <v>4.0160576936497829</v>
      </c>
      <c r="U517" s="142">
        <f t="shared" si="355"/>
        <v>3.7835775416252031</v>
      </c>
      <c r="V517" s="142">
        <f t="shared" si="355"/>
        <v>4.0224784956867952</v>
      </c>
    </row>
    <row r="518" spans="1:22" hidden="1">
      <c r="A518" s="52">
        <v>470</v>
      </c>
      <c r="B518" s="9"/>
      <c r="C518" s="54"/>
      <c r="D518" s="54"/>
      <c r="E518" s="54"/>
      <c r="F518" s="55"/>
      <c r="G518" s="55"/>
      <c r="H518" s="55"/>
      <c r="I518" s="55"/>
      <c r="J518" s="54"/>
      <c r="K518" s="55"/>
      <c r="L518" s="55"/>
      <c r="M518" s="55"/>
      <c r="N518" s="54"/>
      <c r="O518" s="55"/>
      <c r="P518" s="55"/>
      <c r="Q518" s="55"/>
      <c r="R518" s="54"/>
      <c r="S518" s="55"/>
      <c r="T518" s="55"/>
      <c r="U518" s="55"/>
      <c r="V518" s="54"/>
    </row>
    <row r="519" spans="1:22" hidden="1">
      <c r="A519" s="108">
        <v>471</v>
      </c>
      <c r="B519" s="109" t="s">
        <v>30</v>
      </c>
      <c r="C519" s="110" t="s">
        <v>223</v>
      </c>
      <c r="D519" s="110"/>
      <c r="E519" s="111">
        <f>SUM(E520:E525)</f>
        <v>4128000</v>
      </c>
      <c r="F519" s="74"/>
      <c r="G519" s="74"/>
      <c r="H519" s="74"/>
      <c r="I519" s="74"/>
      <c r="J519" s="111">
        <f t="shared" ref="J519:J532" si="356">SUM(G519:I519)</f>
        <v>0</v>
      </c>
      <c r="K519" s="74"/>
      <c r="L519" s="74"/>
      <c r="M519" s="74"/>
      <c r="N519" s="111">
        <f t="shared" ref="N519:N532" si="357">SUM(K519:M519)</f>
        <v>0</v>
      </c>
      <c r="O519" s="74"/>
      <c r="P519" s="74"/>
      <c r="Q519" s="74"/>
      <c r="R519" s="111">
        <f t="shared" ref="R519:R532" si="358">SUM(O519:Q519)</f>
        <v>0</v>
      </c>
      <c r="S519" s="74"/>
      <c r="T519" s="74"/>
      <c r="U519" s="74"/>
      <c r="V519" s="111">
        <f t="shared" ref="V519:V532" si="359">SUM(S519:U519)</f>
        <v>0</v>
      </c>
    </row>
    <row r="520" spans="1:22" s="6" customFormat="1" hidden="1">
      <c r="A520" s="52">
        <v>472</v>
      </c>
      <c r="B520" s="9" t="s">
        <v>30</v>
      </c>
      <c r="C520" s="62" t="s">
        <v>224</v>
      </c>
      <c r="D520" s="62"/>
      <c r="E520" s="66">
        <f t="shared" ref="E520:E558" si="360">SUM(G520:V520)/2</f>
        <v>0</v>
      </c>
      <c r="F520" s="55"/>
      <c r="G520" s="61"/>
      <c r="H520" s="61"/>
      <c r="I520" s="61"/>
      <c r="J520" s="66">
        <f t="shared" si="356"/>
        <v>0</v>
      </c>
      <c r="K520" s="61"/>
      <c r="L520" s="61"/>
      <c r="M520" s="61"/>
      <c r="N520" s="66">
        <f t="shared" si="357"/>
        <v>0</v>
      </c>
      <c r="O520" s="61"/>
      <c r="P520" s="61"/>
      <c r="Q520" s="61"/>
      <c r="R520" s="66">
        <f t="shared" si="358"/>
        <v>0</v>
      </c>
      <c r="S520" s="61"/>
      <c r="T520" s="61"/>
      <c r="U520" s="61"/>
      <c r="V520" s="66">
        <f t="shared" si="359"/>
        <v>0</v>
      </c>
    </row>
    <row r="521" spans="1:22" s="6" customFormat="1" hidden="1">
      <c r="A521" s="52">
        <v>473</v>
      </c>
      <c r="B521" s="9" t="s">
        <v>30</v>
      </c>
      <c r="C521" s="62" t="s">
        <v>225</v>
      </c>
      <c r="D521" s="62"/>
      <c r="E521" s="66">
        <f t="shared" si="360"/>
        <v>2000000</v>
      </c>
      <c r="F521" s="55"/>
      <c r="G521" s="61"/>
      <c r="H521" s="61">
        <v>500000</v>
      </c>
      <c r="I521" s="61"/>
      <c r="J521" s="66">
        <f t="shared" si="356"/>
        <v>500000</v>
      </c>
      <c r="K521" s="61"/>
      <c r="L521" s="61">
        <v>500000</v>
      </c>
      <c r="M521" s="61"/>
      <c r="N521" s="66">
        <f t="shared" si="357"/>
        <v>500000</v>
      </c>
      <c r="O521" s="61"/>
      <c r="P521" s="61">
        <v>500000</v>
      </c>
      <c r="Q521" s="61"/>
      <c r="R521" s="66">
        <f t="shared" si="358"/>
        <v>500000</v>
      </c>
      <c r="S521" s="61"/>
      <c r="T521" s="61">
        <v>500000</v>
      </c>
      <c r="U521" s="61"/>
      <c r="V521" s="66">
        <f t="shared" si="359"/>
        <v>500000</v>
      </c>
    </row>
    <row r="522" spans="1:22" s="6" customFormat="1" hidden="1">
      <c r="A522" s="52">
        <v>474</v>
      </c>
      <c r="B522" s="9" t="s">
        <v>30</v>
      </c>
      <c r="C522" s="62" t="s">
        <v>226</v>
      </c>
      <c r="D522" s="62"/>
      <c r="E522" s="66">
        <f t="shared" si="360"/>
        <v>0</v>
      </c>
      <c r="F522" s="55"/>
      <c r="G522" s="61"/>
      <c r="H522" s="61"/>
      <c r="I522" s="61"/>
      <c r="J522" s="66">
        <f t="shared" si="356"/>
        <v>0</v>
      </c>
      <c r="K522" s="61"/>
      <c r="L522" s="61"/>
      <c r="M522" s="61"/>
      <c r="N522" s="66">
        <f t="shared" si="357"/>
        <v>0</v>
      </c>
      <c r="O522" s="61"/>
      <c r="P522" s="61"/>
      <c r="Q522" s="61"/>
      <c r="R522" s="66">
        <f t="shared" si="358"/>
        <v>0</v>
      </c>
      <c r="S522" s="61"/>
      <c r="T522" s="61"/>
      <c r="U522" s="61"/>
      <c r="V522" s="66">
        <f t="shared" si="359"/>
        <v>0</v>
      </c>
    </row>
    <row r="523" spans="1:22" s="6" customFormat="1" hidden="1">
      <c r="A523" s="52">
        <v>475</v>
      </c>
      <c r="B523" s="9" t="s">
        <v>30</v>
      </c>
      <c r="C523" s="62" t="s">
        <v>227</v>
      </c>
      <c r="D523" s="62"/>
      <c r="E523" s="66">
        <f t="shared" si="360"/>
        <v>0</v>
      </c>
      <c r="F523" s="55"/>
      <c r="G523" s="61"/>
      <c r="H523" s="61"/>
      <c r="I523" s="61"/>
      <c r="J523" s="66">
        <f t="shared" si="356"/>
        <v>0</v>
      </c>
      <c r="K523" s="61"/>
      <c r="L523" s="61"/>
      <c r="M523" s="61"/>
      <c r="N523" s="66">
        <f t="shared" si="357"/>
        <v>0</v>
      </c>
      <c r="O523" s="61"/>
      <c r="P523" s="61"/>
      <c r="Q523" s="61"/>
      <c r="R523" s="66">
        <f t="shared" si="358"/>
        <v>0</v>
      </c>
      <c r="S523" s="61"/>
      <c r="T523" s="61"/>
      <c r="U523" s="61"/>
      <c r="V523" s="66">
        <f t="shared" si="359"/>
        <v>0</v>
      </c>
    </row>
    <row r="524" spans="1:22" s="6" customFormat="1" hidden="1">
      <c r="A524" s="52">
        <v>476</v>
      </c>
      <c r="B524" s="9" t="s">
        <v>30</v>
      </c>
      <c r="C524" s="62" t="s">
        <v>228</v>
      </c>
      <c r="D524" s="62"/>
      <c r="E524" s="66">
        <f t="shared" si="360"/>
        <v>2000000</v>
      </c>
      <c r="F524" s="55"/>
      <c r="G524" s="61"/>
      <c r="H524" s="61">
        <v>500000</v>
      </c>
      <c r="I524" s="61"/>
      <c r="J524" s="66">
        <f t="shared" si="356"/>
        <v>500000</v>
      </c>
      <c r="K524" s="61"/>
      <c r="L524" s="61">
        <v>500000</v>
      </c>
      <c r="M524" s="61"/>
      <c r="N524" s="66">
        <f t="shared" si="357"/>
        <v>500000</v>
      </c>
      <c r="O524" s="61"/>
      <c r="P524" s="61">
        <v>500000</v>
      </c>
      <c r="Q524" s="61"/>
      <c r="R524" s="66">
        <f t="shared" si="358"/>
        <v>500000</v>
      </c>
      <c r="S524" s="61"/>
      <c r="T524" s="61">
        <v>500000</v>
      </c>
      <c r="U524" s="61"/>
      <c r="V524" s="66">
        <f t="shared" si="359"/>
        <v>500000</v>
      </c>
    </row>
    <row r="525" spans="1:22" s="6" customFormat="1" hidden="1">
      <c r="A525" s="52">
        <v>477</v>
      </c>
      <c r="B525" s="9" t="s">
        <v>30</v>
      </c>
      <c r="C525" s="62" t="s">
        <v>229</v>
      </c>
      <c r="D525" s="62"/>
      <c r="E525" s="66">
        <f t="shared" si="360"/>
        <v>128000</v>
      </c>
      <c r="F525" s="55"/>
      <c r="G525" s="61">
        <f>+[10]SANGLI!F478</f>
        <v>100000</v>
      </c>
      <c r="H525" s="61">
        <f>+[10]SANGLI!G478</f>
        <v>0</v>
      </c>
      <c r="I525" s="61">
        <f>+[10]SANGLI!H478</f>
        <v>0</v>
      </c>
      <c r="J525" s="66">
        <f t="shared" si="356"/>
        <v>100000</v>
      </c>
      <c r="K525" s="61">
        <f>+[10]SANGLI!J478</f>
        <v>0</v>
      </c>
      <c r="L525" s="61">
        <f>+[10]SANGLI!K478</f>
        <v>0</v>
      </c>
      <c r="M525" s="61">
        <f>+[10]SANGLI!L478</f>
        <v>0</v>
      </c>
      <c r="N525" s="66">
        <f t="shared" si="357"/>
        <v>0</v>
      </c>
      <c r="O525" s="61">
        <f>+[10]SANGLI!N478</f>
        <v>28000</v>
      </c>
      <c r="P525" s="61">
        <f>+[10]SANGLI!O478</f>
        <v>0</v>
      </c>
      <c r="Q525" s="61">
        <f>+[10]SANGLI!P478</f>
        <v>0</v>
      </c>
      <c r="R525" s="66">
        <f t="shared" si="358"/>
        <v>28000</v>
      </c>
      <c r="S525" s="61">
        <f>+[10]SANGLI!R478</f>
        <v>0</v>
      </c>
      <c r="T525" s="61">
        <f>+[10]SANGLI!S478</f>
        <v>0</v>
      </c>
      <c r="U525" s="61">
        <f>+[10]SANGLI!T478</f>
        <v>0</v>
      </c>
      <c r="V525" s="66">
        <f t="shared" si="359"/>
        <v>0</v>
      </c>
    </row>
    <row r="526" spans="1:22" hidden="1">
      <c r="A526" s="108">
        <v>478</v>
      </c>
      <c r="B526" s="109" t="s">
        <v>30</v>
      </c>
      <c r="C526" s="110" t="s">
        <v>230</v>
      </c>
      <c r="D526" s="110"/>
      <c r="E526" s="111">
        <f>SUM(E527:E532)</f>
        <v>0</v>
      </c>
      <c r="F526" s="74"/>
      <c r="G526" s="74"/>
      <c r="H526" s="74"/>
      <c r="I526" s="74"/>
      <c r="J526" s="111">
        <f t="shared" si="356"/>
        <v>0</v>
      </c>
      <c r="K526" s="74"/>
      <c r="L526" s="74"/>
      <c r="M526" s="74"/>
      <c r="N526" s="111">
        <f t="shared" si="357"/>
        <v>0</v>
      </c>
      <c r="O526" s="74"/>
      <c r="P526" s="74"/>
      <c r="Q526" s="74"/>
      <c r="R526" s="111">
        <f t="shared" si="358"/>
        <v>0</v>
      </c>
      <c r="S526" s="74"/>
      <c r="T526" s="74"/>
      <c r="U526" s="74"/>
      <c r="V526" s="111">
        <f t="shared" si="359"/>
        <v>0</v>
      </c>
    </row>
    <row r="527" spans="1:22" s="6" customFormat="1" hidden="1">
      <c r="A527" s="52">
        <v>479</v>
      </c>
      <c r="B527" s="9" t="s">
        <v>30</v>
      </c>
      <c r="C527" s="62" t="s">
        <v>224</v>
      </c>
      <c r="D527" s="62"/>
      <c r="E527" s="66">
        <f t="shared" si="360"/>
        <v>0</v>
      </c>
      <c r="F527" s="55"/>
      <c r="G527" s="61"/>
      <c r="H527" s="61"/>
      <c r="I527" s="61"/>
      <c r="J527" s="66">
        <f t="shared" si="356"/>
        <v>0</v>
      </c>
      <c r="K527" s="61"/>
      <c r="L527" s="61"/>
      <c r="M527" s="61"/>
      <c r="N527" s="66">
        <f t="shared" si="357"/>
        <v>0</v>
      </c>
      <c r="O527" s="61"/>
      <c r="P527" s="61"/>
      <c r="Q527" s="61"/>
      <c r="R527" s="66">
        <f t="shared" si="358"/>
        <v>0</v>
      </c>
      <c r="S527" s="61"/>
      <c r="T527" s="61"/>
      <c r="U527" s="61"/>
      <c r="V527" s="66">
        <f t="shared" si="359"/>
        <v>0</v>
      </c>
    </row>
    <row r="528" spans="1:22" s="6" customFormat="1" hidden="1">
      <c r="A528" s="52">
        <v>480</v>
      </c>
      <c r="B528" s="9" t="s">
        <v>30</v>
      </c>
      <c r="C528" s="62" t="s">
        <v>225</v>
      </c>
      <c r="D528" s="62"/>
      <c r="E528" s="66">
        <f t="shared" si="360"/>
        <v>0</v>
      </c>
      <c r="F528" s="55"/>
      <c r="G528" s="61"/>
      <c r="H528" s="61"/>
      <c r="I528" s="61"/>
      <c r="J528" s="66">
        <f t="shared" si="356"/>
        <v>0</v>
      </c>
      <c r="K528" s="61"/>
      <c r="L528" s="61"/>
      <c r="M528" s="61"/>
      <c r="N528" s="66">
        <f t="shared" si="357"/>
        <v>0</v>
      </c>
      <c r="O528" s="61"/>
      <c r="P528" s="61"/>
      <c r="Q528" s="61"/>
      <c r="R528" s="66">
        <f t="shared" si="358"/>
        <v>0</v>
      </c>
      <c r="S528" s="61"/>
      <c r="T528" s="61"/>
      <c r="U528" s="61"/>
      <c r="V528" s="66">
        <f t="shared" si="359"/>
        <v>0</v>
      </c>
    </row>
    <row r="529" spans="1:22" s="6" customFormat="1" hidden="1">
      <c r="A529" s="52">
        <v>481</v>
      </c>
      <c r="B529" s="9" t="s">
        <v>30</v>
      </c>
      <c r="C529" s="62" t="s">
        <v>226</v>
      </c>
      <c r="D529" s="62"/>
      <c r="E529" s="66">
        <f t="shared" si="360"/>
        <v>0</v>
      </c>
      <c r="F529" s="55"/>
      <c r="G529" s="61"/>
      <c r="H529" s="61"/>
      <c r="I529" s="61"/>
      <c r="J529" s="66">
        <f t="shared" si="356"/>
        <v>0</v>
      </c>
      <c r="K529" s="61"/>
      <c r="L529" s="61"/>
      <c r="M529" s="61"/>
      <c r="N529" s="66">
        <f t="shared" si="357"/>
        <v>0</v>
      </c>
      <c r="O529" s="61"/>
      <c r="P529" s="61"/>
      <c r="Q529" s="61"/>
      <c r="R529" s="66">
        <f t="shared" si="358"/>
        <v>0</v>
      </c>
      <c r="S529" s="61"/>
      <c r="T529" s="61"/>
      <c r="U529" s="61"/>
      <c r="V529" s="66">
        <f t="shared" si="359"/>
        <v>0</v>
      </c>
    </row>
    <row r="530" spans="1:22" s="6" customFormat="1" hidden="1">
      <c r="A530" s="52">
        <v>482</v>
      </c>
      <c r="B530" s="9" t="s">
        <v>30</v>
      </c>
      <c r="C530" s="62" t="s">
        <v>227</v>
      </c>
      <c r="D530" s="62"/>
      <c r="E530" s="66">
        <f t="shared" si="360"/>
        <v>0</v>
      </c>
      <c r="F530" s="55"/>
      <c r="G530" s="61"/>
      <c r="H530" s="61"/>
      <c r="I530" s="61"/>
      <c r="J530" s="66">
        <f t="shared" si="356"/>
        <v>0</v>
      </c>
      <c r="K530" s="61"/>
      <c r="L530" s="61"/>
      <c r="M530" s="61"/>
      <c r="N530" s="66">
        <f t="shared" si="357"/>
        <v>0</v>
      </c>
      <c r="O530" s="61"/>
      <c r="P530" s="61"/>
      <c r="Q530" s="61"/>
      <c r="R530" s="66">
        <f t="shared" si="358"/>
        <v>0</v>
      </c>
      <c r="S530" s="61"/>
      <c r="T530" s="61"/>
      <c r="U530" s="61"/>
      <c r="V530" s="66">
        <f t="shared" si="359"/>
        <v>0</v>
      </c>
    </row>
    <row r="531" spans="1:22" s="6" customFormat="1" hidden="1">
      <c r="A531" s="52">
        <v>483</v>
      </c>
      <c r="B531" s="9" t="s">
        <v>30</v>
      </c>
      <c r="C531" s="62" t="s">
        <v>228</v>
      </c>
      <c r="D531" s="62"/>
      <c r="E531" s="66">
        <f t="shared" si="360"/>
        <v>0</v>
      </c>
      <c r="F531" s="55"/>
      <c r="G531" s="61"/>
      <c r="H531" s="61"/>
      <c r="I531" s="61"/>
      <c r="J531" s="66">
        <f t="shared" si="356"/>
        <v>0</v>
      </c>
      <c r="K531" s="61"/>
      <c r="L531" s="61"/>
      <c r="M531" s="61"/>
      <c r="N531" s="66">
        <f t="shared" si="357"/>
        <v>0</v>
      </c>
      <c r="O531" s="61"/>
      <c r="P531" s="61"/>
      <c r="Q531" s="61"/>
      <c r="R531" s="66">
        <f t="shared" si="358"/>
        <v>0</v>
      </c>
      <c r="S531" s="61"/>
      <c r="T531" s="61"/>
      <c r="U531" s="61"/>
      <c r="V531" s="66">
        <f t="shared" si="359"/>
        <v>0</v>
      </c>
    </row>
    <row r="532" spans="1:22" s="6" customFormat="1" hidden="1">
      <c r="A532" s="52">
        <v>484</v>
      </c>
      <c r="B532" s="9" t="s">
        <v>30</v>
      </c>
      <c r="C532" s="62" t="s">
        <v>229</v>
      </c>
      <c r="D532" s="62"/>
      <c r="E532" s="66">
        <f t="shared" si="360"/>
        <v>0</v>
      </c>
      <c r="F532" s="55"/>
      <c r="G532" s="61"/>
      <c r="H532" s="61"/>
      <c r="I532" s="61"/>
      <c r="J532" s="66">
        <f t="shared" si="356"/>
        <v>0</v>
      </c>
      <c r="K532" s="61"/>
      <c r="L532" s="61"/>
      <c r="M532" s="61"/>
      <c r="N532" s="66">
        <f t="shared" si="357"/>
        <v>0</v>
      </c>
      <c r="O532" s="61"/>
      <c r="P532" s="61"/>
      <c r="Q532" s="61"/>
      <c r="R532" s="66">
        <f t="shared" si="358"/>
        <v>0</v>
      </c>
      <c r="S532" s="61"/>
      <c r="T532" s="61"/>
      <c r="U532" s="61"/>
      <c r="V532" s="66">
        <f t="shared" si="359"/>
        <v>0</v>
      </c>
    </row>
    <row r="533" spans="1:22" hidden="1">
      <c r="A533" s="52">
        <v>485</v>
      </c>
      <c r="B533" s="9"/>
      <c r="C533" s="66"/>
      <c r="D533" s="66"/>
      <c r="E533" s="66"/>
      <c r="F533" s="55"/>
      <c r="G533" s="61"/>
      <c r="H533" s="61"/>
      <c r="I533" s="61"/>
      <c r="J533" s="66"/>
      <c r="K533" s="61"/>
      <c r="L533" s="61"/>
      <c r="M533" s="61"/>
      <c r="N533" s="66"/>
      <c r="O533" s="61"/>
      <c r="P533" s="61"/>
      <c r="Q533" s="61"/>
      <c r="R533" s="66"/>
      <c r="S533" s="61"/>
      <c r="T533" s="61"/>
      <c r="U533" s="61"/>
      <c r="V533" s="66"/>
    </row>
    <row r="534" spans="1:22" s="6" customFormat="1" hidden="1">
      <c r="A534" s="112">
        <v>486</v>
      </c>
      <c r="B534" s="113" t="s">
        <v>191</v>
      </c>
      <c r="C534" s="114" t="s">
        <v>223</v>
      </c>
      <c r="D534" s="114"/>
      <c r="E534" s="74">
        <f>SUM(E535:E540)</f>
        <v>0</v>
      </c>
      <c r="F534" s="74"/>
      <c r="G534" s="74">
        <f t="shared" ref="G534:V534" si="361">SUM(G535:G540)</f>
        <v>0</v>
      </c>
      <c r="H534" s="74">
        <f t="shared" si="361"/>
        <v>0</v>
      </c>
      <c r="I534" s="74">
        <f t="shared" si="361"/>
        <v>0</v>
      </c>
      <c r="J534" s="74">
        <f t="shared" si="361"/>
        <v>0</v>
      </c>
      <c r="K534" s="74">
        <f t="shared" si="361"/>
        <v>0</v>
      </c>
      <c r="L534" s="74">
        <f t="shared" si="361"/>
        <v>0</v>
      </c>
      <c r="M534" s="74">
        <f>SUM(M535:M540)</f>
        <v>0</v>
      </c>
      <c r="N534" s="74">
        <f t="shared" si="361"/>
        <v>0</v>
      </c>
      <c r="O534" s="74">
        <f t="shared" si="361"/>
        <v>0</v>
      </c>
      <c r="P534" s="74">
        <f t="shared" si="361"/>
        <v>0</v>
      </c>
      <c r="Q534" s="74">
        <f t="shared" si="361"/>
        <v>0</v>
      </c>
      <c r="R534" s="74">
        <f t="shared" si="361"/>
        <v>0</v>
      </c>
      <c r="S534" s="74">
        <f t="shared" si="361"/>
        <v>0</v>
      </c>
      <c r="T534" s="74">
        <f t="shared" si="361"/>
        <v>0</v>
      </c>
      <c r="U534" s="74">
        <f t="shared" si="361"/>
        <v>0</v>
      </c>
      <c r="V534" s="74">
        <f t="shared" si="361"/>
        <v>0</v>
      </c>
    </row>
    <row r="535" spans="1:22" hidden="1">
      <c r="A535" s="51">
        <v>487</v>
      </c>
      <c r="B535" s="11" t="s">
        <v>231</v>
      </c>
      <c r="C535" s="59" t="s">
        <v>229</v>
      </c>
      <c r="D535" s="59"/>
      <c r="E535" s="61">
        <f t="shared" si="360"/>
        <v>0</v>
      </c>
      <c r="F535" s="55"/>
      <c r="G535" s="61"/>
      <c r="H535" s="61"/>
      <c r="I535" s="61"/>
      <c r="J535" s="61">
        <f t="shared" ref="J535:J540" si="362">SUM(G535:I535)</f>
        <v>0</v>
      </c>
      <c r="K535" s="61"/>
      <c r="L535" s="61"/>
      <c r="M535" s="61"/>
      <c r="N535" s="61">
        <f t="shared" ref="N535:N540" si="363">SUM(K535:M535)</f>
        <v>0</v>
      </c>
      <c r="O535" s="61"/>
      <c r="P535" s="61"/>
      <c r="Q535" s="61"/>
      <c r="R535" s="61">
        <f t="shared" ref="R535:R540" si="364">SUM(O535:Q535)</f>
        <v>0</v>
      </c>
      <c r="S535" s="61"/>
      <c r="T535" s="61"/>
      <c r="U535" s="61"/>
      <c r="V535" s="61">
        <f t="shared" ref="V535:V540" si="365">SUM(S535:U535)</f>
        <v>0</v>
      </c>
    </row>
    <row r="536" spans="1:22" s="6" customFormat="1" hidden="1">
      <c r="A536" s="51">
        <v>488</v>
      </c>
      <c r="B536" s="11" t="s">
        <v>231</v>
      </c>
      <c r="C536" s="59" t="s">
        <v>228</v>
      </c>
      <c r="D536" s="59"/>
      <c r="E536" s="61">
        <f t="shared" si="360"/>
        <v>0</v>
      </c>
      <c r="F536" s="55"/>
      <c r="G536" s="61"/>
      <c r="H536" s="61"/>
      <c r="I536" s="61"/>
      <c r="J536" s="61">
        <f t="shared" si="362"/>
        <v>0</v>
      </c>
      <c r="K536" s="61"/>
      <c r="L536" s="61"/>
      <c r="M536" s="61"/>
      <c r="N536" s="61">
        <f t="shared" si="363"/>
        <v>0</v>
      </c>
      <c r="O536" s="61"/>
      <c r="P536" s="61"/>
      <c r="Q536" s="61"/>
      <c r="R536" s="61">
        <f t="shared" si="364"/>
        <v>0</v>
      </c>
      <c r="S536" s="61"/>
      <c r="T536" s="61"/>
      <c r="U536" s="61"/>
      <c r="V536" s="61">
        <f t="shared" si="365"/>
        <v>0</v>
      </c>
    </row>
    <row r="537" spans="1:22" s="6" customFormat="1" hidden="1">
      <c r="A537" s="51">
        <v>489</v>
      </c>
      <c r="B537" s="11" t="s">
        <v>231</v>
      </c>
      <c r="C537" s="59" t="s">
        <v>227</v>
      </c>
      <c r="D537" s="59"/>
      <c r="E537" s="61">
        <f t="shared" si="360"/>
        <v>0</v>
      </c>
      <c r="F537" s="55"/>
      <c r="G537" s="61"/>
      <c r="H537" s="61"/>
      <c r="I537" s="61"/>
      <c r="J537" s="61">
        <f t="shared" si="362"/>
        <v>0</v>
      </c>
      <c r="K537" s="61"/>
      <c r="L537" s="61"/>
      <c r="M537" s="61"/>
      <c r="N537" s="61">
        <f t="shared" si="363"/>
        <v>0</v>
      </c>
      <c r="O537" s="61"/>
      <c r="P537" s="61"/>
      <c r="Q537" s="61"/>
      <c r="R537" s="61">
        <f t="shared" si="364"/>
        <v>0</v>
      </c>
      <c r="S537" s="61"/>
      <c r="T537" s="61"/>
      <c r="U537" s="61"/>
      <c r="V537" s="61">
        <f t="shared" si="365"/>
        <v>0</v>
      </c>
    </row>
    <row r="538" spans="1:22" s="6" customFormat="1" hidden="1">
      <c r="A538" s="51">
        <v>490</v>
      </c>
      <c r="B538" s="11" t="s">
        <v>231</v>
      </c>
      <c r="C538" s="59" t="s">
        <v>226</v>
      </c>
      <c r="D538" s="59"/>
      <c r="E538" s="61">
        <f t="shared" si="360"/>
        <v>0</v>
      </c>
      <c r="F538" s="55"/>
      <c r="G538" s="61"/>
      <c r="H538" s="61"/>
      <c r="I538" s="61"/>
      <c r="J538" s="61">
        <f t="shared" si="362"/>
        <v>0</v>
      </c>
      <c r="K538" s="61"/>
      <c r="L538" s="61"/>
      <c r="M538" s="61"/>
      <c r="N538" s="61">
        <f t="shared" si="363"/>
        <v>0</v>
      </c>
      <c r="O538" s="61"/>
      <c r="P538" s="61"/>
      <c r="Q538" s="61"/>
      <c r="R538" s="61">
        <f t="shared" si="364"/>
        <v>0</v>
      </c>
      <c r="S538" s="61"/>
      <c r="T538" s="61"/>
      <c r="U538" s="61"/>
      <c r="V538" s="61">
        <f t="shared" si="365"/>
        <v>0</v>
      </c>
    </row>
    <row r="539" spans="1:22" s="6" customFormat="1" hidden="1">
      <c r="A539" s="51">
        <v>491</v>
      </c>
      <c r="B539" s="11" t="s">
        <v>231</v>
      </c>
      <c r="C539" s="59" t="s">
        <v>225</v>
      </c>
      <c r="D539" s="59"/>
      <c r="E539" s="61">
        <f t="shared" si="360"/>
        <v>0</v>
      </c>
      <c r="F539" s="55"/>
      <c r="G539" s="61"/>
      <c r="H539" s="61"/>
      <c r="I539" s="61"/>
      <c r="J539" s="61">
        <f t="shared" si="362"/>
        <v>0</v>
      </c>
      <c r="K539" s="61"/>
      <c r="L539" s="61"/>
      <c r="M539" s="61"/>
      <c r="N539" s="61">
        <f t="shared" si="363"/>
        <v>0</v>
      </c>
      <c r="O539" s="61"/>
      <c r="P539" s="61"/>
      <c r="Q539" s="61"/>
      <c r="R539" s="61">
        <f t="shared" si="364"/>
        <v>0</v>
      </c>
      <c r="S539" s="61"/>
      <c r="T539" s="61"/>
      <c r="U539" s="61"/>
      <c r="V539" s="61">
        <f t="shared" si="365"/>
        <v>0</v>
      </c>
    </row>
    <row r="540" spans="1:22" s="6" customFormat="1" hidden="1">
      <c r="A540" s="51">
        <v>492</v>
      </c>
      <c r="B540" s="11" t="s">
        <v>231</v>
      </c>
      <c r="C540" s="59" t="s">
        <v>224</v>
      </c>
      <c r="D540" s="59"/>
      <c r="E540" s="61">
        <f t="shared" si="360"/>
        <v>0</v>
      </c>
      <c r="F540" s="55"/>
      <c r="G540" s="61"/>
      <c r="H540" s="61"/>
      <c r="I540" s="61"/>
      <c r="J540" s="61">
        <f t="shared" si="362"/>
        <v>0</v>
      </c>
      <c r="K540" s="61"/>
      <c r="L540" s="61"/>
      <c r="M540" s="61"/>
      <c r="N540" s="61">
        <f t="shared" si="363"/>
        <v>0</v>
      </c>
      <c r="O540" s="61"/>
      <c r="P540" s="61"/>
      <c r="Q540" s="61"/>
      <c r="R540" s="61">
        <f t="shared" si="364"/>
        <v>0</v>
      </c>
      <c r="S540" s="61"/>
      <c r="T540" s="61"/>
      <c r="U540" s="61"/>
      <c r="V540" s="61">
        <f t="shared" si="365"/>
        <v>0</v>
      </c>
    </row>
    <row r="541" spans="1:22" s="6" customFormat="1" hidden="1">
      <c r="A541" s="112">
        <v>493</v>
      </c>
      <c r="B541" s="113" t="s">
        <v>194</v>
      </c>
      <c r="C541" s="114" t="s">
        <v>230</v>
      </c>
      <c r="D541" s="114"/>
      <c r="E541" s="74">
        <f>SUM(E542:E547)</f>
        <v>0</v>
      </c>
      <c r="F541" s="74"/>
      <c r="G541" s="74">
        <f t="shared" ref="G541:L541" si="366">SUM(G542:G547)</f>
        <v>0</v>
      </c>
      <c r="H541" s="74">
        <f t="shared" si="366"/>
        <v>0</v>
      </c>
      <c r="I541" s="74">
        <f t="shared" si="366"/>
        <v>0</v>
      </c>
      <c r="J541" s="74">
        <f t="shared" si="366"/>
        <v>0</v>
      </c>
      <c r="K541" s="74">
        <f t="shared" si="366"/>
        <v>0</v>
      </c>
      <c r="L541" s="74">
        <f t="shared" si="366"/>
        <v>0</v>
      </c>
      <c r="M541" s="74">
        <f>SUM(M542:M547)</f>
        <v>0</v>
      </c>
      <c r="N541" s="74">
        <f t="shared" ref="N541:V541" si="367">SUM(N542:N547)</f>
        <v>0</v>
      </c>
      <c r="O541" s="74">
        <f t="shared" si="367"/>
        <v>0</v>
      </c>
      <c r="P541" s="74">
        <f t="shared" si="367"/>
        <v>0</v>
      </c>
      <c r="Q541" s="74">
        <f t="shared" si="367"/>
        <v>0</v>
      </c>
      <c r="R541" s="74">
        <f t="shared" si="367"/>
        <v>0</v>
      </c>
      <c r="S541" s="74">
        <f t="shared" si="367"/>
        <v>0</v>
      </c>
      <c r="T541" s="74">
        <f t="shared" si="367"/>
        <v>0</v>
      </c>
      <c r="U541" s="74">
        <f t="shared" si="367"/>
        <v>0</v>
      </c>
      <c r="V541" s="74">
        <f t="shared" si="367"/>
        <v>0</v>
      </c>
    </row>
    <row r="542" spans="1:22" s="6" customFormat="1" hidden="1">
      <c r="A542" s="51">
        <v>494</v>
      </c>
      <c r="B542" s="11" t="s">
        <v>232</v>
      </c>
      <c r="C542" s="59" t="s">
        <v>229</v>
      </c>
      <c r="D542" s="59"/>
      <c r="E542" s="61">
        <f t="shared" si="360"/>
        <v>0</v>
      </c>
      <c r="F542" s="55"/>
      <c r="G542" s="61"/>
      <c r="H542" s="61"/>
      <c r="I542" s="61"/>
      <c r="J542" s="61">
        <f t="shared" ref="J542:J547" si="368">SUM(G542:I542)</f>
        <v>0</v>
      </c>
      <c r="K542" s="61"/>
      <c r="L542" s="61"/>
      <c r="M542" s="61"/>
      <c r="N542" s="61">
        <f t="shared" ref="N542:N547" si="369">SUM(K542:M542)</f>
        <v>0</v>
      </c>
      <c r="O542" s="61"/>
      <c r="P542" s="61"/>
      <c r="Q542" s="61"/>
      <c r="R542" s="61">
        <f t="shared" ref="R542:R547" si="370">SUM(O542:Q542)</f>
        <v>0</v>
      </c>
      <c r="S542" s="61"/>
      <c r="T542" s="61"/>
      <c r="U542" s="61"/>
      <c r="V542" s="61">
        <f t="shared" ref="V542:V547" si="371">SUM(S542:U542)</f>
        <v>0</v>
      </c>
    </row>
    <row r="543" spans="1:22" s="6" customFormat="1" hidden="1">
      <c r="A543" s="51">
        <v>495</v>
      </c>
      <c r="B543" s="11" t="s">
        <v>232</v>
      </c>
      <c r="C543" s="59" t="s">
        <v>228</v>
      </c>
      <c r="D543" s="59"/>
      <c r="E543" s="61">
        <f t="shared" si="360"/>
        <v>0</v>
      </c>
      <c r="F543" s="55"/>
      <c r="G543" s="61"/>
      <c r="H543" s="61"/>
      <c r="I543" s="61"/>
      <c r="J543" s="61">
        <f t="shared" si="368"/>
        <v>0</v>
      </c>
      <c r="K543" s="61"/>
      <c r="L543" s="61"/>
      <c r="M543" s="61"/>
      <c r="N543" s="61">
        <f t="shared" si="369"/>
        <v>0</v>
      </c>
      <c r="O543" s="61"/>
      <c r="P543" s="61"/>
      <c r="Q543" s="61"/>
      <c r="R543" s="61">
        <f t="shared" si="370"/>
        <v>0</v>
      </c>
      <c r="S543" s="61"/>
      <c r="T543" s="61"/>
      <c r="U543" s="61"/>
      <c r="V543" s="61">
        <f t="shared" si="371"/>
        <v>0</v>
      </c>
    </row>
    <row r="544" spans="1:22" s="6" customFormat="1" hidden="1">
      <c r="A544" s="51">
        <v>496</v>
      </c>
      <c r="B544" s="11" t="s">
        <v>232</v>
      </c>
      <c r="C544" s="59" t="s">
        <v>227</v>
      </c>
      <c r="D544" s="59"/>
      <c r="E544" s="61">
        <f t="shared" si="360"/>
        <v>0</v>
      </c>
      <c r="F544" s="55"/>
      <c r="G544" s="61"/>
      <c r="H544" s="61"/>
      <c r="I544" s="61"/>
      <c r="J544" s="61">
        <f t="shared" si="368"/>
        <v>0</v>
      </c>
      <c r="K544" s="61"/>
      <c r="L544" s="61"/>
      <c r="M544" s="61"/>
      <c r="N544" s="61">
        <f t="shared" si="369"/>
        <v>0</v>
      </c>
      <c r="O544" s="61"/>
      <c r="P544" s="61"/>
      <c r="Q544" s="61"/>
      <c r="R544" s="61">
        <f t="shared" si="370"/>
        <v>0</v>
      </c>
      <c r="S544" s="61"/>
      <c r="T544" s="61"/>
      <c r="U544" s="61"/>
      <c r="V544" s="61">
        <f t="shared" si="371"/>
        <v>0</v>
      </c>
    </row>
    <row r="545" spans="1:22" hidden="1">
      <c r="A545" s="51">
        <v>497</v>
      </c>
      <c r="B545" s="11" t="s">
        <v>232</v>
      </c>
      <c r="C545" s="59" t="s">
        <v>226</v>
      </c>
      <c r="D545" s="59"/>
      <c r="E545" s="61">
        <f t="shared" si="360"/>
        <v>0</v>
      </c>
      <c r="F545" s="55"/>
      <c r="G545" s="61"/>
      <c r="H545" s="61"/>
      <c r="I545" s="61"/>
      <c r="J545" s="61">
        <f t="shared" si="368"/>
        <v>0</v>
      </c>
      <c r="K545" s="61"/>
      <c r="L545" s="61"/>
      <c r="M545" s="61"/>
      <c r="N545" s="61">
        <f t="shared" si="369"/>
        <v>0</v>
      </c>
      <c r="O545" s="61"/>
      <c r="P545" s="61"/>
      <c r="Q545" s="61"/>
      <c r="R545" s="61">
        <f t="shared" si="370"/>
        <v>0</v>
      </c>
      <c r="S545" s="61"/>
      <c r="T545" s="61"/>
      <c r="U545" s="61"/>
      <c r="V545" s="61">
        <f t="shared" si="371"/>
        <v>0</v>
      </c>
    </row>
    <row r="546" spans="1:22" s="6" customFormat="1" hidden="1">
      <c r="A546" s="51">
        <v>498</v>
      </c>
      <c r="B546" s="11" t="s">
        <v>232</v>
      </c>
      <c r="C546" s="59" t="s">
        <v>225</v>
      </c>
      <c r="D546" s="59"/>
      <c r="E546" s="61">
        <f t="shared" si="360"/>
        <v>0</v>
      </c>
      <c r="F546" s="55"/>
      <c r="G546" s="61"/>
      <c r="H546" s="61"/>
      <c r="I546" s="61"/>
      <c r="J546" s="61">
        <f t="shared" si="368"/>
        <v>0</v>
      </c>
      <c r="K546" s="61"/>
      <c r="L546" s="61"/>
      <c r="M546" s="61"/>
      <c r="N546" s="61">
        <f t="shared" si="369"/>
        <v>0</v>
      </c>
      <c r="O546" s="61"/>
      <c r="P546" s="61"/>
      <c r="Q546" s="61"/>
      <c r="R546" s="61">
        <f t="shared" si="370"/>
        <v>0</v>
      </c>
      <c r="S546" s="61"/>
      <c r="T546" s="61"/>
      <c r="U546" s="61"/>
      <c r="V546" s="61">
        <f t="shared" si="371"/>
        <v>0</v>
      </c>
    </row>
    <row r="547" spans="1:22" s="6" customFormat="1" hidden="1">
      <c r="A547" s="51">
        <v>499</v>
      </c>
      <c r="B547" s="11" t="s">
        <v>232</v>
      </c>
      <c r="C547" s="59" t="s">
        <v>224</v>
      </c>
      <c r="D547" s="59"/>
      <c r="E547" s="61">
        <f t="shared" si="360"/>
        <v>0</v>
      </c>
      <c r="F547" s="55"/>
      <c r="G547" s="61"/>
      <c r="H547" s="61"/>
      <c r="I547" s="61"/>
      <c r="J547" s="61">
        <f t="shared" si="368"/>
        <v>0</v>
      </c>
      <c r="K547" s="61"/>
      <c r="L547" s="61"/>
      <c r="M547" s="61"/>
      <c r="N547" s="61">
        <f t="shared" si="369"/>
        <v>0</v>
      </c>
      <c r="O547" s="61"/>
      <c r="P547" s="61"/>
      <c r="Q547" s="61"/>
      <c r="R547" s="61">
        <f t="shared" si="370"/>
        <v>0</v>
      </c>
      <c r="S547" s="61"/>
      <c r="T547" s="61"/>
      <c r="U547" s="61"/>
      <c r="V547" s="61">
        <f t="shared" si="371"/>
        <v>0</v>
      </c>
    </row>
    <row r="548" spans="1:22" hidden="1">
      <c r="A548" s="112">
        <v>500</v>
      </c>
      <c r="B548" s="113" t="s">
        <v>243</v>
      </c>
      <c r="C548" s="114" t="s">
        <v>223</v>
      </c>
      <c r="D548" s="114"/>
      <c r="E548" s="74">
        <f>SUM(E549:E554)</f>
        <v>0</v>
      </c>
      <c r="F548" s="74"/>
      <c r="G548" s="74">
        <f t="shared" ref="G548:L548" si="372">SUM(G549:G554)</f>
        <v>0</v>
      </c>
      <c r="H548" s="74">
        <f t="shared" si="372"/>
        <v>0</v>
      </c>
      <c r="I548" s="74">
        <f t="shared" si="372"/>
        <v>0</v>
      </c>
      <c r="J548" s="74">
        <f t="shared" si="372"/>
        <v>0</v>
      </c>
      <c r="K548" s="74">
        <f t="shared" si="372"/>
        <v>0</v>
      </c>
      <c r="L548" s="74">
        <f t="shared" si="372"/>
        <v>0</v>
      </c>
      <c r="M548" s="74">
        <f>SUM(M549:M554)</f>
        <v>0</v>
      </c>
      <c r="N548" s="74">
        <f t="shared" ref="N548:V548" si="373">SUM(N549:N554)</f>
        <v>0</v>
      </c>
      <c r="O548" s="74">
        <f t="shared" si="373"/>
        <v>0</v>
      </c>
      <c r="P548" s="74">
        <f t="shared" si="373"/>
        <v>0</v>
      </c>
      <c r="Q548" s="74">
        <f t="shared" si="373"/>
        <v>0</v>
      </c>
      <c r="R548" s="74">
        <f t="shared" si="373"/>
        <v>0</v>
      </c>
      <c r="S548" s="74">
        <f t="shared" si="373"/>
        <v>0</v>
      </c>
      <c r="T548" s="74">
        <f t="shared" si="373"/>
        <v>0</v>
      </c>
      <c r="U548" s="74">
        <f t="shared" si="373"/>
        <v>0</v>
      </c>
      <c r="V548" s="74">
        <f t="shared" si="373"/>
        <v>0</v>
      </c>
    </row>
    <row r="549" spans="1:22" s="6" customFormat="1" hidden="1">
      <c r="A549" s="51">
        <v>501</v>
      </c>
      <c r="B549" s="11" t="s">
        <v>243</v>
      </c>
      <c r="C549" s="59" t="s">
        <v>229</v>
      </c>
      <c r="D549" s="59"/>
      <c r="E549" s="61">
        <f t="shared" si="360"/>
        <v>0</v>
      </c>
      <c r="F549" s="61"/>
      <c r="G549" s="61"/>
      <c r="H549" s="61"/>
      <c r="I549" s="61"/>
      <c r="J549" s="61">
        <f t="shared" ref="J549:J554" si="374">SUM(G549:I549)</f>
        <v>0</v>
      </c>
      <c r="K549" s="61"/>
      <c r="L549" s="61"/>
      <c r="M549" s="61"/>
      <c r="N549" s="61">
        <f t="shared" ref="N549:N554" si="375">SUM(K549:M549)</f>
        <v>0</v>
      </c>
      <c r="O549" s="61"/>
      <c r="P549" s="61"/>
      <c r="Q549" s="61"/>
      <c r="R549" s="61">
        <f t="shared" ref="R549:R554" si="376">SUM(O549:Q549)</f>
        <v>0</v>
      </c>
      <c r="S549" s="61"/>
      <c r="T549" s="61"/>
      <c r="U549" s="61"/>
      <c r="V549" s="61">
        <f t="shared" ref="V549:V554" si="377">SUM(S549:U549)</f>
        <v>0</v>
      </c>
    </row>
    <row r="550" spans="1:22" s="6" customFormat="1" hidden="1">
      <c r="A550" s="51">
        <v>502</v>
      </c>
      <c r="B550" s="11" t="s">
        <v>243</v>
      </c>
      <c r="C550" s="59" t="s">
        <v>228</v>
      </c>
      <c r="D550" s="59"/>
      <c r="E550" s="61">
        <f t="shared" si="360"/>
        <v>0</v>
      </c>
      <c r="F550" s="61"/>
      <c r="G550" s="61"/>
      <c r="H550" s="61"/>
      <c r="I550" s="61"/>
      <c r="J550" s="61">
        <f t="shared" si="374"/>
        <v>0</v>
      </c>
      <c r="K550" s="61"/>
      <c r="L550" s="61"/>
      <c r="M550" s="61"/>
      <c r="N550" s="61">
        <f t="shared" si="375"/>
        <v>0</v>
      </c>
      <c r="O550" s="61"/>
      <c r="P550" s="61"/>
      <c r="Q550" s="61"/>
      <c r="R550" s="61">
        <f t="shared" si="376"/>
        <v>0</v>
      </c>
      <c r="S550" s="61"/>
      <c r="T550" s="61"/>
      <c r="U550" s="61"/>
      <c r="V550" s="61">
        <f t="shared" si="377"/>
        <v>0</v>
      </c>
    </row>
    <row r="551" spans="1:22" s="6" customFormat="1" hidden="1">
      <c r="A551" s="51">
        <v>503</v>
      </c>
      <c r="B551" s="11" t="s">
        <v>243</v>
      </c>
      <c r="C551" s="59" t="s">
        <v>227</v>
      </c>
      <c r="D551" s="59"/>
      <c r="E551" s="61">
        <f t="shared" si="360"/>
        <v>0</v>
      </c>
      <c r="F551" s="61"/>
      <c r="G551" s="61"/>
      <c r="H551" s="61"/>
      <c r="I551" s="61"/>
      <c r="J551" s="61">
        <f t="shared" si="374"/>
        <v>0</v>
      </c>
      <c r="K551" s="61"/>
      <c r="L551" s="61"/>
      <c r="M551" s="61"/>
      <c r="N551" s="61">
        <f t="shared" si="375"/>
        <v>0</v>
      </c>
      <c r="O551" s="61"/>
      <c r="P551" s="61"/>
      <c r="Q551" s="61"/>
      <c r="R551" s="61">
        <f t="shared" si="376"/>
        <v>0</v>
      </c>
      <c r="S551" s="61"/>
      <c r="T551" s="61"/>
      <c r="U551" s="61"/>
      <c r="V551" s="61">
        <f t="shared" si="377"/>
        <v>0</v>
      </c>
    </row>
    <row r="552" spans="1:22" s="6" customFormat="1" hidden="1">
      <c r="A552" s="51">
        <v>504</v>
      </c>
      <c r="B552" s="11" t="s">
        <v>243</v>
      </c>
      <c r="C552" s="59" t="s">
        <v>226</v>
      </c>
      <c r="D552" s="59"/>
      <c r="E552" s="61">
        <f t="shared" si="360"/>
        <v>0</v>
      </c>
      <c r="F552" s="61"/>
      <c r="G552" s="61"/>
      <c r="H552" s="61"/>
      <c r="I552" s="61"/>
      <c r="J552" s="61">
        <f t="shared" si="374"/>
        <v>0</v>
      </c>
      <c r="K552" s="61"/>
      <c r="L552" s="61"/>
      <c r="M552" s="61"/>
      <c r="N552" s="61">
        <f t="shared" si="375"/>
        <v>0</v>
      </c>
      <c r="O552" s="61"/>
      <c r="P552" s="61"/>
      <c r="Q552" s="61"/>
      <c r="R552" s="61">
        <f t="shared" si="376"/>
        <v>0</v>
      </c>
      <c r="S552" s="61"/>
      <c r="T552" s="61"/>
      <c r="U552" s="61"/>
      <c r="V552" s="61">
        <f t="shared" si="377"/>
        <v>0</v>
      </c>
    </row>
    <row r="553" spans="1:22" hidden="1">
      <c r="A553" s="51">
        <v>505</v>
      </c>
      <c r="B553" s="11" t="s">
        <v>243</v>
      </c>
      <c r="C553" s="59" t="s">
        <v>225</v>
      </c>
      <c r="D553" s="59"/>
      <c r="E553" s="61">
        <f t="shared" si="360"/>
        <v>0</v>
      </c>
      <c r="F553" s="61"/>
      <c r="G553" s="61"/>
      <c r="H553" s="61"/>
      <c r="I553" s="61"/>
      <c r="J553" s="61">
        <f t="shared" si="374"/>
        <v>0</v>
      </c>
      <c r="K553" s="61"/>
      <c r="L553" s="61"/>
      <c r="M553" s="61"/>
      <c r="N553" s="61">
        <f t="shared" si="375"/>
        <v>0</v>
      </c>
      <c r="O553" s="61"/>
      <c r="P553" s="61"/>
      <c r="Q553" s="61"/>
      <c r="R553" s="61">
        <f t="shared" si="376"/>
        <v>0</v>
      </c>
      <c r="S553" s="61"/>
      <c r="T553" s="61"/>
      <c r="U553" s="61"/>
      <c r="V553" s="61">
        <f t="shared" si="377"/>
        <v>0</v>
      </c>
    </row>
    <row r="554" spans="1:22" s="6" customFormat="1" hidden="1">
      <c r="A554" s="51">
        <v>506</v>
      </c>
      <c r="B554" s="11" t="s">
        <v>243</v>
      </c>
      <c r="C554" s="59" t="s">
        <v>224</v>
      </c>
      <c r="D554" s="59"/>
      <c r="E554" s="61">
        <f t="shared" si="360"/>
        <v>0</v>
      </c>
      <c r="F554" s="61"/>
      <c r="G554" s="61"/>
      <c r="H554" s="61"/>
      <c r="I554" s="61"/>
      <c r="J554" s="61">
        <f t="shared" si="374"/>
        <v>0</v>
      </c>
      <c r="K554" s="61"/>
      <c r="L554" s="61"/>
      <c r="M554" s="61"/>
      <c r="N554" s="61">
        <f t="shared" si="375"/>
        <v>0</v>
      </c>
      <c r="O554" s="61"/>
      <c r="P554" s="61"/>
      <c r="Q554" s="61"/>
      <c r="R554" s="61">
        <f t="shared" si="376"/>
        <v>0</v>
      </c>
      <c r="S554" s="61"/>
      <c r="T554" s="61"/>
      <c r="U554" s="61"/>
      <c r="V554" s="61">
        <f t="shared" si="377"/>
        <v>0</v>
      </c>
    </row>
    <row r="555" spans="1:22" s="6" customFormat="1" hidden="1">
      <c r="A555" s="112">
        <v>507</v>
      </c>
      <c r="B555" s="113" t="s">
        <v>244</v>
      </c>
      <c r="C555" s="114" t="s">
        <v>230</v>
      </c>
      <c r="D555" s="114"/>
      <c r="E555" s="74">
        <f>SUM(E556:E561)</f>
        <v>0</v>
      </c>
      <c r="F555" s="74"/>
      <c r="G555" s="74">
        <f t="shared" ref="G555:L555" si="378">SUM(G556:G561)</f>
        <v>0</v>
      </c>
      <c r="H555" s="74">
        <f t="shared" si="378"/>
        <v>0</v>
      </c>
      <c r="I555" s="74">
        <f t="shared" si="378"/>
        <v>0</v>
      </c>
      <c r="J555" s="74">
        <f t="shared" si="378"/>
        <v>0</v>
      </c>
      <c r="K555" s="74">
        <f t="shared" si="378"/>
        <v>0</v>
      </c>
      <c r="L555" s="74">
        <f t="shared" si="378"/>
        <v>0</v>
      </c>
      <c r="M555" s="74">
        <f>SUM(M556:M561)</f>
        <v>0</v>
      </c>
      <c r="N555" s="74">
        <f t="shared" ref="N555:V555" si="379">SUM(N556:N561)</f>
        <v>0</v>
      </c>
      <c r="O555" s="74">
        <f t="shared" si="379"/>
        <v>0</v>
      </c>
      <c r="P555" s="74">
        <f t="shared" si="379"/>
        <v>0</v>
      </c>
      <c r="Q555" s="74">
        <f t="shared" si="379"/>
        <v>0</v>
      </c>
      <c r="R555" s="74">
        <f t="shared" si="379"/>
        <v>0</v>
      </c>
      <c r="S555" s="74">
        <f t="shared" si="379"/>
        <v>0</v>
      </c>
      <c r="T555" s="74">
        <f t="shared" si="379"/>
        <v>0</v>
      </c>
      <c r="U555" s="74">
        <f t="shared" si="379"/>
        <v>0</v>
      </c>
      <c r="V555" s="74">
        <f t="shared" si="379"/>
        <v>0</v>
      </c>
    </row>
    <row r="556" spans="1:22" s="6" customFormat="1" hidden="1">
      <c r="A556" s="51">
        <v>508</v>
      </c>
      <c r="B556" s="11" t="s">
        <v>244</v>
      </c>
      <c r="C556" s="59" t="s">
        <v>229</v>
      </c>
      <c r="D556" s="59"/>
      <c r="E556" s="61">
        <f t="shared" si="360"/>
        <v>0</v>
      </c>
      <c r="F556" s="61"/>
      <c r="G556" s="61"/>
      <c r="H556" s="61"/>
      <c r="I556" s="61"/>
      <c r="J556" s="61">
        <f t="shared" ref="J556:J561" si="380">SUM(G556:I556)</f>
        <v>0</v>
      </c>
      <c r="K556" s="61"/>
      <c r="L556" s="61"/>
      <c r="M556" s="61"/>
      <c r="N556" s="61">
        <f t="shared" ref="N556:N561" si="381">SUM(K556:M556)</f>
        <v>0</v>
      </c>
      <c r="O556" s="61"/>
      <c r="P556" s="61"/>
      <c r="Q556" s="61"/>
      <c r="R556" s="61">
        <f t="shared" ref="R556:R561" si="382">SUM(O556:Q556)</f>
        <v>0</v>
      </c>
      <c r="S556" s="61"/>
      <c r="T556" s="61"/>
      <c r="U556" s="61"/>
      <c r="V556" s="61">
        <f t="shared" ref="V556:V561" si="383">SUM(S556:U556)</f>
        <v>0</v>
      </c>
    </row>
    <row r="557" spans="1:22" s="6" customFormat="1" hidden="1">
      <c r="A557" s="51">
        <v>509</v>
      </c>
      <c r="B557" s="11" t="s">
        <v>244</v>
      </c>
      <c r="C557" s="59" t="s">
        <v>228</v>
      </c>
      <c r="D557" s="59"/>
      <c r="E557" s="61">
        <f t="shared" si="360"/>
        <v>0</v>
      </c>
      <c r="F557" s="61"/>
      <c r="G557" s="61"/>
      <c r="H557" s="61"/>
      <c r="I557" s="61"/>
      <c r="J557" s="61">
        <f t="shared" si="380"/>
        <v>0</v>
      </c>
      <c r="K557" s="61"/>
      <c r="L557" s="61"/>
      <c r="M557" s="61"/>
      <c r="N557" s="61">
        <f t="shared" si="381"/>
        <v>0</v>
      </c>
      <c r="O557" s="61"/>
      <c r="P557" s="61"/>
      <c r="Q557" s="61"/>
      <c r="R557" s="61">
        <f t="shared" si="382"/>
        <v>0</v>
      </c>
      <c r="S557" s="61"/>
      <c r="T557" s="61"/>
      <c r="U557" s="61"/>
      <c r="V557" s="61">
        <f t="shared" si="383"/>
        <v>0</v>
      </c>
    </row>
    <row r="558" spans="1:22" s="6" customFormat="1" hidden="1">
      <c r="A558" s="51">
        <v>510</v>
      </c>
      <c r="B558" s="11" t="s">
        <v>244</v>
      </c>
      <c r="C558" s="59" t="s">
        <v>227</v>
      </c>
      <c r="D558" s="59"/>
      <c r="E558" s="61">
        <f t="shared" si="360"/>
        <v>0</v>
      </c>
      <c r="F558" s="61"/>
      <c r="G558" s="61"/>
      <c r="H558" s="61"/>
      <c r="I558" s="61"/>
      <c r="J558" s="61">
        <f t="shared" si="380"/>
        <v>0</v>
      </c>
      <c r="K558" s="61"/>
      <c r="L558" s="61"/>
      <c r="M558" s="61"/>
      <c r="N558" s="61">
        <f t="shared" si="381"/>
        <v>0</v>
      </c>
      <c r="O558" s="61"/>
      <c r="P558" s="61"/>
      <c r="Q558" s="61"/>
      <c r="R558" s="61">
        <f t="shared" si="382"/>
        <v>0</v>
      </c>
      <c r="S558" s="61"/>
      <c r="T558" s="61"/>
      <c r="U558" s="61"/>
      <c r="V558" s="61">
        <f t="shared" si="383"/>
        <v>0</v>
      </c>
    </row>
    <row r="559" spans="1:22" s="6" customFormat="1" hidden="1">
      <c r="A559" s="51">
        <v>511</v>
      </c>
      <c r="B559" s="11" t="s">
        <v>244</v>
      </c>
      <c r="C559" s="59" t="s">
        <v>226</v>
      </c>
      <c r="D559" s="59"/>
      <c r="E559" s="61">
        <f t="shared" ref="E559:E622" si="384">SUM(G559:V559)/2</f>
        <v>0</v>
      </c>
      <c r="F559" s="61"/>
      <c r="G559" s="61"/>
      <c r="H559" s="61"/>
      <c r="I559" s="61"/>
      <c r="J559" s="61">
        <f t="shared" si="380"/>
        <v>0</v>
      </c>
      <c r="K559" s="61"/>
      <c r="L559" s="61"/>
      <c r="M559" s="61"/>
      <c r="N559" s="61">
        <f t="shared" si="381"/>
        <v>0</v>
      </c>
      <c r="O559" s="61"/>
      <c r="P559" s="61"/>
      <c r="Q559" s="61"/>
      <c r="R559" s="61">
        <f t="shared" si="382"/>
        <v>0</v>
      </c>
      <c r="S559" s="61"/>
      <c r="T559" s="61"/>
      <c r="U559" s="61"/>
      <c r="V559" s="61">
        <f t="shared" si="383"/>
        <v>0</v>
      </c>
    </row>
    <row r="560" spans="1:22" s="6" customFormat="1" hidden="1">
      <c r="A560" s="51">
        <v>512</v>
      </c>
      <c r="B560" s="11" t="s">
        <v>244</v>
      </c>
      <c r="C560" s="59" t="s">
        <v>225</v>
      </c>
      <c r="D560" s="59"/>
      <c r="E560" s="61">
        <f t="shared" si="384"/>
        <v>0</v>
      </c>
      <c r="F560" s="61"/>
      <c r="G560" s="61"/>
      <c r="H560" s="61"/>
      <c r="I560" s="61"/>
      <c r="J560" s="61">
        <f t="shared" si="380"/>
        <v>0</v>
      </c>
      <c r="K560" s="61"/>
      <c r="L560" s="61"/>
      <c r="M560" s="61"/>
      <c r="N560" s="61">
        <f t="shared" si="381"/>
        <v>0</v>
      </c>
      <c r="O560" s="61"/>
      <c r="P560" s="61"/>
      <c r="Q560" s="61"/>
      <c r="R560" s="61">
        <f t="shared" si="382"/>
        <v>0</v>
      </c>
      <c r="S560" s="61"/>
      <c r="T560" s="61"/>
      <c r="U560" s="61"/>
      <c r="V560" s="61">
        <f t="shared" si="383"/>
        <v>0</v>
      </c>
    </row>
    <row r="561" spans="1:22" s="6" customFormat="1" hidden="1">
      <c r="A561" s="51">
        <v>513</v>
      </c>
      <c r="B561" s="11" t="s">
        <v>244</v>
      </c>
      <c r="C561" s="59" t="s">
        <v>224</v>
      </c>
      <c r="D561" s="59"/>
      <c r="E561" s="61">
        <f t="shared" si="384"/>
        <v>0</v>
      </c>
      <c r="F561" s="61"/>
      <c r="G561" s="61"/>
      <c r="H561" s="61"/>
      <c r="I561" s="61"/>
      <c r="J561" s="61">
        <f t="shared" si="380"/>
        <v>0</v>
      </c>
      <c r="K561" s="61"/>
      <c r="L561" s="61"/>
      <c r="M561" s="61"/>
      <c r="N561" s="61">
        <f t="shared" si="381"/>
        <v>0</v>
      </c>
      <c r="O561" s="61"/>
      <c r="P561" s="61"/>
      <c r="Q561" s="61"/>
      <c r="R561" s="61">
        <f t="shared" si="382"/>
        <v>0</v>
      </c>
      <c r="S561" s="61"/>
      <c r="T561" s="61"/>
      <c r="U561" s="61"/>
      <c r="V561" s="61">
        <f t="shared" si="383"/>
        <v>0</v>
      </c>
    </row>
    <row r="562" spans="1:22" s="6" customFormat="1" hidden="1">
      <c r="A562" s="112">
        <v>514</v>
      </c>
      <c r="B562" s="113" t="s">
        <v>233</v>
      </c>
      <c r="C562" s="114" t="s">
        <v>223</v>
      </c>
      <c r="D562" s="114"/>
      <c r="E562" s="74">
        <f>SUM(E563:E568)</f>
        <v>0</v>
      </c>
      <c r="F562" s="74"/>
      <c r="G562" s="74">
        <f>SUM(G563:G568)</f>
        <v>0</v>
      </c>
      <c r="H562" s="74">
        <f t="shared" ref="H562:I562" si="385">SUM(H563:H568)</f>
        <v>0</v>
      </c>
      <c r="I562" s="74">
        <f t="shared" si="385"/>
        <v>0</v>
      </c>
      <c r="J562" s="74">
        <f t="shared" ref="J562:J622" si="386">SUM(G562:I562)</f>
        <v>0</v>
      </c>
      <c r="K562" s="74">
        <f>SUM(K563:K568)</f>
        <v>0</v>
      </c>
      <c r="L562" s="74">
        <f t="shared" ref="L562:M562" si="387">SUM(L563:L568)</f>
        <v>0</v>
      </c>
      <c r="M562" s="74">
        <f t="shared" si="387"/>
        <v>0</v>
      </c>
      <c r="N562" s="74">
        <f t="shared" ref="N562" si="388">SUM(K562:M562)</f>
        <v>0</v>
      </c>
      <c r="O562" s="74">
        <f>SUM(O563:O568)</f>
        <v>0</v>
      </c>
      <c r="P562" s="74">
        <f t="shared" ref="P562:Q562" si="389">SUM(P563:P568)</f>
        <v>0</v>
      </c>
      <c r="Q562" s="74">
        <f t="shared" si="389"/>
        <v>0</v>
      </c>
      <c r="R562" s="74">
        <f t="shared" ref="R562" si="390">SUM(O562:Q562)</f>
        <v>0</v>
      </c>
      <c r="S562" s="74">
        <f>SUM(S563:S568)</f>
        <v>0</v>
      </c>
      <c r="T562" s="74">
        <f t="shared" ref="T562:U562" si="391">SUM(T563:T568)</f>
        <v>0</v>
      </c>
      <c r="U562" s="74">
        <f t="shared" si="391"/>
        <v>0</v>
      </c>
      <c r="V562" s="74">
        <f t="shared" ref="V562" si="392">SUM(S562:U562)</f>
        <v>0</v>
      </c>
    </row>
    <row r="563" spans="1:22" s="6" customFormat="1" hidden="1">
      <c r="A563" s="51">
        <v>515</v>
      </c>
      <c r="B563" s="11" t="s">
        <v>233</v>
      </c>
      <c r="C563" s="59" t="s">
        <v>229</v>
      </c>
      <c r="D563" s="59"/>
      <c r="E563" s="61">
        <f t="shared" si="384"/>
        <v>0</v>
      </c>
      <c r="F563" s="61"/>
      <c r="G563" s="61">
        <f>VLOOKUP($A563,[18]Dept!$A$5:$T$34,5,FALSE)*G$3%</f>
        <v>0</v>
      </c>
      <c r="H563" s="61">
        <f>VLOOKUP($A563,[18]Dept!$A$5:$T$34,6,FALSE)*H$3%</f>
        <v>0</v>
      </c>
      <c r="I563" s="61">
        <f>VLOOKUP($A563,[18]Dept!$A$5:$T$34,7,FALSE)*I$3%</f>
        <v>0</v>
      </c>
      <c r="J563" s="61">
        <f t="shared" ref="J563:J568" si="393">SUM(G563:I563)</f>
        <v>0</v>
      </c>
      <c r="K563" s="61">
        <f>VLOOKUP($A563,[18]Dept!$A$5:$T$34,9,FALSE)*K$3%</f>
        <v>0</v>
      </c>
      <c r="L563" s="61">
        <f>VLOOKUP($A563,[18]Dept!$A$5:$T$34,10,FALSE)*L$3%</f>
        <v>0</v>
      </c>
      <c r="M563" s="61">
        <f>VLOOKUP($A563,[18]Dept!$A$5:$T$34,11,FALSE)*M$3%</f>
        <v>0</v>
      </c>
      <c r="N563" s="61">
        <f t="shared" ref="N563:N568" si="394">SUM(K563:M563)</f>
        <v>0</v>
      </c>
      <c r="O563" s="61">
        <f>VLOOKUP($A563,[18]Dept!$A$5:$T$34,13,FALSE)*O$3%</f>
        <v>0</v>
      </c>
      <c r="P563" s="61">
        <f>VLOOKUP($A563,[18]Dept!$A$5:$T$34,14,FALSE)*P$3%</f>
        <v>0</v>
      </c>
      <c r="Q563" s="61">
        <f>VLOOKUP($A563,[18]Dept!$A$5:$T$34,15,FALSE)*Q$3%</f>
        <v>0</v>
      </c>
      <c r="R563" s="61">
        <f t="shared" ref="R563:R568" si="395">SUM(O563:Q563)</f>
        <v>0</v>
      </c>
      <c r="S563" s="61">
        <f>VLOOKUP($A563,[18]Dept!$A$5:$T$34,17,FALSE)*S$3%</f>
        <v>0</v>
      </c>
      <c r="T563" s="61">
        <f>VLOOKUP($A563,[18]Dept!$A$5:$T$34,18,FALSE)*T$3%</f>
        <v>0</v>
      </c>
      <c r="U563" s="61">
        <f>VLOOKUP($A563,[18]Dept!$A$5:$T$34,19,FALSE)*U$3%</f>
        <v>0</v>
      </c>
      <c r="V563" s="61">
        <f t="shared" ref="V563:V568" si="396">SUM(S563:U563)</f>
        <v>0</v>
      </c>
    </row>
    <row r="564" spans="1:22" s="6" customFormat="1" hidden="1">
      <c r="A564" s="51">
        <v>516</v>
      </c>
      <c r="B564" s="11" t="s">
        <v>233</v>
      </c>
      <c r="C564" s="59" t="s">
        <v>228</v>
      </c>
      <c r="D564" s="59"/>
      <c r="E564" s="61">
        <f t="shared" si="384"/>
        <v>0</v>
      </c>
      <c r="F564" s="61"/>
      <c r="G564" s="61">
        <f>VLOOKUP($A564,[18]Dept!$A$5:$T$34,5,FALSE)*G$3%</f>
        <v>0</v>
      </c>
      <c r="H564" s="61">
        <f>VLOOKUP($A564,[18]Dept!$A$5:$T$34,6,FALSE)*H$3%</f>
        <v>0</v>
      </c>
      <c r="I564" s="61">
        <f>VLOOKUP($A564,[18]Dept!$A$5:$T$34,7,FALSE)*I$3%</f>
        <v>0</v>
      </c>
      <c r="J564" s="61">
        <f t="shared" si="393"/>
        <v>0</v>
      </c>
      <c r="K564" s="61">
        <f>VLOOKUP($A564,[18]Dept!$A$5:$T$34,9,FALSE)*K$3%</f>
        <v>0</v>
      </c>
      <c r="L564" s="61">
        <f>VLOOKUP($A564,[18]Dept!$A$5:$T$34,10,FALSE)*L$3%</f>
        <v>0</v>
      </c>
      <c r="M564" s="61">
        <f>VLOOKUP($A564,[18]Dept!$A$5:$T$34,11,FALSE)*M$3%</f>
        <v>0</v>
      </c>
      <c r="N564" s="61">
        <f t="shared" si="394"/>
        <v>0</v>
      </c>
      <c r="O564" s="61">
        <f>VLOOKUP($A564,[18]Dept!$A$5:$T$34,13,FALSE)*O$3%</f>
        <v>0</v>
      </c>
      <c r="P564" s="61">
        <f>VLOOKUP($A564,[18]Dept!$A$5:$T$34,14,FALSE)*P$3%</f>
        <v>0</v>
      </c>
      <c r="Q564" s="61">
        <f>VLOOKUP($A564,[18]Dept!$A$5:$T$34,15,FALSE)*Q$3%</f>
        <v>0</v>
      </c>
      <c r="R564" s="61">
        <f t="shared" si="395"/>
        <v>0</v>
      </c>
      <c r="S564" s="61">
        <f>VLOOKUP($A564,[18]Dept!$A$5:$T$34,17,FALSE)*S$3%</f>
        <v>0</v>
      </c>
      <c r="T564" s="61">
        <f>VLOOKUP($A564,[18]Dept!$A$5:$T$34,18,FALSE)*T$3%</f>
        <v>0</v>
      </c>
      <c r="U564" s="61">
        <f>VLOOKUP($A564,[18]Dept!$A$5:$T$34,19,FALSE)*U$3%</f>
        <v>0</v>
      </c>
      <c r="V564" s="61">
        <f t="shared" si="396"/>
        <v>0</v>
      </c>
    </row>
    <row r="565" spans="1:22" s="6" customFormat="1" hidden="1">
      <c r="A565" s="51">
        <v>517</v>
      </c>
      <c r="B565" s="11" t="s">
        <v>233</v>
      </c>
      <c r="C565" s="59" t="s">
        <v>227</v>
      </c>
      <c r="D565" s="59"/>
      <c r="E565" s="61">
        <f t="shared" si="384"/>
        <v>0</v>
      </c>
      <c r="F565" s="61"/>
      <c r="G565" s="61">
        <f>VLOOKUP($A565,[18]Dept!$A$5:$T$34,5,FALSE)*G$3%</f>
        <v>0</v>
      </c>
      <c r="H565" s="61">
        <f>VLOOKUP($A565,[18]Dept!$A$5:$T$34,6,FALSE)*H$3%</f>
        <v>0</v>
      </c>
      <c r="I565" s="61">
        <f>VLOOKUP($A565,[18]Dept!$A$5:$T$34,7,FALSE)*I$3%</f>
        <v>0</v>
      </c>
      <c r="J565" s="61">
        <f t="shared" si="393"/>
        <v>0</v>
      </c>
      <c r="K565" s="61">
        <f>VLOOKUP($A565,[18]Dept!$A$5:$T$34,9,FALSE)*K$3%</f>
        <v>0</v>
      </c>
      <c r="L565" s="61">
        <f>VLOOKUP($A565,[18]Dept!$A$5:$T$34,10,FALSE)*L$3%</f>
        <v>0</v>
      </c>
      <c r="M565" s="61">
        <f>VLOOKUP($A565,[18]Dept!$A$5:$T$34,11,FALSE)*M$3%</f>
        <v>0</v>
      </c>
      <c r="N565" s="61">
        <f t="shared" si="394"/>
        <v>0</v>
      </c>
      <c r="O565" s="61">
        <f>VLOOKUP($A565,[18]Dept!$A$5:$T$34,13,FALSE)*O$3%</f>
        <v>0</v>
      </c>
      <c r="P565" s="61">
        <f>VLOOKUP($A565,[18]Dept!$A$5:$T$34,14,FALSE)*P$3%</f>
        <v>0</v>
      </c>
      <c r="Q565" s="61">
        <f>VLOOKUP($A565,[18]Dept!$A$5:$T$34,15,FALSE)*Q$3%</f>
        <v>0</v>
      </c>
      <c r="R565" s="61">
        <f t="shared" si="395"/>
        <v>0</v>
      </c>
      <c r="S565" s="61">
        <f>VLOOKUP($A565,[18]Dept!$A$5:$T$34,17,FALSE)*S$3%</f>
        <v>0</v>
      </c>
      <c r="T565" s="61">
        <f>VLOOKUP($A565,[18]Dept!$A$5:$T$34,18,FALSE)*T$3%</f>
        <v>0</v>
      </c>
      <c r="U565" s="61">
        <f>VLOOKUP($A565,[18]Dept!$A$5:$T$34,19,FALSE)*U$3%</f>
        <v>0</v>
      </c>
      <c r="V565" s="61">
        <f t="shared" si="396"/>
        <v>0</v>
      </c>
    </row>
    <row r="566" spans="1:22" s="6" customFormat="1" hidden="1">
      <c r="A566" s="51">
        <v>518</v>
      </c>
      <c r="B566" s="11" t="s">
        <v>233</v>
      </c>
      <c r="C566" s="59" t="s">
        <v>226</v>
      </c>
      <c r="D566" s="59"/>
      <c r="E566" s="61">
        <f t="shared" si="384"/>
        <v>0</v>
      </c>
      <c r="F566" s="61"/>
      <c r="G566" s="61">
        <f>VLOOKUP($A566,[18]Dept!$A$5:$T$34,5,FALSE)*G$3%</f>
        <v>0</v>
      </c>
      <c r="H566" s="61">
        <f>VLOOKUP($A566,[18]Dept!$A$5:$T$34,6,FALSE)*H$3%</f>
        <v>0</v>
      </c>
      <c r="I566" s="61">
        <f>VLOOKUP($A566,[18]Dept!$A$5:$T$34,7,FALSE)*I$3%</f>
        <v>0</v>
      </c>
      <c r="J566" s="61">
        <f t="shared" si="393"/>
        <v>0</v>
      </c>
      <c r="K566" s="61">
        <f>VLOOKUP($A566,[18]Dept!$A$5:$T$34,9,FALSE)*K$3%</f>
        <v>0</v>
      </c>
      <c r="L566" s="61">
        <f>VLOOKUP($A566,[18]Dept!$A$5:$T$34,10,FALSE)*L$3%</f>
        <v>0</v>
      </c>
      <c r="M566" s="61">
        <f>VLOOKUP($A566,[18]Dept!$A$5:$T$34,11,FALSE)*M$3%</f>
        <v>0</v>
      </c>
      <c r="N566" s="61">
        <f t="shared" si="394"/>
        <v>0</v>
      </c>
      <c r="O566" s="61">
        <f>VLOOKUP($A566,[18]Dept!$A$5:$T$34,13,FALSE)*O$3%</f>
        <v>0</v>
      </c>
      <c r="P566" s="61">
        <f>VLOOKUP($A566,[18]Dept!$A$5:$T$34,14,FALSE)*P$3%</f>
        <v>0</v>
      </c>
      <c r="Q566" s="61">
        <f>VLOOKUP($A566,[18]Dept!$A$5:$T$34,15,FALSE)*Q$3%</f>
        <v>0</v>
      </c>
      <c r="R566" s="61">
        <f t="shared" si="395"/>
        <v>0</v>
      </c>
      <c r="S566" s="61">
        <f>VLOOKUP($A566,[18]Dept!$A$5:$T$34,17,FALSE)*S$3%</f>
        <v>0</v>
      </c>
      <c r="T566" s="61">
        <f>VLOOKUP($A566,[18]Dept!$A$5:$T$34,18,FALSE)*T$3%</f>
        <v>0</v>
      </c>
      <c r="U566" s="61">
        <f>VLOOKUP($A566,[18]Dept!$A$5:$T$34,19,FALSE)*U$3%</f>
        <v>0</v>
      </c>
      <c r="V566" s="61">
        <f t="shared" si="396"/>
        <v>0</v>
      </c>
    </row>
    <row r="567" spans="1:22" s="6" customFormat="1" hidden="1">
      <c r="A567" s="51">
        <v>519</v>
      </c>
      <c r="B567" s="11" t="s">
        <v>233</v>
      </c>
      <c r="C567" s="59" t="s">
        <v>225</v>
      </c>
      <c r="D567" s="59"/>
      <c r="E567" s="61">
        <f t="shared" si="384"/>
        <v>0</v>
      </c>
      <c r="F567" s="61"/>
      <c r="G567" s="61">
        <f>VLOOKUP($A567,[18]Dept!$A$5:$T$34,5,FALSE)*G$3%</f>
        <v>0</v>
      </c>
      <c r="H567" s="61">
        <f>VLOOKUP($A567,[18]Dept!$A$5:$T$34,6,FALSE)*H$3%</f>
        <v>0</v>
      </c>
      <c r="I567" s="61">
        <f>VLOOKUP($A567,[18]Dept!$A$5:$T$34,7,FALSE)*I$3%</f>
        <v>0</v>
      </c>
      <c r="J567" s="61">
        <f t="shared" si="393"/>
        <v>0</v>
      </c>
      <c r="K567" s="61">
        <f>VLOOKUP($A567,[18]Dept!$A$5:$T$34,9,FALSE)*K$3%</f>
        <v>0</v>
      </c>
      <c r="L567" s="61">
        <f>VLOOKUP($A567,[18]Dept!$A$5:$T$34,10,FALSE)*L$3%</f>
        <v>0</v>
      </c>
      <c r="M567" s="61">
        <f>VLOOKUP($A567,[18]Dept!$A$5:$T$34,11,FALSE)*M$3%</f>
        <v>0</v>
      </c>
      <c r="N567" s="61">
        <f t="shared" si="394"/>
        <v>0</v>
      </c>
      <c r="O567" s="61">
        <f>VLOOKUP($A567,[18]Dept!$A$5:$T$34,13,FALSE)*O$3%</f>
        <v>0</v>
      </c>
      <c r="P567" s="61">
        <f>VLOOKUP($A567,[18]Dept!$A$5:$T$34,14,FALSE)*P$3%</f>
        <v>0</v>
      </c>
      <c r="Q567" s="61">
        <f>VLOOKUP($A567,[18]Dept!$A$5:$T$34,15,FALSE)*Q$3%</f>
        <v>0</v>
      </c>
      <c r="R567" s="61">
        <f t="shared" si="395"/>
        <v>0</v>
      </c>
      <c r="S567" s="61">
        <f>VLOOKUP($A567,[18]Dept!$A$5:$T$34,17,FALSE)*S$3%</f>
        <v>0</v>
      </c>
      <c r="T567" s="61">
        <f>VLOOKUP($A567,[18]Dept!$A$5:$T$34,18,FALSE)*T$3%</f>
        <v>0</v>
      </c>
      <c r="U567" s="61">
        <f>VLOOKUP($A567,[18]Dept!$A$5:$T$34,19,FALSE)*U$3%</f>
        <v>0</v>
      </c>
      <c r="V567" s="61">
        <f t="shared" si="396"/>
        <v>0</v>
      </c>
    </row>
    <row r="568" spans="1:22" s="6" customFormat="1" hidden="1">
      <c r="A568" s="51">
        <v>520</v>
      </c>
      <c r="B568" s="11" t="s">
        <v>233</v>
      </c>
      <c r="C568" s="59" t="s">
        <v>224</v>
      </c>
      <c r="D568" s="59"/>
      <c r="E568" s="61">
        <f t="shared" si="384"/>
        <v>0</v>
      </c>
      <c r="F568" s="61"/>
      <c r="G568" s="61">
        <f>VLOOKUP($A568,[18]Dept!$A$5:$T$34,5,FALSE)*G$3%</f>
        <v>0</v>
      </c>
      <c r="H568" s="61">
        <f>VLOOKUP($A568,[18]Dept!$A$5:$T$34,6,FALSE)*H$3%</f>
        <v>0</v>
      </c>
      <c r="I568" s="61">
        <f>VLOOKUP($A568,[18]Dept!$A$5:$T$34,7,FALSE)*I$3%</f>
        <v>0</v>
      </c>
      <c r="J568" s="61">
        <f t="shared" si="393"/>
        <v>0</v>
      </c>
      <c r="K568" s="61">
        <f>VLOOKUP($A568,[18]Dept!$A$5:$T$34,9,FALSE)*K$3%</f>
        <v>0</v>
      </c>
      <c r="L568" s="61">
        <f>VLOOKUP($A568,[18]Dept!$A$5:$T$34,10,FALSE)*L$3%</f>
        <v>0</v>
      </c>
      <c r="M568" s="61">
        <f>VLOOKUP($A568,[18]Dept!$A$5:$T$34,11,FALSE)*M$3%</f>
        <v>0</v>
      </c>
      <c r="N568" s="61">
        <f t="shared" si="394"/>
        <v>0</v>
      </c>
      <c r="O568" s="61">
        <f>VLOOKUP($A568,[18]Dept!$A$5:$T$34,13,FALSE)*O$3%</f>
        <v>0</v>
      </c>
      <c r="P568" s="61">
        <f>VLOOKUP($A568,[18]Dept!$A$5:$T$34,14,FALSE)*P$3%</f>
        <v>0</v>
      </c>
      <c r="Q568" s="61">
        <f>VLOOKUP($A568,[18]Dept!$A$5:$T$34,15,FALSE)*Q$3%</f>
        <v>0</v>
      </c>
      <c r="R568" s="61">
        <f t="shared" si="395"/>
        <v>0</v>
      </c>
      <c r="S568" s="61">
        <f>VLOOKUP($A568,[18]Dept!$A$5:$T$34,17,FALSE)*S$3%</f>
        <v>0</v>
      </c>
      <c r="T568" s="61">
        <f>VLOOKUP($A568,[18]Dept!$A$5:$T$34,18,FALSE)*T$3%</f>
        <v>0</v>
      </c>
      <c r="U568" s="61">
        <f>VLOOKUP($A568,[18]Dept!$A$5:$T$34,19,FALSE)*U$3%</f>
        <v>0</v>
      </c>
      <c r="V568" s="61">
        <f t="shared" si="396"/>
        <v>0</v>
      </c>
    </row>
    <row r="569" spans="1:22" s="6" customFormat="1" hidden="1">
      <c r="A569" s="112">
        <v>521</v>
      </c>
      <c r="B569" s="113" t="s">
        <v>234</v>
      </c>
      <c r="C569" s="114" t="s">
        <v>230</v>
      </c>
      <c r="D569" s="114"/>
      <c r="E569" s="74">
        <f>SUM(E570:E575)</f>
        <v>12916.349199152428</v>
      </c>
      <c r="F569" s="74"/>
      <c r="G569" s="74">
        <f>SUM(G570:G575)</f>
        <v>6510.2047126034386</v>
      </c>
      <c r="H569" s="74">
        <f t="shared" ref="H569:I569" si="397">SUM(H570:H575)</f>
        <v>0</v>
      </c>
      <c r="I569" s="74">
        <f t="shared" si="397"/>
        <v>0</v>
      </c>
      <c r="J569" s="74">
        <f t="shared" ref="J569" si="398">SUM(G569:I569)</f>
        <v>6510.2047126034386</v>
      </c>
      <c r="K569" s="74">
        <f>SUM(K570:K575)</f>
        <v>0</v>
      </c>
      <c r="L569" s="74">
        <f t="shared" ref="L569:M569" si="399">SUM(L570:L575)</f>
        <v>0</v>
      </c>
      <c r="M569" s="74">
        <f t="shared" si="399"/>
        <v>0</v>
      </c>
      <c r="N569" s="74">
        <f t="shared" ref="N569" si="400">SUM(K569:M569)</f>
        <v>0</v>
      </c>
      <c r="O569" s="74">
        <f>SUM(O570:O575)</f>
        <v>6406.1444865489902</v>
      </c>
      <c r="P569" s="74">
        <f t="shared" ref="P569:Q569" si="401">SUM(P570:P575)</f>
        <v>0</v>
      </c>
      <c r="Q569" s="74">
        <f t="shared" si="401"/>
        <v>0</v>
      </c>
      <c r="R569" s="74">
        <f t="shared" ref="R569" si="402">SUM(O569:Q569)</f>
        <v>6406.1444865489902</v>
      </c>
      <c r="S569" s="74">
        <f>SUM(S570:S575)</f>
        <v>0</v>
      </c>
      <c r="T569" s="74">
        <f t="shared" ref="T569:U569" si="403">SUM(T570:T575)</f>
        <v>0</v>
      </c>
      <c r="U569" s="74">
        <f t="shared" si="403"/>
        <v>0</v>
      </c>
      <c r="V569" s="74">
        <f t="shared" ref="V569" si="404">SUM(S569:U569)</f>
        <v>0</v>
      </c>
    </row>
    <row r="570" spans="1:22" s="6" customFormat="1" hidden="1">
      <c r="A570" s="51">
        <v>522</v>
      </c>
      <c r="B570" s="11" t="s">
        <v>234</v>
      </c>
      <c r="C570" s="59" t="s">
        <v>229</v>
      </c>
      <c r="D570" s="59"/>
      <c r="E570" s="61">
        <f t="shared" si="384"/>
        <v>12916.349199152428</v>
      </c>
      <c r="F570" s="61"/>
      <c r="G570" s="61">
        <f>VLOOKUP($A570,[18]Dept!$A$5:$T$34,5,FALSE)*G$3%</f>
        <v>6510.2047126034386</v>
      </c>
      <c r="H570" s="61">
        <f>VLOOKUP($A570,[18]Dept!$A$5:$T$34,6,FALSE)*H$3%</f>
        <v>0</v>
      </c>
      <c r="I570" s="61">
        <f>VLOOKUP($A570,[18]Dept!$A$5:$T$34,7,FALSE)*I$3%</f>
        <v>0</v>
      </c>
      <c r="J570" s="61">
        <f t="shared" ref="J570:J575" si="405">SUM(G570:I570)</f>
        <v>6510.2047126034386</v>
      </c>
      <c r="K570" s="61">
        <f>VLOOKUP($A570,[18]Dept!$A$5:$T$34,9,FALSE)*K$3%</f>
        <v>0</v>
      </c>
      <c r="L570" s="61">
        <f>VLOOKUP($A570,[18]Dept!$A$5:$T$34,10,FALSE)*L$3%</f>
        <v>0</v>
      </c>
      <c r="M570" s="61">
        <f>VLOOKUP($A570,[18]Dept!$A$5:$T$34,11,FALSE)*M$3%</f>
        <v>0</v>
      </c>
      <c r="N570" s="61">
        <f t="shared" ref="N570:N575" si="406">SUM(K570:M570)</f>
        <v>0</v>
      </c>
      <c r="O570" s="61">
        <f>VLOOKUP($A570,[18]Dept!$A$5:$T$34,13,FALSE)*O$3%</f>
        <v>6406.1444865489902</v>
      </c>
      <c r="P570" s="61">
        <f>VLOOKUP($A570,[18]Dept!$A$5:$T$34,14,FALSE)*P$3%</f>
        <v>0</v>
      </c>
      <c r="Q570" s="61">
        <f>VLOOKUP($A570,[18]Dept!$A$5:$T$34,15,FALSE)*Q$3%</f>
        <v>0</v>
      </c>
      <c r="R570" s="61">
        <f t="shared" ref="R570:R575" si="407">SUM(O570:Q570)</f>
        <v>6406.1444865489902</v>
      </c>
      <c r="S570" s="61">
        <f>VLOOKUP($A570,[18]Dept!$A$5:$T$34,17,FALSE)*S$3%</f>
        <v>0</v>
      </c>
      <c r="T570" s="61">
        <f>VLOOKUP($A570,[18]Dept!$A$5:$T$34,18,FALSE)*T$3%</f>
        <v>0</v>
      </c>
      <c r="U570" s="61">
        <f>VLOOKUP($A570,[18]Dept!$A$5:$T$34,19,FALSE)*U$3%</f>
        <v>0</v>
      </c>
      <c r="V570" s="61">
        <f t="shared" ref="V570:V575" si="408">SUM(S570:U570)</f>
        <v>0</v>
      </c>
    </row>
    <row r="571" spans="1:22" s="6" customFormat="1" hidden="1">
      <c r="A571" s="51">
        <v>523</v>
      </c>
      <c r="B571" s="11" t="s">
        <v>234</v>
      </c>
      <c r="C571" s="59" t="s">
        <v>228</v>
      </c>
      <c r="D571" s="59"/>
      <c r="E571" s="61">
        <f t="shared" si="384"/>
        <v>0</v>
      </c>
      <c r="F571" s="61"/>
      <c r="G571" s="61">
        <f>VLOOKUP($A571,[18]Dept!$A$5:$T$34,5,FALSE)*G$3%</f>
        <v>0</v>
      </c>
      <c r="H571" s="61">
        <f>VLOOKUP($A571,[18]Dept!$A$5:$T$34,6,FALSE)*H$3%</f>
        <v>0</v>
      </c>
      <c r="I571" s="61">
        <f>VLOOKUP($A571,[18]Dept!$A$5:$T$34,7,FALSE)*I$3%</f>
        <v>0</v>
      </c>
      <c r="J571" s="61">
        <f t="shared" si="405"/>
        <v>0</v>
      </c>
      <c r="K571" s="61">
        <f>VLOOKUP($A571,[18]Dept!$A$5:$T$34,9,FALSE)*K$3%</f>
        <v>0</v>
      </c>
      <c r="L571" s="61">
        <f>VLOOKUP($A571,[18]Dept!$A$5:$T$34,10,FALSE)*L$3%</f>
        <v>0</v>
      </c>
      <c r="M571" s="61">
        <f>VLOOKUP($A571,[18]Dept!$A$5:$T$34,11,FALSE)*M$3%</f>
        <v>0</v>
      </c>
      <c r="N571" s="61">
        <f t="shared" si="406"/>
        <v>0</v>
      </c>
      <c r="O571" s="61">
        <f>VLOOKUP($A571,[18]Dept!$A$5:$T$34,13,FALSE)*O$3%</f>
        <v>0</v>
      </c>
      <c r="P571" s="61">
        <f>VLOOKUP($A571,[18]Dept!$A$5:$T$34,14,FALSE)*P$3%</f>
        <v>0</v>
      </c>
      <c r="Q571" s="61">
        <f>VLOOKUP($A571,[18]Dept!$A$5:$T$34,15,FALSE)*Q$3%</f>
        <v>0</v>
      </c>
      <c r="R571" s="61">
        <f t="shared" si="407"/>
        <v>0</v>
      </c>
      <c r="S571" s="61">
        <f>VLOOKUP($A571,[18]Dept!$A$5:$T$34,17,FALSE)*S$3%</f>
        <v>0</v>
      </c>
      <c r="T571" s="61">
        <f>VLOOKUP($A571,[18]Dept!$A$5:$T$34,18,FALSE)*T$3%</f>
        <v>0</v>
      </c>
      <c r="U571" s="61">
        <f>VLOOKUP($A571,[18]Dept!$A$5:$T$34,19,FALSE)*U$3%</f>
        <v>0</v>
      </c>
      <c r="V571" s="61">
        <f t="shared" si="408"/>
        <v>0</v>
      </c>
    </row>
    <row r="572" spans="1:22" s="6" customFormat="1" hidden="1">
      <c r="A572" s="51">
        <v>524</v>
      </c>
      <c r="B572" s="11" t="s">
        <v>234</v>
      </c>
      <c r="C572" s="59" t="s">
        <v>227</v>
      </c>
      <c r="D572" s="59"/>
      <c r="E572" s="61">
        <f t="shared" si="384"/>
        <v>0</v>
      </c>
      <c r="F572" s="61"/>
      <c r="G572" s="61">
        <f>VLOOKUP($A572,[18]Dept!$A$5:$T$34,5,FALSE)*G$3%</f>
        <v>0</v>
      </c>
      <c r="H572" s="61">
        <f>VLOOKUP($A572,[18]Dept!$A$5:$T$34,6,FALSE)*H$3%</f>
        <v>0</v>
      </c>
      <c r="I572" s="61">
        <f>VLOOKUP($A572,[18]Dept!$A$5:$T$34,7,FALSE)*I$3%</f>
        <v>0</v>
      </c>
      <c r="J572" s="61">
        <f t="shared" si="405"/>
        <v>0</v>
      </c>
      <c r="K572" s="61">
        <f>VLOOKUP($A572,[18]Dept!$A$5:$T$34,9,FALSE)*K$3%</f>
        <v>0</v>
      </c>
      <c r="L572" s="61">
        <f>VLOOKUP($A572,[18]Dept!$A$5:$T$34,10,FALSE)*L$3%</f>
        <v>0</v>
      </c>
      <c r="M572" s="61">
        <f>VLOOKUP($A572,[18]Dept!$A$5:$T$34,11,FALSE)*M$3%</f>
        <v>0</v>
      </c>
      <c r="N572" s="61">
        <f t="shared" si="406"/>
        <v>0</v>
      </c>
      <c r="O572" s="61">
        <f>VLOOKUP($A572,[18]Dept!$A$5:$T$34,13,FALSE)*O$3%</f>
        <v>0</v>
      </c>
      <c r="P572" s="61">
        <f>VLOOKUP($A572,[18]Dept!$A$5:$T$34,14,FALSE)*P$3%</f>
        <v>0</v>
      </c>
      <c r="Q572" s="61">
        <f>VLOOKUP($A572,[18]Dept!$A$5:$T$34,15,FALSE)*Q$3%</f>
        <v>0</v>
      </c>
      <c r="R572" s="61">
        <f t="shared" si="407"/>
        <v>0</v>
      </c>
      <c r="S572" s="61">
        <f>VLOOKUP($A572,[18]Dept!$A$5:$T$34,17,FALSE)*S$3%</f>
        <v>0</v>
      </c>
      <c r="T572" s="61">
        <f>VLOOKUP($A572,[18]Dept!$A$5:$T$34,18,FALSE)*T$3%</f>
        <v>0</v>
      </c>
      <c r="U572" s="61">
        <f>VLOOKUP($A572,[18]Dept!$A$5:$T$34,19,FALSE)*U$3%</f>
        <v>0</v>
      </c>
      <c r="V572" s="61">
        <f t="shared" si="408"/>
        <v>0</v>
      </c>
    </row>
    <row r="573" spans="1:22" s="6" customFormat="1" hidden="1">
      <c r="A573" s="51">
        <v>525</v>
      </c>
      <c r="B573" s="11" t="s">
        <v>234</v>
      </c>
      <c r="C573" s="59" t="s">
        <v>226</v>
      </c>
      <c r="D573" s="59"/>
      <c r="E573" s="61">
        <f t="shared" si="384"/>
        <v>0</v>
      </c>
      <c r="F573" s="61"/>
      <c r="G573" s="61">
        <f>VLOOKUP($A573,[18]Dept!$A$5:$T$34,5,FALSE)*G$3%</f>
        <v>0</v>
      </c>
      <c r="H573" s="61">
        <f>VLOOKUP($A573,[18]Dept!$A$5:$T$34,6,FALSE)*H$3%</f>
        <v>0</v>
      </c>
      <c r="I573" s="61">
        <f>VLOOKUP($A573,[18]Dept!$A$5:$T$34,7,FALSE)*I$3%</f>
        <v>0</v>
      </c>
      <c r="J573" s="61">
        <f t="shared" si="405"/>
        <v>0</v>
      </c>
      <c r="K573" s="61">
        <f>VLOOKUP($A573,[18]Dept!$A$5:$T$34,9,FALSE)*K$3%</f>
        <v>0</v>
      </c>
      <c r="L573" s="61">
        <f>VLOOKUP($A573,[18]Dept!$A$5:$T$34,10,FALSE)*L$3%</f>
        <v>0</v>
      </c>
      <c r="M573" s="61">
        <f>VLOOKUP($A573,[18]Dept!$A$5:$T$34,11,FALSE)*M$3%</f>
        <v>0</v>
      </c>
      <c r="N573" s="61">
        <f t="shared" si="406"/>
        <v>0</v>
      </c>
      <c r="O573" s="61">
        <f>VLOOKUP($A573,[18]Dept!$A$5:$T$34,13,FALSE)*O$3%</f>
        <v>0</v>
      </c>
      <c r="P573" s="61">
        <f>VLOOKUP($A573,[18]Dept!$A$5:$T$34,14,FALSE)*P$3%</f>
        <v>0</v>
      </c>
      <c r="Q573" s="61">
        <f>VLOOKUP($A573,[18]Dept!$A$5:$T$34,15,FALSE)*Q$3%</f>
        <v>0</v>
      </c>
      <c r="R573" s="61">
        <f t="shared" si="407"/>
        <v>0</v>
      </c>
      <c r="S573" s="61">
        <f>VLOOKUP($A573,[18]Dept!$A$5:$T$34,17,FALSE)*S$3%</f>
        <v>0</v>
      </c>
      <c r="T573" s="61">
        <f>VLOOKUP($A573,[18]Dept!$A$5:$T$34,18,FALSE)*T$3%</f>
        <v>0</v>
      </c>
      <c r="U573" s="61">
        <f>VLOOKUP($A573,[18]Dept!$A$5:$T$34,19,FALSE)*U$3%</f>
        <v>0</v>
      </c>
      <c r="V573" s="61">
        <f t="shared" si="408"/>
        <v>0</v>
      </c>
    </row>
    <row r="574" spans="1:22" s="6" customFormat="1" hidden="1">
      <c r="A574" s="51">
        <v>526</v>
      </c>
      <c r="B574" s="11" t="s">
        <v>234</v>
      </c>
      <c r="C574" s="59" t="s">
        <v>225</v>
      </c>
      <c r="D574" s="59"/>
      <c r="E574" s="61">
        <f t="shared" si="384"/>
        <v>0</v>
      </c>
      <c r="F574" s="61"/>
      <c r="G574" s="61">
        <f>VLOOKUP($A574,[18]Dept!$A$5:$T$34,5,FALSE)*G$3%</f>
        <v>0</v>
      </c>
      <c r="H574" s="61">
        <f>VLOOKUP($A574,[18]Dept!$A$5:$T$34,6,FALSE)*H$3%</f>
        <v>0</v>
      </c>
      <c r="I574" s="61">
        <f>VLOOKUP($A574,[18]Dept!$A$5:$T$34,7,FALSE)*I$3%</f>
        <v>0</v>
      </c>
      <c r="J574" s="61">
        <f t="shared" si="405"/>
        <v>0</v>
      </c>
      <c r="K574" s="61">
        <f>VLOOKUP($A574,[18]Dept!$A$5:$T$34,9,FALSE)*K$3%</f>
        <v>0</v>
      </c>
      <c r="L574" s="61">
        <f>VLOOKUP($A574,[18]Dept!$A$5:$T$34,10,FALSE)*L$3%</f>
        <v>0</v>
      </c>
      <c r="M574" s="61">
        <f>VLOOKUP($A574,[18]Dept!$A$5:$T$34,11,FALSE)*M$3%</f>
        <v>0</v>
      </c>
      <c r="N574" s="61">
        <f t="shared" si="406"/>
        <v>0</v>
      </c>
      <c r="O574" s="61">
        <f>VLOOKUP($A574,[18]Dept!$A$5:$T$34,13,FALSE)*O$3%</f>
        <v>0</v>
      </c>
      <c r="P574" s="61">
        <f>VLOOKUP($A574,[18]Dept!$A$5:$T$34,14,FALSE)*P$3%</f>
        <v>0</v>
      </c>
      <c r="Q574" s="61">
        <f>VLOOKUP($A574,[18]Dept!$A$5:$T$34,15,FALSE)*Q$3%</f>
        <v>0</v>
      </c>
      <c r="R574" s="61">
        <f t="shared" si="407"/>
        <v>0</v>
      </c>
      <c r="S574" s="61">
        <f>VLOOKUP($A574,[18]Dept!$A$5:$T$34,17,FALSE)*S$3%</f>
        <v>0</v>
      </c>
      <c r="T574" s="61">
        <f>VLOOKUP($A574,[18]Dept!$A$5:$T$34,18,FALSE)*T$3%</f>
        <v>0</v>
      </c>
      <c r="U574" s="61">
        <f>VLOOKUP($A574,[18]Dept!$A$5:$T$34,19,FALSE)*U$3%</f>
        <v>0</v>
      </c>
      <c r="V574" s="61">
        <f t="shared" si="408"/>
        <v>0</v>
      </c>
    </row>
    <row r="575" spans="1:22" s="6" customFormat="1" hidden="1">
      <c r="A575" s="51">
        <v>527</v>
      </c>
      <c r="B575" s="11" t="s">
        <v>234</v>
      </c>
      <c r="C575" s="59" t="s">
        <v>224</v>
      </c>
      <c r="D575" s="59"/>
      <c r="E575" s="61">
        <f t="shared" si="384"/>
        <v>0</v>
      </c>
      <c r="F575" s="61"/>
      <c r="G575" s="61">
        <f>VLOOKUP($A575,[18]Dept!$A$5:$T$34,5,FALSE)*G$3%</f>
        <v>0</v>
      </c>
      <c r="H575" s="61">
        <f>VLOOKUP($A575,[18]Dept!$A$5:$T$34,6,FALSE)*H$3%</f>
        <v>0</v>
      </c>
      <c r="I575" s="61">
        <f>VLOOKUP($A575,[18]Dept!$A$5:$T$34,7,FALSE)*I$3%</f>
        <v>0</v>
      </c>
      <c r="J575" s="61">
        <f t="shared" si="405"/>
        <v>0</v>
      </c>
      <c r="K575" s="61">
        <f>VLOOKUP($A575,[18]Dept!$A$5:$T$34,9,FALSE)*K$3%</f>
        <v>0</v>
      </c>
      <c r="L575" s="61">
        <f>VLOOKUP($A575,[18]Dept!$A$5:$T$34,10,FALSE)*L$3%</f>
        <v>0</v>
      </c>
      <c r="M575" s="61">
        <f>VLOOKUP($A575,[18]Dept!$A$5:$T$34,11,FALSE)*M$3%</f>
        <v>0</v>
      </c>
      <c r="N575" s="61">
        <f t="shared" si="406"/>
        <v>0</v>
      </c>
      <c r="O575" s="61">
        <f>VLOOKUP($A575,[18]Dept!$A$5:$T$34,13,FALSE)*O$3%</f>
        <v>0</v>
      </c>
      <c r="P575" s="61">
        <f>VLOOKUP($A575,[18]Dept!$A$5:$T$34,14,FALSE)*P$3%</f>
        <v>0</v>
      </c>
      <c r="Q575" s="61">
        <f>VLOOKUP($A575,[18]Dept!$A$5:$T$34,15,FALSE)*Q$3%</f>
        <v>0</v>
      </c>
      <c r="R575" s="61">
        <f t="shared" si="407"/>
        <v>0</v>
      </c>
      <c r="S575" s="61">
        <f>VLOOKUP($A575,[18]Dept!$A$5:$T$34,17,FALSE)*S$3%</f>
        <v>0</v>
      </c>
      <c r="T575" s="61">
        <f>VLOOKUP($A575,[18]Dept!$A$5:$T$34,18,FALSE)*T$3%</f>
        <v>0</v>
      </c>
      <c r="U575" s="61">
        <f>VLOOKUP($A575,[18]Dept!$A$5:$T$34,19,FALSE)*U$3%</f>
        <v>0</v>
      </c>
      <c r="V575" s="61">
        <f t="shared" si="408"/>
        <v>0</v>
      </c>
    </row>
    <row r="576" spans="1:22" s="6" customFormat="1" hidden="1">
      <c r="A576" s="112">
        <v>528</v>
      </c>
      <c r="B576" s="113" t="s">
        <v>151</v>
      </c>
      <c r="C576" s="114" t="s">
        <v>223</v>
      </c>
      <c r="D576" s="114"/>
      <c r="E576" s="74">
        <f>SUM(E577:E582)</f>
        <v>5348.3952374359505</v>
      </c>
      <c r="F576" s="74"/>
      <c r="G576" s="74">
        <f>SUM(G577:G582)</f>
        <v>0</v>
      </c>
      <c r="H576" s="74">
        <f t="shared" ref="H576:I576" si="409">SUM(H577:H582)</f>
        <v>5348.3952374359505</v>
      </c>
      <c r="I576" s="74">
        <f t="shared" si="409"/>
        <v>0</v>
      </c>
      <c r="J576" s="74">
        <f t="shared" si="386"/>
        <v>5348.3952374359505</v>
      </c>
      <c r="K576" s="74">
        <f>SUM(K577:K582)</f>
        <v>0</v>
      </c>
      <c r="L576" s="74">
        <f t="shared" ref="L576:M576" si="410">SUM(L577:L582)</f>
        <v>0</v>
      </c>
      <c r="M576" s="74">
        <f t="shared" si="410"/>
        <v>0</v>
      </c>
      <c r="N576" s="74">
        <f t="shared" ref="N576:N589" si="411">SUM(K576:M576)</f>
        <v>0</v>
      </c>
      <c r="O576" s="74">
        <f>SUM(O577:O582)</f>
        <v>0</v>
      </c>
      <c r="P576" s="74">
        <f t="shared" ref="P576:Q576" si="412">SUM(P577:P582)</f>
        <v>0</v>
      </c>
      <c r="Q576" s="74">
        <f t="shared" si="412"/>
        <v>0</v>
      </c>
      <c r="R576" s="74">
        <f t="shared" ref="R576:R589" si="413">SUM(O576:Q576)</f>
        <v>0</v>
      </c>
      <c r="S576" s="74">
        <f>SUM(S577:S582)</f>
        <v>0</v>
      </c>
      <c r="T576" s="74">
        <f t="shared" ref="T576:U576" si="414">SUM(T577:T582)</f>
        <v>0</v>
      </c>
      <c r="U576" s="74">
        <f t="shared" si="414"/>
        <v>0</v>
      </c>
      <c r="V576" s="74">
        <f t="shared" ref="V576:V589" si="415">SUM(S576:U576)</f>
        <v>0</v>
      </c>
    </row>
    <row r="577" spans="1:22" s="6" customFormat="1" hidden="1">
      <c r="A577" s="51">
        <v>529</v>
      </c>
      <c r="B577" s="11" t="s">
        <v>151</v>
      </c>
      <c r="C577" s="59" t="s">
        <v>229</v>
      </c>
      <c r="D577" s="59"/>
      <c r="E577" s="61">
        <f t="shared" si="384"/>
        <v>0</v>
      </c>
      <c r="F577" s="61"/>
      <c r="G577" s="61">
        <f>VLOOKUP($A577,[12]Dept!$A$4:$U$34,6,)*G$3%</f>
        <v>0</v>
      </c>
      <c r="H577" s="61">
        <f>VLOOKUP($A577,[12]Dept!$A$4:$U$34,7,)*H$3%</f>
        <v>0</v>
      </c>
      <c r="I577" s="61">
        <f>VLOOKUP($A577,[12]Dept!$A$4:$U$34,8,)*I$3%</f>
        <v>0</v>
      </c>
      <c r="J577" s="61">
        <f t="shared" si="386"/>
        <v>0</v>
      </c>
      <c r="K577" s="61">
        <f>VLOOKUP($A577,[12]Dept!$A$4:$U$34,10,)*K$3%</f>
        <v>0</v>
      </c>
      <c r="L577" s="61">
        <f>VLOOKUP($A577,[12]Dept!$A$4:$U$34,11,)*L$3%</f>
        <v>0</v>
      </c>
      <c r="M577" s="61">
        <f>VLOOKUP($A577,[12]Dept!$A$4:$U$34,12,)*M$3%</f>
        <v>0</v>
      </c>
      <c r="N577" s="61">
        <f t="shared" si="411"/>
        <v>0</v>
      </c>
      <c r="O577" s="61">
        <f>VLOOKUP($A577,[12]Dept!$A$4:$U$34,14,)*O$3%</f>
        <v>0</v>
      </c>
      <c r="P577" s="61">
        <f>VLOOKUP($A577,[12]Dept!$A$4:$U$34,15,)*P$3%</f>
        <v>0</v>
      </c>
      <c r="Q577" s="61">
        <f>VLOOKUP($A577,[12]Dept!$A$4:$U$34,16,)*Q$3%</f>
        <v>0</v>
      </c>
      <c r="R577" s="61">
        <f t="shared" si="413"/>
        <v>0</v>
      </c>
      <c r="S577" s="61">
        <f>VLOOKUP($A577,[12]Dept!$A$4:$U$34,18,)*S$3%</f>
        <v>0</v>
      </c>
      <c r="T577" s="61">
        <f>VLOOKUP($A577,[12]Dept!$A$4:$U$34,19,)*T$3%</f>
        <v>0</v>
      </c>
      <c r="U577" s="61">
        <f>VLOOKUP($A577,[12]Dept!$A$4:$U$34,20,)*U$3%</f>
        <v>0</v>
      </c>
      <c r="V577" s="61">
        <f t="shared" si="415"/>
        <v>0</v>
      </c>
    </row>
    <row r="578" spans="1:22" s="6" customFormat="1" hidden="1">
      <c r="A578" s="51">
        <v>530</v>
      </c>
      <c r="B578" s="11" t="s">
        <v>151</v>
      </c>
      <c r="C578" s="59" t="s">
        <v>228</v>
      </c>
      <c r="D578" s="59"/>
      <c r="E578" s="61">
        <f t="shared" si="384"/>
        <v>0</v>
      </c>
      <c r="F578" s="61"/>
      <c r="G578" s="61">
        <f>VLOOKUP($A578,[12]Dept!$A$4:$U$34,6,)*G$3%</f>
        <v>0</v>
      </c>
      <c r="H578" s="61">
        <f>VLOOKUP($A578,[12]Dept!$A$4:$U$34,7,)*H$3%</f>
        <v>0</v>
      </c>
      <c r="I578" s="61">
        <f>VLOOKUP($A578,[12]Dept!$A$4:$U$34,8,)*I$3%</f>
        <v>0</v>
      </c>
      <c r="J578" s="61">
        <f t="shared" si="386"/>
        <v>0</v>
      </c>
      <c r="K578" s="61">
        <f>VLOOKUP($A578,[12]Dept!$A$4:$U$34,10,)*K$3%</f>
        <v>0</v>
      </c>
      <c r="L578" s="61">
        <f>VLOOKUP($A578,[12]Dept!$A$4:$U$34,11,)*L$3%</f>
        <v>0</v>
      </c>
      <c r="M578" s="61">
        <f>VLOOKUP($A578,[12]Dept!$A$4:$U$34,12,)*M$3%</f>
        <v>0</v>
      </c>
      <c r="N578" s="61">
        <f t="shared" si="411"/>
        <v>0</v>
      </c>
      <c r="O578" s="61">
        <f>VLOOKUP($A578,[12]Dept!$A$4:$U$34,14,)*O$3%</f>
        <v>0</v>
      </c>
      <c r="P578" s="61">
        <f>VLOOKUP($A578,[12]Dept!$A$4:$U$34,15,)*P$3%</f>
        <v>0</v>
      </c>
      <c r="Q578" s="61">
        <f>VLOOKUP($A578,[12]Dept!$A$4:$U$34,16,)*Q$3%</f>
        <v>0</v>
      </c>
      <c r="R578" s="61">
        <f t="shared" si="413"/>
        <v>0</v>
      </c>
      <c r="S578" s="61">
        <f>VLOOKUP($A578,[12]Dept!$A$4:$U$34,18,)*S$3%</f>
        <v>0</v>
      </c>
      <c r="T578" s="61">
        <f>VLOOKUP($A578,[12]Dept!$A$4:$U$34,19,)*T$3%</f>
        <v>0</v>
      </c>
      <c r="U578" s="61">
        <f>VLOOKUP($A578,[12]Dept!$A$4:$U$34,20,)*U$3%</f>
        <v>0</v>
      </c>
      <c r="V578" s="61">
        <f t="shared" si="415"/>
        <v>0</v>
      </c>
    </row>
    <row r="579" spans="1:22" s="6" customFormat="1" hidden="1">
      <c r="A579" s="51">
        <v>531</v>
      </c>
      <c r="B579" s="11" t="s">
        <v>151</v>
      </c>
      <c r="C579" s="59" t="s">
        <v>227</v>
      </c>
      <c r="D579" s="59"/>
      <c r="E579" s="61">
        <f t="shared" si="384"/>
        <v>0</v>
      </c>
      <c r="F579" s="61"/>
      <c r="G579" s="61">
        <f>VLOOKUP($A579,[12]Dept!$A$4:$U$34,6,)*G$3%</f>
        <v>0</v>
      </c>
      <c r="H579" s="61">
        <f>VLOOKUP($A579,[12]Dept!$A$4:$U$34,7,)*H$3%</f>
        <v>0</v>
      </c>
      <c r="I579" s="61">
        <f>VLOOKUP($A579,[12]Dept!$A$4:$U$34,8,)*I$3%</f>
        <v>0</v>
      </c>
      <c r="J579" s="61">
        <f t="shared" si="386"/>
        <v>0</v>
      </c>
      <c r="K579" s="61">
        <f>VLOOKUP($A579,[12]Dept!$A$4:$U$34,10,)*K$3%</f>
        <v>0</v>
      </c>
      <c r="L579" s="61">
        <f>VLOOKUP($A579,[12]Dept!$A$4:$U$34,11,)*L$3%</f>
        <v>0</v>
      </c>
      <c r="M579" s="61">
        <f>VLOOKUP($A579,[12]Dept!$A$4:$U$34,12,)*M$3%</f>
        <v>0</v>
      </c>
      <c r="N579" s="61">
        <f t="shared" si="411"/>
        <v>0</v>
      </c>
      <c r="O579" s="61">
        <f>VLOOKUP($A579,[12]Dept!$A$4:$U$34,14,)*O$3%</f>
        <v>0</v>
      </c>
      <c r="P579" s="61">
        <f>VLOOKUP($A579,[12]Dept!$A$4:$U$34,15,)*P$3%</f>
        <v>0</v>
      </c>
      <c r="Q579" s="61">
        <f>VLOOKUP($A579,[12]Dept!$A$4:$U$34,16,)*Q$3%</f>
        <v>0</v>
      </c>
      <c r="R579" s="61">
        <f t="shared" si="413"/>
        <v>0</v>
      </c>
      <c r="S579" s="61">
        <f>VLOOKUP($A579,[12]Dept!$A$4:$U$34,18,)*S$3%</f>
        <v>0</v>
      </c>
      <c r="T579" s="61">
        <f>VLOOKUP($A579,[12]Dept!$A$4:$U$34,19,)*T$3%</f>
        <v>0</v>
      </c>
      <c r="U579" s="61">
        <f>VLOOKUP($A579,[12]Dept!$A$4:$U$34,20,)*U$3%</f>
        <v>0</v>
      </c>
      <c r="V579" s="61">
        <f t="shared" si="415"/>
        <v>0</v>
      </c>
    </row>
    <row r="580" spans="1:22" s="6" customFormat="1" hidden="1">
      <c r="A580" s="51">
        <v>532</v>
      </c>
      <c r="B580" s="11" t="s">
        <v>151</v>
      </c>
      <c r="C580" s="59" t="s">
        <v>226</v>
      </c>
      <c r="D580" s="59"/>
      <c r="E580" s="61">
        <f t="shared" si="384"/>
        <v>5348.3952374359505</v>
      </c>
      <c r="F580" s="61"/>
      <c r="G580" s="61">
        <f>VLOOKUP($A580,[12]Dept!$A$4:$U$34,6,)*G$3%</f>
        <v>0</v>
      </c>
      <c r="H580" s="61">
        <f>VLOOKUP($A580,[12]Dept!$A$4:$U$34,7,)*H$3%</f>
        <v>5348.3952374359505</v>
      </c>
      <c r="I580" s="61">
        <f>VLOOKUP($A580,[12]Dept!$A$4:$U$34,8,)*I$3%</f>
        <v>0</v>
      </c>
      <c r="J580" s="61">
        <f t="shared" si="386"/>
        <v>5348.3952374359505</v>
      </c>
      <c r="K580" s="61">
        <f>VLOOKUP($A580,[12]Dept!$A$4:$U$34,10,)*K$3%</f>
        <v>0</v>
      </c>
      <c r="L580" s="61">
        <f>VLOOKUP($A580,[12]Dept!$A$4:$U$34,11,)*L$3%</f>
        <v>0</v>
      </c>
      <c r="M580" s="61">
        <f>VLOOKUP($A580,[12]Dept!$A$4:$U$34,12,)*M$3%</f>
        <v>0</v>
      </c>
      <c r="N580" s="61">
        <f t="shared" si="411"/>
        <v>0</v>
      </c>
      <c r="O580" s="61">
        <f>VLOOKUP($A580,[12]Dept!$A$4:$U$34,14,)*O$3%</f>
        <v>0</v>
      </c>
      <c r="P580" s="61">
        <f>VLOOKUP($A580,[12]Dept!$A$4:$U$34,15,)*P$3%</f>
        <v>0</v>
      </c>
      <c r="Q580" s="61">
        <f>VLOOKUP($A580,[12]Dept!$A$4:$U$34,16,)*Q$3%</f>
        <v>0</v>
      </c>
      <c r="R580" s="61">
        <f t="shared" si="413"/>
        <v>0</v>
      </c>
      <c r="S580" s="61">
        <f>VLOOKUP($A580,[12]Dept!$A$4:$U$34,18,)*S$3%</f>
        <v>0</v>
      </c>
      <c r="T580" s="61">
        <f>VLOOKUP($A580,[12]Dept!$A$4:$U$34,19,)*T$3%</f>
        <v>0</v>
      </c>
      <c r="U580" s="61">
        <f>VLOOKUP($A580,[12]Dept!$A$4:$U$34,20,)*U$3%</f>
        <v>0</v>
      </c>
      <c r="V580" s="61">
        <f t="shared" si="415"/>
        <v>0</v>
      </c>
    </row>
    <row r="581" spans="1:22" s="6" customFormat="1" hidden="1">
      <c r="A581" s="51">
        <v>533</v>
      </c>
      <c r="B581" s="11" t="s">
        <v>151</v>
      </c>
      <c r="C581" s="59" t="s">
        <v>225</v>
      </c>
      <c r="D581" s="59"/>
      <c r="E581" s="61">
        <f t="shared" si="384"/>
        <v>0</v>
      </c>
      <c r="F581" s="61"/>
      <c r="G581" s="61">
        <f>VLOOKUP($A581,[12]Dept!$A$4:$U$34,6,)*G$3%</f>
        <v>0</v>
      </c>
      <c r="H581" s="61">
        <f>VLOOKUP($A581,[12]Dept!$A$4:$U$34,7,)*H$3%</f>
        <v>0</v>
      </c>
      <c r="I581" s="61">
        <f>VLOOKUP($A581,[12]Dept!$A$4:$U$34,8,)*I$3%</f>
        <v>0</v>
      </c>
      <c r="J581" s="61">
        <f t="shared" si="386"/>
        <v>0</v>
      </c>
      <c r="K581" s="61">
        <f>VLOOKUP($A581,[12]Dept!$A$4:$U$34,10,)*K$3%</f>
        <v>0</v>
      </c>
      <c r="L581" s="61">
        <f>VLOOKUP($A581,[12]Dept!$A$4:$U$34,11,)*L$3%</f>
        <v>0</v>
      </c>
      <c r="M581" s="61">
        <f>VLOOKUP($A581,[12]Dept!$A$4:$U$34,12,)*M$3%</f>
        <v>0</v>
      </c>
      <c r="N581" s="61">
        <f t="shared" si="411"/>
        <v>0</v>
      </c>
      <c r="O581" s="61">
        <f>VLOOKUP($A581,[12]Dept!$A$4:$U$34,14,)*O$3%</f>
        <v>0</v>
      </c>
      <c r="P581" s="61">
        <f>VLOOKUP($A581,[12]Dept!$A$4:$U$34,15,)*P$3%</f>
        <v>0</v>
      </c>
      <c r="Q581" s="61">
        <f>VLOOKUP($A581,[12]Dept!$A$4:$U$34,16,)*Q$3%</f>
        <v>0</v>
      </c>
      <c r="R581" s="61">
        <f t="shared" si="413"/>
        <v>0</v>
      </c>
      <c r="S581" s="61">
        <f>VLOOKUP($A581,[12]Dept!$A$4:$U$34,18,)*S$3%</f>
        <v>0</v>
      </c>
      <c r="T581" s="61">
        <f>VLOOKUP($A581,[12]Dept!$A$4:$U$34,19,)*T$3%</f>
        <v>0</v>
      </c>
      <c r="U581" s="61">
        <f>VLOOKUP($A581,[12]Dept!$A$4:$U$34,20,)*U$3%</f>
        <v>0</v>
      </c>
      <c r="V581" s="61">
        <f t="shared" si="415"/>
        <v>0</v>
      </c>
    </row>
    <row r="582" spans="1:22" s="6" customFormat="1" hidden="1">
      <c r="A582" s="51">
        <v>534</v>
      </c>
      <c r="B582" s="11" t="s">
        <v>151</v>
      </c>
      <c r="C582" s="59" t="s">
        <v>224</v>
      </c>
      <c r="D582" s="59"/>
      <c r="E582" s="61">
        <f t="shared" si="384"/>
        <v>0</v>
      </c>
      <c r="F582" s="61"/>
      <c r="G582" s="61">
        <f>VLOOKUP($A582,[12]Dept!$A$4:$U$34,6,)*G$3%</f>
        <v>0</v>
      </c>
      <c r="H582" s="61">
        <f>VLOOKUP($A582,[12]Dept!$A$4:$U$34,7,)*H$3%</f>
        <v>0</v>
      </c>
      <c r="I582" s="61">
        <f>VLOOKUP($A582,[12]Dept!$A$4:$U$34,8,)*I$3%</f>
        <v>0</v>
      </c>
      <c r="J582" s="61">
        <f t="shared" si="386"/>
        <v>0</v>
      </c>
      <c r="K582" s="61">
        <f>VLOOKUP($A582,[12]Dept!$A$4:$U$34,10,)*K$3%</f>
        <v>0</v>
      </c>
      <c r="L582" s="61">
        <f>VLOOKUP($A582,[12]Dept!$A$4:$U$34,11,)*L$3%</f>
        <v>0</v>
      </c>
      <c r="M582" s="61">
        <f>VLOOKUP($A582,[12]Dept!$A$4:$U$34,12,)*M$3%</f>
        <v>0</v>
      </c>
      <c r="N582" s="61">
        <f t="shared" si="411"/>
        <v>0</v>
      </c>
      <c r="O582" s="61">
        <f>VLOOKUP($A582,[12]Dept!$A$4:$U$34,14,)*O$3%</f>
        <v>0</v>
      </c>
      <c r="P582" s="61">
        <f>VLOOKUP($A582,[12]Dept!$A$4:$U$34,15,)*P$3%</f>
        <v>0</v>
      </c>
      <c r="Q582" s="61">
        <f>VLOOKUP($A582,[12]Dept!$A$4:$U$34,16,)*Q$3%</f>
        <v>0</v>
      </c>
      <c r="R582" s="61">
        <f t="shared" si="413"/>
        <v>0</v>
      </c>
      <c r="S582" s="61">
        <f>VLOOKUP($A582,[12]Dept!$A$4:$U$34,18,)*S$3%</f>
        <v>0</v>
      </c>
      <c r="T582" s="61">
        <f>VLOOKUP($A582,[12]Dept!$A$4:$U$34,19,)*T$3%</f>
        <v>0</v>
      </c>
      <c r="U582" s="61">
        <f>VLOOKUP($A582,[12]Dept!$A$4:$U$34,20,)*U$3%</f>
        <v>0</v>
      </c>
      <c r="V582" s="61">
        <f t="shared" si="415"/>
        <v>0</v>
      </c>
    </row>
    <row r="583" spans="1:22" hidden="1">
      <c r="A583" s="51">
        <v>535</v>
      </c>
      <c r="B583" s="11" t="s">
        <v>153</v>
      </c>
      <c r="C583" s="83" t="s">
        <v>230</v>
      </c>
      <c r="D583" s="83"/>
      <c r="E583" s="55">
        <f>SUM(E584:E589)</f>
        <v>204330.81611469411</v>
      </c>
      <c r="F583" s="55"/>
      <c r="G583" s="55">
        <f>SUM(G584:G589)</f>
        <v>30636.257471075009</v>
      </c>
      <c r="H583" s="55">
        <f t="shared" ref="H583:I583" si="416">SUM(H584:H589)</f>
        <v>34764.569043333679</v>
      </c>
      <c r="I583" s="55">
        <f t="shared" si="416"/>
        <v>34674.072200456147</v>
      </c>
      <c r="J583" s="55">
        <f t="shared" si="386"/>
        <v>100074.89871486483</v>
      </c>
      <c r="K583" s="55">
        <f>SUM(K584:K589)</f>
        <v>474.7333488613848</v>
      </c>
      <c r="L583" s="55">
        <f t="shared" ref="L583:M583" si="417">SUM(L584:L589)</f>
        <v>438.82745805979494</v>
      </c>
      <c r="M583" s="55">
        <f t="shared" si="417"/>
        <v>387.51640121074229</v>
      </c>
      <c r="N583" s="55">
        <f t="shared" si="411"/>
        <v>1301.0772081319219</v>
      </c>
      <c r="O583" s="55">
        <f>SUM(O584:O589)</f>
        <v>30146.562289642308</v>
      </c>
      <c r="P583" s="55">
        <f t="shared" ref="P583:Q583" si="418">SUM(P584:P589)</f>
        <v>32510.77082398819</v>
      </c>
      <c r="Q583" s="55">
        <f t="shared" si="418"/>
        <v>40297.507078066825</v>
      </c>
      <c r="R583" s="55">
        <f t="shared" si="413"/>
        <v>102954.84019169732</v>
      </c>
      <c r="S583" s="55">
        <f>SUM(S584:S589)</f>
        <v>0</v>
      </c>
      <c r="T583" s="55">
        <f t="shared" ref="T583:U583" si="419">SUM(T584:T589)</f>
        <v>0</v>
      </c>
      <c r="U583" s="55">
        <f t="shared" si="419"/>
        <v>0</v>
      </c>
      <c r="V583" s="55">
        <f t="shared" si="415"/>
        <v>0</v>
      </c>
    </row>
    <row r="584" spans="1:22" s="6" customFormat="1" hidden="1">
      <c r="A584" s="112">
        <v>536</v>
      </c>
      <c r="B584" s="113" t="s">
        <v>153</v>
      </c>
      <c r="C584" s="70" t="s">
        <v>229</v>
      </c>
      <c r="D584" s="70"/>
      <c r="E584" s="69">
        <f t="shared" si="384"/>
        <v>0</v>
      </c>
      <c r="F584" s="69"/>
      <c r="G584" s="69">
        <f>VLOOKUP($A584,[12]Dept!$A$4:$U$34,6,)*G$3%</f>
        <v>0</v>
      </c>
      <c r="H584" s="69">
        <f>VLOOKUP($A584,[12]Dept!$A$4:$U$34,7,)*H$3%</f>
        <v>0</v>
      </c>
      <c r="I584" s="69">
        <f>VLOOKUP($A584,[12]Dept!$A$4:$U$34,8,)*I$3%</f>
        <v>0</v>
      </c>
      <c r="J584" s="69">
        <f t="shared" si="386"/>
        <v>0</v>
      </c>
      <c r="K584" s="69">
        <f>VLOOKUP($A584,[12]Dept!$A$4:$U$34,10,)*K$3%</f>
        <v>0</v>
      </c>
      <c r="L584" s="69">
        <f>VLOOKUP($A584,[12]Dept!$A$4:$U$34,11,)*L$3%</f>
        <v>0</v>
      </c>
      <c r="M584" s="69">
        <f>VLOOKUP($A584,[12]Dept!$A$4:$U$34,12,)*M$3%</f>
        <v>0</v>
      </c>
      <c r="N584" s="69">
        <f t="shared" si="411"/>
        <v>0</v>
      </c>
      <c r="O584" s="69">
        <f>VLOOKUP($A584,[12]Dept!$A$4:$U$34,14,)*O$3%</f>
        <v>0</v>
      </c>
      <c r="P584" s="69">
        <f>VLOOKUP($A584,[12]Dept!$A$4:$U$34,15,)*P$3%</f>
        <v>0</v>
      </c>
      <c r="Q584" s="69">
        <f>VLOOKUP($A584,[12]Dept!$A$4:$U$34,16,)*Q$3%</f>
        <v>0</v>
      </c>
      <c r="R584" s="69">
        <f t="shared" si="413"/>
        <v>0</v>
      </c>
      <c r="S584" s="69">
        <f>VLOOKUP($A584,[12]Dept!$A$4:$U$34,18,)*S$3%</f>
        <v>0</v>
      </c>
      <c r="T584" s="69">
        <f>VLOOKUP($A584,[12]Dept!$A$4:$U$34,19,)*T$3%</f>
        <v>0</v>
      </c>
      <c r="U584" s="69">
        <f>VLOOKUP($A584,[12]Dept!$A$4:$U$34,20,)*U$3%</f>
        <v>0</v>
      </c>
      <c r="V584" s="69">
        <f t="shared" si="415"/>
        <v>0</v>
      </c>
    </row>
    <row r="585" spans="1:22" s="6" customFormat="1" hidden="1">
      <c r="A585" s="51">
        <v>537</v>
      </c>
      <c r="B585" s="11" t="s">
        <v>153</v>
      </c>
      <c r="C585" s="59" t="s">
        <v>228</v>
      </c>
      <c r="D585" s="59"/>
      <c r="E585" s="61">
        <f t="shared" si="384"/>
        <v>0</v>
      </c>
      <c r="F585" s="61"/>
      <c r="G585" s="61">
        <f>VLOOKUP($A585,[12]Dept!$A$4:$U$34,6,)*G$3%</f>
        <v>0</v>
      </c>
      <c r="H585" s="61">
        <f>VLOOKUP($A585,[12]Dept!$A$4:$U$34,7,)*H$3%</f>
        <v>0</v>
      </c>
      <c r="I585" s="61">
        <f>VLOOKUP($A585,[12]Dept!$A$4:$U$34,8,)*I$3%</f>
        <v>0</v>
      </c>
      <c r="J585" s="61">
        <f t="shared" si="386"/>
        <v>0</v>
      </c>
      <c r="K585" s="61">
        <f>VLOOKUP($A585,[12]Dept!$A$4:$U$34,10,)*K$3%</f>
        <v>0</v>
      </c>
      <c r="L585" s="61">
        <f>VLOOKUP($A585,[12]Dept!$A$4:$U$34,11,)*L$3%</f>
        <v>0</v>
      </c>
      <c r="M585" s="61">
        <f>VLOOKUP($A585,[12]Dept!$A$4:$U$34,12,)*M$3%</f>
        <v>0</v>
      </c>
      <c r="N585" s="61">
        <f t="shared" si="411"/>
        <v>0</v>
      </c>
      <c r="O585" s="61">
        <f>VLOOKUP($A585,[12]Dept!$A$4:$U$34,14,)*O$3%</f>
        <v>0</v>
      </c>
      <c r="P585" s="61">
        <f>VLOOKUP($A585,[12]Dept!$A$4:$U$34,15,)*P$3%</f>
        <v>0</v>
      </c>
      <c r="Q585" s="61">
        <f>VLOOKUP($A585,[12]Dept!$A$4:$U$34,16,)*Q$3%</f>
        <v>0</v>
      </c>
      <c r="R585" s="61">
        <f t="shared" si="413"/>
        <v>0</v>
      </c>
      <c r="S585" s="61">
        <f>VLOOKUP($A585,[12]Dept!$A$4:$U$34,18,)*S$3%</f>
        <v>0</v>
      </c>
      <c r="T585" s="61">
        <f>VLOOKUP($A585,[12]Dept!$A$4:$U$34,19,)*T$3%</f>
        <v>0</v>
      </c>
      <c r="U585" s="61">
        <f>VLOOKUP($A585,[12]Dept!$A$4:$U$34,20,)*U$3%</f>
        <v>0</v>
      </c>
      <c r="V585" s="61">
        <f t="shared" si="415"/>
        <v>0</v>
      </c>
    </row>
    <row r="586" spans="1:22" s="6" customFormat="1" hidden="1">
      <c r="A586" s="51">
        <v>538</v>
      </c>
      <c r="B586" s="11" t="s">
        <v>153</v>
      </c>
      <c r="C586" s="59" t="s">
        <v>227</v>
      </c>
      <c r="D586" s="59"/>
      <c r="E586" s="61">
        <f t="shared" si="384"/>
        <v>0</v>
      </c>
      <c r="F586" s="61"/>
      <c r="G586" s="61">
        <f>VLOOKUP($A586,[12]Dept!$A$4:$U$34,6,)*G$3%</f>
        <v>0</v>
      </c>
      <c r="H586" s="61">
        <f>VLOOKUP($A586,[12]Dept!$A$4:$U$34,7,)*H$3%</f>
        <v>0</v>
      </c>
      <c r="I586" s="61">
        <f>VLOOKUP($A586,[12]Dept!$A$4:$U$34,8,)*I$3%</f>
        <v>0</v>
      </c>
      <c r="J586" s="61">
        <f t="shared" si="386"/>
        <v>0</v>
      </c>
      <c r="K586" s="61">
        <f>VLOOKUP($A586,[12]Dept!$A$4:$U$34,10,)*K$3%</f>
        <v>0</v>
      </c>
      <c r="L586" s="61">
        <f>VLOOKUP($A586,[12]Dept!$A$4:$U$34,11,)*L$3%</f>
        <v>0</v>
      </c>
      <c r="M586" s="61">
        <f>VLOOKUP($A586,[12]Dept!$A$4:$U$34,12,)*M$3%</f>
        <v>0</v>
      </c>
      <c r="N586" s="61">
        <f t="shared" si="411"/>
        <v>0</v>
      </c>
      <c r="O586" s="61">
        <f>VLOOKUP($A586,[12]Dept!$A$4:$U$34,14,)*O$3%</f>
        <v>0</v>
      </c>
      <c r="P586" s="61">
        <f>VLOOKUP($A586,[12]Dept!$A$4:$U$34,15,)*P$3%</f>
        <v>0</v>
      </c>
      <c r="Q586" s="61">
        <f>VLOOKUP($A586,[12]Dept!$A$4:$U$34,16,)*Q$3%</f>
        <v>0</v>
      </c>
      <c r="R586" s="61">
        <f t="shared" si="413"/>
        <v>0</v>
      </c>
      <c r="S586" s="61">
        <f>VLOOKUP($A586,[12]Dept!$A$4:$U$34,18,)*S$3%</f>
        <v>0</v>
      </c>
      <c r="T586" s="61">
        <f>VLOOKUP($A586,[12]Dept!$A$4:$U$34,19,)*T$3%</f>
        <v>0</v>
      </c>
      <c r="U586" s="61">
        <f>VLOOKUP($A586,[12]Dept!$A$4:$U$34,20,)*U$3%</f>
        <v>0</v>
      </c>
      <c r="V586" s="61">
        <f t="shared" si="415"/>
        <v>0</v>
      </c>
    </row>
    <row r="587" spans="1:22" hidden="1">
      <c r="A587" s="51">
        <v>539</v>
      </c>
      <c r="B587" s="11" t="s">
        <v>153</v>
      </c>
      <c r="C587" s="59" t="s">
        <v>226</v>
      </c>
      <c r="D587" s="59"/>
      <c r="E587" s="61">
        <f t="shared" si="384"/>
        <v>204330.81611469411</v>
      </c>
      <c r="F587" s="61"/>
      <c r="G587" s="61">
        <f>VLOOKUP($A587,[12]Dept!$A$4:$U$34,6,)*G$3%</f>
        <v>30636.257471075009</v>
      </c>
      <c r="H587" s="61">
        <f>VLOOKUP($A587,[12]Dept!$A$4:$U$34,7,)*H$3%</f>
        <v>34764.569043333679</v>
      </c>
      <c r="I587" s="61">
        <f>VLOOKUP($A587,[12]Dept!$A$4:$U$34,8,)*I$3%</f>
        <v>34674.072200456147</v>
      </c>
      <c r="J587" s="61">
        <f t="shared" si="386"/>
        <v>100074.89871486483</v>
      </c>
      <c r="K587" s="61">
        <f>VLOOKUP($A587,[12]Dept!$A$4:$U$34,10,)*K$3%</f>
        <v>474.7333488613848</v>
      </c>
      <c r="L587" s="61">
        <f>VLOOKUP($A587,[12]Dept!$A$4:$U$34,11,)*L$3%</f>
        <v>438.82745805979494</v>
      </c>
      <c r="M587" s="61">
        <f>VLOOKUP($A587,[12]Dept!$A$4:$U$34,12,)*M$3%</f>
        <v>387.51640121074229</v>
      </c>
      <c r="N587" s="61">
        <f t="shared" si="411"/>
        <v>1301.0772081319219</v>
      </c>
      <c r="O587" s="61">
        <f>VLOOKUP($A587,[12]Dept!$A$4:$U$34,14,)*O$3%</f>
        <v>30146.562289642308</v>
      </c>
      <c r="P587" s="61">
        <f>VLOOKUP($A587,[12]Dept!$A$4:$U$34,15,)*P$3%</f>
        <v>32510.77082398819</v>
      </c>
      <c r="Q587" s="61">
        <f>VLOOKUP($A587,[12]Dept!$A$4:$U$34,16,)*Q$3%</f>
        <v>40297.507078066825</v>
      </c>
      <c r="R587" s="61">
        <f t="shared" si="413"/>
        <v>102954.84019169732</v>
      </c>
      <c r="S587" s="61">
        <f>VLOOKUP($A587,[12]Dept!$A$4:$U$34,18,)*S$3%</f>
        <v>0</v>
      </c>
      <c r="T587" s="61">
        <f>VLOOKUP($A587,[12]Dept!$A$4:$U$34,19,)*T$3%</f>
        <v>0</v>
      </c>
      <c r="U587" s="61">
        <f>VLOOKUP($A587,[12]Dept!$A$4:$U$34,20,)*U$3%</f>
        <v>0</v>
      </c>
      <c r="V587" s="61">
        <f t="shared" si="415"/>
        <v>0</v>
      </c>
    </row>
    <row r="588" spans="1:22" s="6" customFormat="1" hidden="1">
      <c r="A588" s="51">
        <v>540</v>
      </c>
      <c r="B588" s="11" t="s">
        <v>153</v>
      </c>
      <c r="C588" s="59" t="s">
        <v>225</v>
      </c>
      <c r="D588" s="59"/>
      <c r="E588" s="61">
        <f t="shared" si="384"/>
        <v>0</v>
      </c>
      <c r="F588" s="61"/>
      <c r="G588" s="61">
        <f>VLOOKUP($A588,[12]Dept!$A$4:$U$34,6,)*G$3%</f>
        <v>0</v>
      </c>
      <c r="H588" s="61">
        <f>VLOOKUP($A588,[12]Dept!$A$4:$U$34,7,)*H$3%</f>
        <v>0</v>
      </c>
      <c r="I588" s="61">
        <f>VLOOKUP($A588,[12]Dept!$A$4:$U$34,8,)*I$3%</f>
        <v>0</v>
      </c>
      <c r="J588" s="61">
        <f t="shared" si="386"/>
        <v>0</v>
      </c>
      <c r="K588" s="61">
        <f>VLOOKUP($A588,[12]Dept!$A$4:$U$34,10,)*K$3%</f>
        <v>0</v>
      </c>
      <c r="L588" s="61">
        <f>VLOOKUP($A588,[12]Dept!$A$4:$U$34,11,)*L$3%</f>
        <v>0</v>
      </c>
      <c r="M588" s="61">
        <f>VLOOKUP($A588,[12]Dept!$A$4:$U$34,12,)*M$3%</f>
        <v>0</v>
      </c>
      <c r="N588" s="61">
        <f t="shared" si="411"/>
        <v>0</v>
      </c>
      <c r="O588" s="61">
        <f>VLOOKUP($A588,[12]Dept!$A$4:$U$34,14,)*O$3%</f>
        <v>0</v>
      </c>
      <c r="P588" s="61">
        <f>VLOOKUP($A588,[12]Dept!$A$4:$U$34,15,)*P$3%</f>
        <v>0</v>
      </c>
      <c r="Q588" s="61">
        <f>VLOOKUP($A588,[12]Dept!$A$4:$U$34,16,)*Q$3%</f>
        <v>0</v>
      </c>
      <c r="R588" s="61">
        <f t="shared" si="413"/>
        <v>0</v>
      </c>
      <c r="S588" s="61">
        <f>VLOOKUP($A588,[12]Dept!$A$4:$U$34,18,)*S$3%</f>
        <v>0</v>
      </c>
      <c r="T588" s="61">
        <f>VLOOKUP($A588,[12]Dept!$A$4:$U$34,19,)*T$3%</f>
        <v>0</v>
      </c>
      <c r="U588" s="61">
        <f>VLOOKUP($A588,[12]Dept!$A$4:$U$34,20,)*U$3%</f>
        <v>0</v>
      </c>
      <c r="V588" s="61">
        <f t="shared" si="415"/>
        <v>0</v>
      </c>
    </row>
    <row r="589" spans="1:22" s="6" customFormat="1" hidden="1">
      <c r="A589" s="51">
        <v>541</v>
      </c>
      <c r="B589" s="11" t="s">
        <v>153</v>
      </c>
      <c r="C589" s="59" t="s">
        <v>224</v>
      </c>
      <c r="D589" s="59"/>
      <c r="E589" s="61">
        <f t="shared" si="384"/>
        <v>0</v>
      </c>
      <c r="F589" s="61"/>
      <c r="G589" s="61">
        <f>VLOOKUP($A589,[12]Dept!$A$4:$U$34,6,)*G$3%</f>
        <v>0</v>
      </c>
      <c r="H589" s="61">
        <f>VLOOKUP($A589,[12]Dept!$A$4:$U$34,7,)*H$3%</f>
        <v>0</v>
      </c>
      <c r="I589" s="61">
        <f>VLOOKUP($A589,[12]Dept!$A$4:$U$34,8,)*I$3%</f>
        <v>0</v>
      </c>
      <c r="J589" s="61">
        <f t="shared" si="386"/>
        <v>0</v>
      </c>
      <c r="K589" s="61">
        <f>VLOOKUP($A589,[12]Dept!$A$4:$U$34,10,)*K$3%</f>
        <v>0</v>
      </c>
      <c r="L589" s="61">
        <f>VLOOKUP($A589,[12]Dept!$A$4:$U$34,11,)*L$3%</f>
        <v>0</v>
      </c>
      <c r="M589" s="61">
        <f>VLOOKUP($A589,[12]Dept!$A$4:$U$34,12,)*M$3%</f>
        <v>0</v>
      </c>
      <c r="N589" s="61">
        <f t="shared" si="411"/>
        <v>0</v>
      </c>
      <c r="O589" s="61">
        <f>VLOOKUP($A589,[12]Dept!$A$4:$U$34,14,)*O$3%</f>
        <v>0</v>
      </c>
      <c r="P589" s="61">
        <f>VLOOKUP($A589,[12]Dept!$A$4:$U$34,15,)*P$3%</f>
        <v>0</v>
      </c>
      <c r="Q589" s="61">
        <f>VLOOKUP($A589,[12]Dept!$A$4:$U$34,16,)*Q$3%</f>
        <v>0</v>
      </c>
      <c r="R589" s="61">
        <f t="shared" si="413"/>
        <v>0</v>
      </c>
      <c r="S589" s="61">
        <f>VLOOKUP($A589,[12]Dept!$A$4:$U$34,18,)*S$3%</f>
        <v>0</v>
      </c>
      <c r="T589" s="61">
        <f>VLOOKUP($A589,[12]Dept!$A$4:$U$34,19,)*T$3%</f>
        <v>0</v>
      </c>
      <c r="U589" s="61">
        <f>VLOOKUP($A589,[12]Dept!$A$4:$U$34,20,)*U$3%</f>
        <v>0</v>
      </c>
      <c r="V589" s="61">
        <f t="shared" si="415"/>
        <v>0</v>
      </c>
    </row>
    <row r="590" spans="1:22" s="6" customFormat="1" hidden="1">
      <c r="A590" s="112">
        <v>542</v>
      </c>
      <c r="B590" s="113" t="s">
        <v>197</v>
      </c>
      <c r="C590" s="114" t="s">
        <v>223</v>
      </c>
      <c r="D590" s="114"/>
      <c r="E590" s="74">
        <f>SUM(E591:E596)</f>
        <v>0</v>
      </c>
      <c r="F590" s="74"/>
      <c r="G590" s="74">
        <f t="shared" ref="G590:L590" si="420">SUM(G591:G596)</f>
        <v>0</v>
      </c>
      <c r="H590" s="74">
        <f t="shared" si="420"/>
        <v>0</v>
      </c>
      <c r="I590" s="74">
        <f t="shared" si="420"/>
        <v>0</v>
      </c>
      <c r="J590" s="74">
        <f t="shared" si="420"/>
        <v>0</v>
      </c>
      <c r="K590" s="74">
        <f t="shared" si="420"/>
        <v>0</v>
      </c>
      <c r="L590" s="74">
        <f t="shared" si="420"/>
        <v>0</v>
      </c>
      <c r="M590" s="74">
        <f>SUM(M591:M596)</f>
        <v>0</v>
      </c>
      <c r="N590" s="74">
        <f t="shared" ref="N590:V590" si="421">SUM(N591:N596)</f>
        <v>0</v>
      </c>
      <c r="O590" s="74">
        <f t="shared" si="421"/>
        <v>0</v>
      </c>
      <c r="P590" s="74">
        <f t="shared" si="421"/>
        <v>0</v>
      </c>
      <c r="Q590" s="74">
        <f t="shared" si="421"/>
        <v>0</v>
      </c>
      <c r="R590" s="74">
        <f t="shared" si="421"/>
        <v>0</v>
      </c>
      <c r="S590" s="74">
        <f t="shared" si="421"/>
        <v>0</v>
      </c>
      <c r="T590" s="74">
        <f t="shared" si="421"/>
        <v>0</v>
      </c>
      <c r="U590" s="74">
        <f t="shared" si="421"/>
        <v>0</v>
      </c>
      <c r="V590" s="74">
        <f t="shared" si="421"/>
        <v>0</v>
      </c>
    </row>
    <row r="591" spans="1:22" hidden="1">
      <c r="A591" s="51">
        <v>543</v>
      </c>
      <c r="B591" s="11" t="s">
        <v>197</v>
      </c>
      <c r="C591" s="59" t="s">
        <v>229</v>
      </c>
      <c r="D591" s="59"/>
      <c r="E591" s="61">
        <f t="shared" si="384"/>
        <v>0</v>
      </c>
      <c r="F591" s="61"/>
      <c r="G591" s="61"/>
      <c r="H591" s="61"/>
      <c r="I591" s="61"/>
      <c r="J591" s="61">
        <f t="shared" ref="J591:J596" si="422">SUM(G591:I591)</f>
        <v>0</v>
      </c>
      <c r="K591" s="61"/>
      <c r="L591" s="61"/>
      <c r="M591" s="61"/>
      <c r="N591" s="61">
        <f t="shared" ref="N591:N596" si="423">SUM(K591:M591)</f>
        <v>0</v>
      </c>
      <c r="O591" s="61"/>
      <c r="P591" s="61"/>
      <c r="Q591" s="61"/>
      <c r="R591" s="61">
        <f t="shared" ref="R591:R596" si="424">SUM(O591:Q591)</f>
        <v>0</v>
      </c>
      <c r="S591" s="61"/>
      <c r="T591" s="61"/>
      <c r="U591" s="61"/>
      <c r="V591" s="61">
        <f t="shared" ref="V591:V596" si="425">SUM(S591:U591)</f>
        <v>0</v>
      </c>
    </row>
    <row r="592" spans="1:22" s="6" customFormat="1" hidden="1">
      <c r="A592" s="51">
        <v>544</v>
      </c>
      <c r="B592" s="11" t="s">
        <v>197</v>
      </c>
      <c r="C592" s="59" t="s">
        <v>228</v>
      </c>
      <c r="D592" s="59"/>
      <c r="E592" s="61">
        <f t="shared" si="384"/>
        <v>0</v>
      </c>
      <c r="F592" s="61"/>
      <c r="G592" s="61"/>
      <c r="H592" s="61"/>
      <c r="I592" s="61"/>
      <c r="J592" s="61">
        <f t="shared" si="422"/>
        <v>0</v>
      </c>
      <c r="K592" s="61"/>
      <c r="L592" s="61"/>
      <c r="M592" s="61"/>
      <c r="N592" s="61">
        <f t="shared" si="423"/>
        <v>0</v>
      </c>
      <c r="O592" s="61"/>
      <c r="P592" s="61"/>
      <c r="Q592" s="61"/>
      <c r="R592" s="61">
        <f t="shared" si="424"/>
        <v>0</v>
      </c>
      <c r="S592" s="61"/>
      <c r="T592" s="61"/>
      <c r="U592" s="61"/>
      <c r="V592" s="61">
        <f t="shared" si="425"/>
        <v>0</v>
      </c>
    </row>
    <row r="593" spans="1:22" s="6" customFormat="1" hidden="1">
      <c r="A593" s="51">
        <v>545</v>
      </c>
      <c r="B593" s="11" t="s">
        <v>197</v>
      </c>
      <c r="C593" s="59" t="s">
        <v>227</v>
      </c>
      <c r="D593" s="59"/>
      <c r="E593" s="61">
        <f t="shared" si="384"/>
        <v>0</v>
      </c>
      <c r="F593" s="61"/>
      <c r="G593" s="61"/>
      <c r="H593" s="61"/>
      <c r="I593" s="61"/>
      <c r="J593" s="61">
        <f t="shared" si="422"/>
        <v>0</v>
      </c>
      <c r="K593" s="61"/>
      <c r="L593" s="61"/>
      <c r="M593" s="61"/>
      <c r="N593" s="61">
        <f t="shared" si="423"/>
        <v>0</v>
      </c>
      <c r="O593" s="61"/>
      <c r="P593" s="61"/>
      <c r="Q593" s="61"/>
      <c r="R593" s="61">
        <f t="shared" si="424"/>
        <v>0</v>
      </c>
      <c r="S593" s="61"/>
      <c r="T593" s="61"/>
      <c r="U593" s="61"/>
      <c r="V593" s="61">
        <f t="shared" si="425"/>
        <v>0</v>
      </c>
    </row>
    <row r="594" spans="1:22" s="6" customFormat="1" hidden="1">
      <c r="A594" s="51">
        <v>546</v>
      </c>
      <c r="B594" s="11" t="s">
        <v>197</v>
      </c>
      <c r="C594" s="59" t="s">
        <v>226</v>
      </c>
      <c r="D594" s="59"/>
      <c r="E594" s="61">
        <f t="shared" si="384"/>
        <v>0</v>
      </c>
      <c r="F594" s="61"/>
      <c r="G594" s="61"/>
      <c r="H594" s="61"/>
      <c r="I594" s="61"/>
      <c r="J594" s="61">
        <f t="shared" si="422"/>
        <v>0</v>
      </c>
      <c r="K594" s="61"/>
      <c r="L594" s="61"/>
      <c r="M594" s="61"/>
      <c r="N594" s="61">
        <f t="shared" si="423"/>
        <v>0</v>
      </c>
      <c r="O594" s="61"/>
      <c r="P594" s="61"/>
      <c r="Q594" s="61"/>
      <c r="R594" s="61">
        <f t="shared" si="424"/>
        <v>0</v>
      </c>
      <c r="S594" s="61"/>
      <c r="T594" s="61"/>
      <c r="U594" s="61"/>
      <c r="V594" s="61">
        <f t="shared" si="425"/>
        <v>0</v>
      </c>
    </row>
    <row r="595" spans="1:22" s="6" customFormat="1" hidden="1">
      <c r="A595" s="51">
        <v>547</v>
      </c>
      <c r="B595" s="11" t="s">
        <v>197</v>
      </c>
      <c r="C595" s="59" t="s">
        <v>225</v>
      </c>
      <c r="D595" s="59"/>
      <c r="E595" s="61">
        <f t="shared" si="384"/>
        <v>0</v>
      </c>
      <c r="F595" s="61"/>
      <c r="G595" s="61"/>
      <c r="H595" s="61"/>
      <c r="I595" s="61"/>
      <c r="J595" s="61">
        <f t="shared" si="422"/>
        <v>0</v>
      </c>
      <c r="K595" s="61"/>
      <c r="L595" s="61"/>
      <c r="M595" s="61"/>
      <c r="N595" s="61">
        <f t="shared" si="423"/>
        <v>0</v>
      </c>
      <c r="O595" s="61"/>
      <c r="P595" s="61"/>
      <c r="Q595" s="61"/>
      <c r="R595" s="61">
        <f t="shared" si="424"/>
        <v>0</v>
      </c>
      <c r="S595" s="61"/>
      <c r="T595" s="61"/>
      <c r="U595" s="61"/>
      <c r="V595" s="61">
        <f t="shared" si="425"/>
        <v>0</v>
      </c>
    </row>
    <row r="596" spans="1:22" s="6" customFormat="1" hidden="1">
      <c r="A596" s="51">
        <v>548</v>
      </c>
      <c r="B596" s="11" t="s">
        <v>197</v>
      </c>
      <c r="C596" s="59" t="s">
        <v>224</v>
      </c>
      <c r="D596" s="59"/>
      <c r="E596" s="61">
        <f t="shared" si="384"/>
        <v>0</v>
      </c>
      <c r="F596" s="61"/>
      <c r="G596" s="61"/>
      <c r="H596" s="61"/>
      <c r="I596" s="61"/>
      <c r="J596" s="61">
        <f t="shared" si="422"/>
        <v>0</v>
      </c>
      <c r="K596" s="61"/>
      <c r="L596" s="61"/>
      <c r="M596" s="61"/>
      <c r="N596" s="61">
        <f t="shared" si="423"/>
        <v>0</v>
      </c>
      <c r="O596" s="61"/>
      <c r="P596" s="61"/>
      <c r="Q596" s="61"/>
      <c r="R596" s="61">
        <f t="shared" si="424"/>
        <v>0</v>
      </c>
      <c r="S596" s="61"/>
      <c r="T596" s="61"/>
      <c r="U596" s="61"/>
      <c r="V596" s="61">
        <f t="shared" si="425"/>
        <v>0</v>
      </c>
    </row>
    <row r="597" spans="1:22" hidden="1">
      <c r="A597" s="112">
        <v>549</v>
      </c>
      <c r="B597" s="113" t="s">
        <v>201</v>
      </c>
      <c r="C597" s="114" t="s">
        <v>230</v>
      </c>
      <c r="D597" s="114"/>
      <c r="E597" s="74">
        <f>SUM(E598:E603)</f>
        <v>0</v>
      </c>
      <c r="F597" s="74"/>
      <c r="G597" s="74">
        <f t="shared" ref="G597:L597" si="426">SUM(G598:G603)</f>
        <v>0</v>
      </c>
      <c r="H597" s="74">
        <f t="shared" si="426"/>
        <v>0</v>
      </c>
      <c r="I597" s="74">
        <f t="shared" si="426"/>
        <v>0</v>
      </c>
      <c r="J597" s="74">
        <f t="shared" si="426"/>
        <v>0</v>
      </c>
      <c r="K597" s="74">
        <f t="shared" si="426"/>
        <v>0</v>
      </c>
      <c r="L597" s="74">
        <f t="shared" si="426"/>
        <v>0</v>
      </c>
      <c r="M597" s="74">
        <f>SUM(M598:M603)</f>
        <v>0</v>
      </c>
      <c r="N597" s="74">
        <f t="shared" ref="N597:V597" si="427">SUM(N598:N603)</f>
        <v>0</v>
      </c>
      <c r="O597" s="74">
        <f t="shared" si="427"/>
        <v>0</v>
      </c>
      <c r="P597" s="74">
        <f t="shared" si="427"/>
        <v>0</v>
      </c>
      <c r="Q597" s="74">
        <f t="shared" si="427"/>
        <v>0</v>
      </c>
      <c r="R597" s="74">
        <f t="shared" si="427"/>
        <v>0</v>
      </c>
      <c r="S597" s="74">
        <f t="shared" si="427"/>
        <v>0</v>
      </c>
      <c r="T597" s="74">
        <f t="shared" si="427"/>
        <v>0</v>
      </c>
      <c r="U597" s="74">
        <f t="shared" si="427"/>
        <v>0</v>
      </c>
      <c r="V597" s="74">
        <f t="shared" si="427"/>
        <v>0</v>
      </c>
    </row>
    <row r="598" spans="1:22" s="6" customFormat="1" hidden="1">
      <c r="A598" s="51">
        <v>550</v>
      </c>
      <c r="B598" s="11" t="s">
        <v>201</v>
      </c>
      <c r="C598" s="59" t="s">
        <v>229</v>
      </c>
      <c r="D598" s="59"/>
      <c r="E598" s="61">
        <f t="shared" si="384"/>
        <v>0</v>
      </c>
      <c r="F598" s="61"/>
      <c r="G598" s="61"/>
      <c r="H598" s="61"/>
      <c r="I598" s="61"/>
      <c r="J598" s="61">
        <f t="shared" ref="J598:J603" si="428">SUM(G598:I598)</f>
        <v>0</v>
      </c>
      <c r="K598" s="61"/>
      <c r="L598" s="61"/>
      <c r="M598" s="61"/>
      <c r="N598" s="61">
        <f t="shared" ref="N598:N603" si="429">SUM(K598:M598)</f>
        <v>0</v>
      </c>
      <c r="O598" s="61"/>
      <c r="P598" s="61"/>
      <c r="Q598" s="61"/>
      <c r="R598" s="61">
        <f t="shared" ref="R598:R603" si="430">SUM(O598:Q598)</f>
        <v>0</v>
      </c>
      <c r="S598" s="61"/>
      <c r="T598" s="61"/>
      <c r="U598" s="61"/>
      <c r="V598" s="61">
        <f t="shared" ref="V598:V603" si="431">SUM(S598:U598)</f>
        <v>0</v>
      </c>
    </row>
    <row r="599" spans="1:22" s="6" customFormat="1" hidden="1">
      <c r="A599" s="51">
        <v>551</v>
      </c>
      <c r="B599" s="11" t="s">
        <v>201</v>
      </c>
      <c r="C599" s="59" t="s">
        <v>228</v>
      </c>
      <c r="D599" s="59"/>
      <c r="E599" s="61">
        <f t="shared" si="384"/>
        <v>0</v>
      </c>
      <c r="F599" s="61"/>
      <c r="G599" s="61"/>
      <c r="H599" s="61"/>
      <c r="I599" s="61"/>
      <c r="J599" s="61">
        <f t="shared" si="428"/>
        <v>0</v>
      </c>
      <c r="K599" s="61"/>
      <c r="L599" s="61"/>
      <c r="M599" s="61"/>
      <c r="N599" s="61">
        <f t="shared" si="429"/>
        <v>0</v>
      </c>
      <c r="O599" s="61"/>
      <c r="P599" s="61"/>
      <c r="Q599" s="61"/>
      <c r="R599" s="61">
        <f t="shared" si="430"/>
        <v>0</v>
      </c>
      <c r="S599" s="61"/>
      <c r="T599" s="61"/>
      <c r="U599" s="61"/>
      <c r="V599" s="61">
        <f t="shared" si="431"/>
        <v>0</v>
      </c>
    </row>
    <row r="600" spans="1:22" s="6" customFormat="1" hidden="1">
      <c r="A600" s="51">
        <v>552</v>
      </c>
      <c r="B600" s="11" t="s">
        <v>201</v>
      </c>
      <c r="C600" s="59" t="s">
        <v>227</v>
      </c>
      <c r="D600" s="59"/>
      <c r="E600" s="61">
        <f t="shared" si="384"/>
        <v>0</v>
      </c>
      <c r="F600" s="61"/>
      <c r="G600" s="61"/>
      <c r="H600" s="61"/>
      <c r="I600" s="61"/>
      <c r="J600" s="61">
        <f t="shared" si="428"/>
        <v>0</v>
      </c>
      <c r="K600" s="61"/>
      <c r="L600" s="61"/>
      <c r="M600" s="61"/>
      <c r="N600" s="61">
        <f t="shared" si="429"/>
        <v>0</v>
      </c>
      <c r="O600" s="61"/>
      <c r="P600" s="61"/>
      <c r="Q600" s="61"/>
      <c r="R600" s="61">
        <f t="shared" si="430"/>
        <v>0</v>
      </c>
      <c r="S600" s="61"/>
      <c r="T600" s="61"/>
      <c r="U600" s="61"/>
      <c r="V600" s="61">
        <f t="shared" si="431"/>
        <v>0</v>
      </c>
    </row>
    <row r="601" spans="1:22" s="6" customFormat="1" hidden="1">
      <c r="A601" s="51">
        <v>553</v>
      </c>
      <c r="B601" s="11" t="s">
        <v>201</v>
      </c>
      <c r="C601" s="59" t="s">
        <v>226</v>
      </c>
      <c r="D601" s="59"/>
      <c r="E601" s="61">
        <f t="shared" si="384"/>
        <v>0</v>
      </c>
      <c r="F601" s="61"/>
      <c r="G601" s="61"/>
      <c r="H601" s="61"/>
      <c r="I601" s="61"/>
      <c r="J601" s="61">
        <f t="shared" si="428"/>
        <v>0</v>
      </c>
      <c r="K601" s="61"/>
      <c r="L601" s="61"/>
      <c r="M601" s="61"/>
      <c r="N601" s="61">
        <f t="shared" si="429"/>
        <v>0</v>
      </c>
      <c r="O601" s="61"/>
      <c r="P601" s="61"/>
      <c r="Q601" s="61"/>
      <c r="R601" s="61">
        <f t="shared" si="430"/>
        <v>0</v>
      </c>
      <c r="S601" s="61"/>
      <c r="T601" s="61"/>
      <c r="U601" s="61"/>
      <c r="V601" s="61">
        <f t="shared" si="431"/>
        <v>0</v>
      </c>
    </row>
    <row r="602" spans="1:22" s="6" customFormat="1" hidden="1">
      <c r="A602" s="51">
        <v>554</v>
      </c>
      <c r="B602" s="11" t="s">
        <v>201</v>
      </c>
      <c r="C602" s="59" t="s">
        <v>225</v>
      </c>
      <c r="D602" s="59"/>
      <c r="E602" s="61">
        <f t="shared" si="384"/>
        <v>0</v>
      </c>
      <c r="F602" s="61"/>
      <c r="G602" s="61"/>
      <c r="H602" s="61"/>
      <c r="I602" s="61"/>
      <c r="J602" s="61">
        <f t="shared" si="428"/>
        <v>0</v>
      </c>
      <c r="K602" s="61"/>
      <c r="L602" s="61"/>
      <c r="M602" s="61"/>
      <c r="N602" s="61">
        <f t="shared" si="429"/>
        <v>0</v>
      </c>
      <c r="O602" s="61"/>
      <c r="P602" s="61"/>
      <c r="Q602" s="61"/>
      <c r="R602" s="61">
        <f t="shared" si="430"/>
        <v>0</v>
      </c>
      <c r="S602" s="61"/>
      <c r="T602" s="61"/>
      <c r="U602" s="61"/>
      <c r="V602" s="61">
        <f t="shared" si="431"/>
        <v>0</v>
      </c>
    </row>
    <row r="603" spans="1:22" s="6" customFormat="1" hidden="1">
      <c r="A603" s="51">
        <v>555</v>
      </c>
      <c r="B603" s="11" t="s">
        <v>201</v>
      </c>
      <c r="C603" s="59" t="s">
        <v>224</v>
      </c>
      <c r="D603" s="59"/>
      <c r="E603" s="61">
        <f t="shared" si="384"/>
        <v>0</v>
      </c>
      <c r="F603" s="61"/>
      <c r="G603" s="61"/>
      <c r="H603" s="61"/>
      <c r="I603" s="61"/>
      <c r="J603" s="61">
        <f t="shared" si="428"/>
        <v>0</v>
      </c>
      <c r="K603" s="61"/>
      <c r="L603" s="61"/>
      <c r="M603" s="61"/>
      <c r="N603" s="61">
        <f t="shared" si="429"/>
        <v>0</v>
      </c>
      <c r="O603" s="61"/>
      <c r="P603" s="61"/>
      <c r="Q603" s="61"/>
      <c r="R603" s="61">
        <f t="shared" si="430"/>
        <v>0</v>
      </c>
      <c r="S603" s="61"/>
      <c r="T603" s="61"/>
      <c r="U603" s="61"/>
      <c r="V603" s="61">
        <f t="shared" si="431"/>
        <v>0</v>
      </c>
    </row>
    <row r="604" spans="1:22" s="6" customFormat="1" hidden="1">
      <c r="A604" s="112">
        <v>556</v>
      </c>
      <c r="B604" s="113" t="s">
        <v>214</v>
      </c>
      <c r="C604" s="114" t="s">
        <v>223</v>
      </c>
      <c r="D604" s="114"/>
      <c r="E604" s="74">
        <f>SUM(E605:E610)</f>
        <v>0</v>
      </c>
      <c r="F604" s="74"/>
      <c r="G604" s="68">
        <f t="shared" ref="G604:I604" si="432">SUM(G605:G610)</f>
        <v>0</v>
      </c>
      <c r="H604" s="68">
        <f t="shared" si="432"/>
        <v>0</v>
      </c>
      <c r="I604" s="68">
        <f t="shared" si="432"/>
        <v>0</v>
      </c>
      <c r="J604" s="68">
        <f>SUM(G604:I604)</f>
        <v>0</v>
      </c>
      <c r="K604" s="68">
        <f t="shared" ref="K604:M604" si="433">SUM(K605:K610)</f>
        <v>0</v>
      </c>
      <c r="L604" s="68">
        <f t="shared" si="433"/>
        <v>0</v>
      </c>
      <c r="M604" s="68">
        <f t="shared" si="433"/>
        <v>0</v>
      </c>
      <c r="N604" s="68">
        <f>SUM(K604:M604)</f>
        <v>0</v>
      </c>
      <c r="O604" s="68">
        <f t="shared" ref="O604:Q604" si="434">SUM(O605:O610)</f>
        <v>0</v>
      </c>
      <c r="P604" s="68">
        <f t="shared" si="434"/>
        <v>0</v>
      </c>
      <c r="Q604" s="68">
        <f t="shared" si="434"/>
        <v>0</v>
      </c>
      <c r="R604" s="68">
        <f>SUM(O604:Q604)</f>
        <v>0</v>
      </c>
      <c r="S604" s="68">
        <f t="shared" ref="S604:U604" si="435">SUM(S605:S610)</f>
        <v>0</v>
      </c>
      <c r="T604" s="68">
        <f t="shared" si="435"/>
        <v>0</v>
      </c>
      <c r="U604" s="68">
        <f t="shared" si="435"/>
        <v>0</v>
      </c>
      <c r="V604" s="68">
        <f>SUM(S604:U604)</f>
        <v>0</v>
      </c>
    </row>
    <row r="605" spans="1:22" s="6" customFormat="1" hidden="1">
      <c r="A605" s="51">
        <v>557</v>
      </c>
      <c r="B605" s="11" t="s">
        <v>214</v>
      </c>
      <c r="C605" s="59" t="s">
        <v>229</v>
      </c>
      <c r="D605" s="59"/>
      <c r="E605" s="61">
        <f t="shared" si="384"/>
        <v>0</v>
      </c>
      <c r="F605" s="61"/>
      <c r="G605" s="61">
        <f>VLOOKUP($A605,[19]Dept!$A$4:$S$42,5,FALSE)*G$3%</f>
        <v>0</v>
      </c>
      <c r="H605" s="61">
        <f>VLOOKUP($A605,[19]Dept!$A$4:$S$42,6,FALSE)*H$3%</f>
        <v>0</v>
      </c>
      <c r="I605" s="61">
        <f>VLOOKUP($A605,[19]Dept!$A$4:$S$42,7,FALSE)*I$3%</f>
        <v>0</v>
      </c>
      <c r="J605" s="61">
        <f t="shared" ref="J605:J610" si="436">SUM(G605:I605)</f>
        <v>0</v>
      </c>
      <c r="K605" s="61">
        <f>VLOOKUP($A605,[19]Dept!$A$4:$S$42,9,FALSE)*K$3%</f>
        <v>0</v>
      </c>
      <c r="L605" s="61">
        <f>VLOOKUP($A605,[19]Dept!$A$4:$S$42,10,FALSE)*L$3%</f>
        <v>0</v>
      </c>
      <c r="M605" s="61">
        <f>VLOOKUP($A605,[19]Dept!$A$4:$S$42,11,FALSE)*M$3%</f>
        <v>0</v>
      </c>
      <c r="N605" s="61">
        <f t="shared" ref="N605:N610" si="437">SUM(K605:M605)</f>
        <v>0</v>
      </c>
      <c r="O605" s="61">
        <f>VLOOKUP($A605,[19]Dept!$A$4:$S$42,13,FALSE)*O$3%</f>
        <v>0</v>
      </c>
      <c r="P605" s="61">
        <f>VLOOKUP($A605,[19]Dept!$A$4:$S$42,14,FALSE)*P$3%</f>
        <v>0</v>
      </c>
      <c r="Q605" s="61">
        <f>VLOOKUP($A605,[19]Dept!$A$4:$S$42,15,FALSE)*Q$3%</f>
        <v>0</v>
      </c>
      <c r="R605" s="61">
        <f t="shared" ref="R605:R610" si="438">SUM(O605:Q605)</f>
        <v>0</v>
      </c>
      <c r="S605" s="61">
        <f>VLOOKUP($A605,[19]Dept!$A$4:$S$42,17,FALSE)*S$3%</f>
        <v>0</v>
      </c>
      <c r="T605" s="61">
        <f>VLOOKUP($A605,[19]Dept!$A$4:$S$42,18,FALSE)*T$3%</f>
        <v>0</v>
      </c>
      <c r="U605" s="61">
        <f>VLOOKUP($A605,[19]Dept!$A$4:$S$42,19,FALSE)*U$3%</f>
        <v>0</v>
      </c>
      <c r="V605" s="61">
        <f t="shared" ref="V605:V610" si="439">SUM(S605:U605)</f>
        <v>0</v>
      </c>
    </row>
    <row r="606" spans="1:22" s="6" customFormat="1" hidden="1">
      <c r="A606" s="51">
        <v>558</v>
      </c>
      <c r="B606" s="11" t="s">
        <v>214</v>
      </c>
      <c r="C606" s="59" t="s">
        <v>228</v>
      </c>
      <c r="D606" s="59"/>
      <c r="E606" s="61">
        <f t="shared" si="384"/>
        <v>0</v>
      </c>
      <c r="F606" s="61"/>
      <c r="G606" s="61">
        <f>VLOOKUP($A606,[19]Dept!$A$4:$S$42,5,FALSE)*G$3%</f>
        <v>0</v>
      </c>
      <c r="H606" s="61">
        <f>VLOOKUP($A606,[19]Dept!$A$4:$S$42,6,FALSE)*H$3%</f>
        <v>0</v>
      </c>
      <c r="I606" s="61">
        <f>VLOOKUP($A606,[19]Dept!$A$4:$S$42,7,FALSE)*I$3%</f>
        <v>0</v>
      </c>
      <c r="J606" s="61">
        <f t="shared" si="436"/>
        <v>0</v>
      </c>
      <c r="K606" s="61">
        <f>VLOOKUP($A606,[19]Dept!$A$4:$S$42,9,FALSE)*K$3%</f>
        <v>0</v>
      </c>
      <c r="L606" s="61">
        <f>VLOOKUP($A606,[19]Dept!$A$4:$S$42,10,FALSE)*L$3%</f>
        <v>0</v>
      </c>
      <c r="M606" s="61">
        <f>VLOOKUP($A606,[19]Dept!$A$4:$S$42,11,FALSE)*M$3%</f>
        <v>0</v>
      </c>
      <c r="N606" s="61">
        <f t="shared" si="437"/>
        <v>0</v>
      </c>
      <c r="O606" s="61">
        <f>VLOOKUP($A606,[19]Dept!$A$4:$S$42,13,FALSE)*O$3%</f>
        <v>0</v>
      </c>
      <c r="P606" s="61">
        <f>VLOOKUP($A606,[19]Dept!$A$4:$S$42,14,FALSE)*P$3%</f>
        <v>0</v>
      </c>
      <c r="Q606" s="61">
        <f>VLOOKUP($A606,[19]Dept!$A$4:$S$42,15,FALSE)*Q$3%</f>
        <v>0</v>
      </c>
      <c r="R606" s="61">
        <f t="shared" si="438"/>
        <v>0</v>
      </c>
      <c r="S606" s="61">
        <f>VLOOKUP($A606,[19]Dept!$A$4:$S$42,17,FALSE)*S$3%</f>
        <v>0</v>
      </c>
      <c r="T606" s="61">
        <f>VLOOKUP($A606,[19]Dept!$A$4:$S$42,18,FALSE)*T$3%</f>
        <v>0</v>
      </c>
      <c r="U606" s="61">
        <f>VLOOKUP($A606,[19]Dept!$A$4:$S$42,19,FALSE)*U$3%</f>
        <v>0</v>
      </c>
      <c r="V606" s="61">
        <f t="shared" si="439"/>
        <v>0</v>
      </c>
    </row>
    <row r="607" spans="1:22" s="6" customFormat="1" hidden="1">
      <c r="A607" s="51">
        <v>559</v>
      </c>
      <c r="B607" s="11" t="s">
        <v>214</v>
      </c>
      <c r="C607" s="59" t="s">
        <v>227</v>
      </c>
      <c r="D607" s="59"/>
      <c r="E607" s="61">
        <f t="shared" si="384"/>
        <v>0</v>
      </c>
      <c r="F607" s="61"/>
      <c r="G607" s="61">
        <f>VLOOKUP($A607,[19]Dept!$A$4:$S$42,5,FALSE)*G$3%</f>
        <v>0</v>
      </c>
      <c r="H607" s="61">
        <f>VLOOKUP($A607,[19]Dept!$A$4:$S$42,6,FALSE)*H$3%</f>
        <v>0</v>
      </c>
      <c r="I607" s="61">
        <f>VLOOKUP($A607,[19]Dept!$A$4:$S$42,7,FALSE)*I$3%</f>
        <v>0</v>
      </c>
      <c r="J607" s="61">
        <f t="shared" si="436"/>
        <v>0</v>
      </c>
      <c r="K607" s="61">
        <f>VLOOKUP($A607,[19]Dept!$A$4:$S$42,9,FALSE)*K$3%</f>
        <v>0</v>
      </c>
      <c r="L607" s="61">
        <f>VLOOKUP($A607,[19]Dept!$A$4:$S$42,10,FALSE)*L$3%</f>
        <v>0</v>
      </c>
      <c r="M607" s="61">
        <f>VLOOKUP($A607,[19]Dept!$A$4:$S$42,11,FALSE)*M$3%</f>
        <v>0</v>
      </c>
      <c r="N607" s="61">
        <f t="shared" si="437"/>
        <v>0</v>
      </c>
      <c r="O607" s="61">
        <f>VLOOKUP($A607,[19]Dept!$A$4:$S$42,13,FALSE)*O$3%</f>
        <v>0</v>
      </c>
      <c r="P607" s="61">
        <f>VLOOKUP($A607,[19]Dept!$A$4:$S$42,14,FALSE)*P$3%</f>
        <v>0</v>
      </c>
      <c r="Q607" s="61">
        <f>VLOOKUP($A607,[19]Dept!$A$4:$S$42,15,FALSE)*Q$3%</f>
        <v>0</v>
      </c>
      <c r="R607" s="61">
        <f t="shared" si="438"/>
        <v>0</v>
      </c>
      <c r="S607" s="61">
        <f>VLOOKUP($A607,[19]Dept!$A$4:$S$42,17,FALSE)*S$3%</f>
        <v>0</v>
      </c>
      <c r="T607" s="61">
        <f>VLOOKUP($A607,[19]Dept!$A$4:$S$42,18,FALSE)*T$3%</f>
        <v>0</v>
      </c>
      <c r="U607" s="61">
        <f>VLOOKUP($A607,[19]Dept!$A$4:$S$42,19,FALSE)*U$3%</f>
        <v>0</v>
      </c>
      <c r="V607" s="61">
        <f t="shared" si="439"/>
        <v>0</v>
      </c>
    </row>
    <row r="608" spans="1:22" s="6" customFormat="1" hidden="1">
      <c r="A608" s="51">
        <v>560</v>
      </c>
      <c r="B608" s="11" t="s">
        <v>214</v>
      </c>
      <c r="C608" s="59" t="s">
        <v>226</v>
      </c>
      <c r="D608" s="59"/>
      <c r="E608" s="61">
        <f t="shared" si="384"/>
        <v>0</v>
      </c>
      <c r="F608" s="61"/>
      <c r="G608" s="61">
        <f>VLOOKUP($A608,[19]Dept!$A$4:$S$42,5,FALSE)*G$3%</f>
        <v>0</v>
      </c>
      <c r="H608" s="61">
        <f>VLOOKUP($A608,[19]Dept!$A$4:$S$42,6,FALSE)*H$3%</f>
        <v>0</v>
      </c>
      <c r="I608" s="61">
        <f>VLOOKUP($A608,[19]Dept!$A$4:$S$42,7,FALSE)*I$3%</f>
        <v>0</v>
      </c>
      <c r="J608" s="61">
        <f t="shared" si="436"/>
        <v>0</v>
      </c>
      <c r="K608" s="61">
        <f>VLOOKUP($A608,[19]Dept!$A$4:$S$42,9,FALSE)*K$3%</f>
        <v>0</v>
      </c>
      <c r="L608" s="61">
        <f>VLOOKUP($A608,[19]Dept!$A$4:$S$42,10,FALSE)*L$3%</f>
        <v>0</v>
      </c>
      <c r="M608" s="61">
        <f>VLOOKUP($A608,[19]Dept!$A$4:$S$42,11,FALSE)*M$3%</f>
        <v>0</v>
      </c>
      <c r="N608" s="61">
        <f t="shared" si="437"/>
        <v>0</v>
      </c>
      <c r="O608" s="61">
        <f>VLOOKUP($A608,[19]Dept!$A$4:$S$42,13,FALSE)*O$3%</f>
        <v>0</v>
      </c>
      <c r="P608" s="61">
        <f>VLOOKUP($A608,[19]Dept!$A$4:$S$42,14,FALSE)*P$3%</f>
        <v>0</v>
      </c>
      <c r="Q608" s="61">
        <f>VLOOKUP($A608,[19]Dept!$A$4:$S$42,15,FALSE)*Q$3%</f>
        <v>0</v>
      </c>
      <c r="R608" s="61">
        <f t="shared" si="438"/>
        <v>0</v>
      </c>
      <c r="S608" s="61">
        <f>VLOOKUP($A608,[19]Dept!$A$4:$S$42,17,FALSE)*S$3%</f>
        <v>0</v>
      </c>
      <c r="T608" s="61">
        <f>VLOOKUP($A608,[19]Dept!$A$4:$S$42,18,FALSE)*T$3%</f>
        <v>0</v>
      </c>
      <c r="U608" s="61">
        <f>VLOOKUP($A608,[19]Dept!$A$4:$S$42,19,FALSE)*U$3%</f>
        <v>0</v>
      </c>
      <c r="V608" s="61">
        <f t="shared" si="439"/>
        <v>0</v>
      </c>
    </row>
    <row r="609" spans="1:22" hidden="1">
      <c r="A609" s="51">
        <v>561</v>
      </c>
      <c r="B609" s="11" t="s">
        <v>214</v>
      </c>
      <c r="C609" s="59" t="s">
        <v>225</v>
      </c>
      <c r="D609" s="59"/>
      <c r="E609" s="61">
        <f t="shared" si="384"/>
        <v>0</v>
      </c>
      <c r="F609" s="61"/>
      <c r="G609" s="61">
        <f>VLOOKUP($A609,[19]Dept!$A$4:$S$42,5,FALSE)*G$3%</f>
        <v>0</v>
      </c>
      <c r="H609" s="61">
        <f>VLOOKUP($A609,[19]Dept!$A$4:$S$42,6,FALSE)*H$3%</f>
        <v>0</v>
      </c>
      <c r="I609" s="61">
        <f>VLOOKUP($A609,[19]Dept!$A$4:$S$42,7,FALSE)*I$3%</f>
        <v>0</v>
      </c>
      <c r="J609" s="61">
        <f t="shared" si="436"/>
        <v>0</v>
      </c>
      <c r="K609" s="61">
        <f>VLOOKUP($A609,[19]Dept!$A$4:$S$42,9,FALSE)*K$3%</f>
        <v>0</v>
      </c>
      <c r="L609" s="61">
        <f>VLOOKUP($A609,[19]Dept!$A$4:$S$42,10,FALSE)*L$3%</f>
        <v>0</v>
      </c>
      <c r="M609" s="61">
        <f>VLOOKUP($A609,[19]Dept!$A$4:$S$42,11,FALSE)*M$3%</f>
        <v>0</v>
      </c>
      <c r="N609" s="61">
        <f t="shared" si="437"/>
        <v>0</v>
      </c>
      <c r="O609" s="61">
        <f>VLOOKUP($A609,[19]Dept!$A$4:$S$42,13,FALSE)*O$3%</f>
        <v>0</v>
      </c>
      <c r="P609" s="61">
        <f>VLOOKUP($A609,[19]Dept!$A$4:$S$42,14,FALSE)*P$3%</f>
        <v>0</v>
      </c>
      <c r="Q609" s="61">
        <f>VLOOKUP($A609,[19]Dept!$A$4:$S$42,15,FALSE)*Q$3%</f>
        <v>0</v>
      </c>
      <c r="R609" s="61">
        <f t="shared" si="438"/>
        <v>0</v>
      </c>
      <c r="S609" s="61">
        <f>VLOOKUP($A609,[19]Dept!$A$4:$S$42,17,FALSE)*S$3%</f>
        <v>0</v>
      </c>
      <c r="T609" s="61">
        <f>VLOOKUP($A609,[19]Dept!$A$4:$S$42,18,FALSE)*T$3%</f>
        <v>0</v>
      </c>
      <c r="U609" s="61">
        <f>VLOOKUP($A609,[19]Dept!$A$4:$S$42,19,FALSE)*U$3%</f>
        <v>0</v>
      </c>
      <c r="V609" s="61">
        <f t="shared" si="439"/>
        <v>0</v>
      </c>
    </row>
    <row r="610" spans="1:22" s="6" customFormat="1" hidden="1">
      <c r="A610" s="51">
        <v>562</v>
      </c>
      <c r="B610" s="11" t="s">
        <v>214</v>
      </c>
      <c r="C610" s="59" t="s">
        <v>224</v>
      </c>
      <c r="D610" s="59"/>
      <c r="E610" s="61">
        <f t="shared" si="384"/>
        <v>0</v>
      </c>
      <c r="F610" s="61"/>
      <c r="G610" s="61">
        <f>VLOOKUP($A610,[19]Dept!$A$4:$S$42,5,FALSE)*G$3%</f>
        <v>0</v>
      </c>
      <c r="H610" s="61">
        <f>VLOOKUP($A610,[19]Dept!$A$4:$S$42,6,FALSE)*H$3%</f>
        <v>0</v>
      </c>
      <c r="I610" s="61">
        <f>VLOOKUP($A610,[19]Dept!$A$4:$S$42,7,FALSE)*I$3%</f>
        <v>0</v>
      </c>
      <c r="J610" s="61">
        <f t="shared" si="436"/>
        <v>0</v>
      </c>
      <c r="K610" s="61">
        <f>VLOOKUP($A610,[19]Dept!$A$4:$S$42,9,FALSE)*K$3%</f>
        <v>0</v>
      </c>
      <c r="L610" s="61">
        <f>VLOOKUP($A610,[19]Dept!$A$4:$S$42,10,FALSE)*L$3%</f>
        <v>0</v>
      </c>
      <c r="M610" s="61">
        <f>VLOOKUP($A610,[19]Dept!$A$4:$S$42,11,FALSE)*M$3%</f>
        <v>0</v>
      </c>
      <c r="N610" s="61">
        <f t="shared" si="437"/>
        <v>0</v>
      </c>
      <c r="O610" s="61">
        <f>VLOOKUP($A610,[19]Dept!$A$4:$S$42,13,FALSE)*O$3%</f>
        <v>0</v>
      </c>
      <c r="P610" s="61">
        <f>VLOOKUP($A610,[19]Dept!$A$4:$S$42,14,FALSE)*P$3%</f>
        <v>0</v>
      </c>
      <c r="Q610" s="61">
        <f>VLOOKUP($A610,[19]Dept!$A$4:$S$42,15,FALSE)*Q$3%</f>
        <v>0</v>
      </c>
      <c r="R610" s="61">
        <f t="shared" si="438"/>
        <v>0</v>
      </c>
      <c r="S610" s="61">
        <f>VLOOKUP($A610,[19]Dept!$A$4:$S$42,17,FALSE)*S$3%</f>
        <v>0</v>
      </c>
      <c r="T610" s="61">
        <f>VLOOKUP($A610,[19]Dept!$A$4:$S$42,18,FALSE)*T$3%</f>
        <v>0</v>
      </c>
      <c r="U610" s="61">
        <f>VLOOKUP($A610,[19]Dept!$A$4:$S$42,19,FALSE)*U$3%</f>
        <v>0</v>
      </c>
      <c r="V610" s="61">
        <f t="shared" si="439"/>
        <v>0</v>
      </c>
    </row>
    <row r="611" spans="1:22" s="6" customFormat="1" hidden="1">
      <c r="A611" s="112">
        <v>563</v>
      </c>
      <c r="B611" s="113" t="s">
        <v>235</v>
      </c>
      <c r="C611" s="114" t="s">
        <v>230</v>
      </c>
      <c r="D611" s="114"/>
      <c r="E611" s="74">
        <f>SUM(E612:E617)</f>
        <v>0</v>
      </c>
      <c r="F611" s="74"/>
      <c r="G611" s="68">
        <f t="shared" ref="G611:I611" si="440">SUM(G612:G617)</f>
        <v>0</v>
      </c>
      <c r="H611" s="68">
        <f t="shared" si="440"/>
        <v>0</v>
      </c>
      <c r="I611" s="68">
        <f t="shared" si="440"/>
        <v>0</v>
      </c>
      <c r="J611" s="68">
        <f>SUM(G611:I611)</f>
        <v>0</v>
      </c>
      <c r="K611" s="68">
        <f t="shared" ref="K611:M611" si="441">SUM(K612:K617)</f>
        <v>0</v>
      </c>
      <c r="L611" s="68">
        <f t="shared" si="441"/>
        <v>0</v>
      </c>
      <c r="M611" s="68">
        <f t="shared" si="441"/>
        <v>0</v>
      </c>
      <c r="N611" s="68">
        <f>SUM(K611:M611)</f>
        <v>0</v>
      </c>
      <c r="O611" s="68">
        <f t="shared" ref="O611:Q611" si="442">SUM(O612:O617)</f>
        <v>0</v>
      </c>
      <c r="P611" s="68">
        <f t="shared" si="442"/>
        <v>0</v>
      </c>
      <c r="Q611" s="68">
        <f t="shared" si="442"/>
        <v>0</v>
      </c>
      <c r="R611" s="68">
        <f>SUM(O611:Q611)</f>
        <v>0</v>
      </c>
      <c r="S611" s="68">
        <f t="shared" ref="S611:U611" si="443">SUM(S612:S617)</f>
        <v>0</v>
      </c>
      <c r="T611" s="68">
        <f t="shared" si="443"/>
        <v>0</v>
      </c>
      <c r="U611" s="68">
        <f t="shared" si="443"/>
        <v>0</v>
      </c>
      <c r="V611" s="68">
        <f>SUM(S611:U611)</f>
        <v>0</v>
      </c>
    </row>
    <row r="612" spans="1:22" s="6" customFormat="1" hidden="1">
      <c r="A612" s="51">
        <v>564</v>
      </c>
      <c r="B612" s="11" t="s">
        <v>235</v>
      </c>
      <c r="C612" s="59" t="s">
        <v>229</v>
      </c>
      <c r="D612" s="59"/>
      <c r="E612" s="61">
        <f t="shared" si="384"/>
        <v>0</v>
      </c>
      <c r="F612" s="61"/>
      <c r="G612" s="61">
        <f>VLOOKUP($A612,[19]Dept!$A$4:$S$42,5,FALSE)*G$3%</f>
        <v>0</v>
      </c>
      <c r="H612" s="61">
        <f>VLOOKUP($A612,[19]Dept!$A$4:$S$42,6,FALSE)*H$3%</f>
        <v>0</v>
      </c>
      <c r="I612" s="61">
        <f>VLOOKUP($A612,[19]Dept!$A$4:$S$42,7,FALSE)*I$3%</f>
        <v>0</v>
      </c>
      <c r="J612" s="61">
        <f t="shared" ref="J612:J617" si="444">SUM(G612:I612)</f>
        <v>0</v>
      </c>
      <c r="K612" s="61">
        <f>VLOOKUP($A612,[19]Dept!$A$4:$S$42,9,FALSE)*K$3%</f>
        <v>0</v>
      </c>
      <c r="L612" s="61">
        <f>VLOOKUP($A612,[19]Dept!$A$4:$S$42,10,FALSE)*L$3%</f>
        <v>0</v>
      </c>
      <c r="M612" s="61">
        <f>VLOOKUP($A612,[19]Dept!$A$4:$S$42,11,FALSE)*M$3%</f>
        <v>0</v>
      </c>
      <c r="N612" s="61">
        <f t="shared" ref="N612:N617" si="445">SUM(K612:M612)</f>
        <v>0</v>
      </c>
      <c r="O612" s="61">
        <f>VLOOKUP($A612,[19]Dept!$A$4:$S$42,13,FALSE)*O$3%</f>
        <v>0</v>
      </c>
      <c r="P612" s="61">
        <f>VLOOKUP($A612,[19]Dept!$A$4:$S$42,14,FALSE)*P$3%</f>
        <v>0</v>
      </c>
      <c r="Q612" s="61">
        <f>VLOOKUP($A612,[19]Dept!$A$4:$S$42,15,FALSE)*Q$3%</f>
        <v>0</v>
      </c>
      <c r="R612" s="61">
        <f t="shared" ref="R612:R617" si="446">SUM(O612:Q612)</f>
        <v>0</v>
      </c>
      <c r="S612" s="61">
        <f>VLOOKUP($A612,[19]Dept!$A$4:$S$42,17,FALSE)*S$3%</f>
        <v>0</v>
      </c>
      <c r="T612" s="61">
        <f>VLOOKUP($A612,[19]Dept!$A$4:$S$42,18,FALSE)*T$3%</f>
        <v>0</v>
      </c>
      <c r="U612" s="61">
        <f>VLOOKUP($A612,[19]Dept!$A$4:$S$42,19,FALSE)*U$3%</f>
        <v>0</v>
      </c>
      <c r="V612" s="61">
        <f t="shared" ref="V612:V617" si="447">SUM(S612:U612)</f>
        <v>0</v>
      </c>
    </row>
    <row r="613" spans="1:22" s="6" customFormat="1" hidden="1">
      <c r="A613" s="51">
        <v>565</v>
      </c>
      <c r="B613" s="11" t="s">
        <v>235</v>
      </c>
      <c r="C613" s="59" t="s">
        <v>228</v>
      </c>
      <c r="D613" s="59"/>
      <c r="E613" s="61">
        <f t="shared" si="384"/>
        <v>0</v>
      </c>
      <c r="F613" s="61"/>
      <c r="G613" s="61">
        <f>VLOOKUP($A613,[19]Dept!$A$4:$S$42,5,FALSE)*G$3%</f>
        <v>0</v>
      </c>
      <c r="H613" s="61">
        <f>VLOOKUP($A613,[19]Dept!$A$4:$S$42,6,FALSE)*H$3%</f>
        <v>0</v>
      </c>
      <c r="I613" s="61">
        <f>VLOOKUP($A613,[19]Dept!$A$4:$S$42,7,FALSE)*I$3%</f>
        <v>0</v>
      </c>
      <c r="J613" s="61">
        <f t="shared" si="444"/>
        <v>0</v>
      </c>
      <c r="K613" s="61">
        <f>VLOOKUP($A613,[19]Dept!$A$4:$S$42,9,FALSE)*K$3%</f>
        <v>0</v>
      </c>
      <c r="L613" s="61">
        <f>VLOOKUP($A613,[19]Dept!$A$4:$S$42,10,FALSE)*L$3%</f>
        <v>0</v>
      </c>
      <c r="M613" s="61">
        <f>VLOOKUP($A613,[19]Dept!$A$4:$S$42,11,FALSE)*M$3%</f>
        <v>0</v>
      </c>
      <c r="N613" s="61">
        <f t="shared" si="445"/>
        <v>0</v>
      </c>
      <c r="O613" s="61">
        <f>VLOOKUP($A613,[19]Dept!$A$4:$S$42,13,FALSE)*O$3%</f>
        <v>0</v>
      </c>
      <c r="P613" s="61">
        <f>VLOOKUP($A613,[19]Dept!$A$4:$S$42,14,FALSE)*P$3%</f>
        <v>0</v>
      </c>
      <c r="Q613" s="61">
        <f>VLOOKUP($A613,[19]Dept!$A$4:$S$42,15,FALSE)*Q$3%</f>
        <v>0</v>
      </c>
      <c r="R613" s="61">
        <f t="shared" si="446"/>
        <v>0</v>
      </c>
      <c r="S613" s="61">
        <f>VLOOKUP($A613,[19]Dept!$A$4:$S$42,17,FALSE)*S$3%</f>
        <v>0</v>
      </c>
      <c r="T613" s="61">
        <f>VLOOKUP($A613,[19]Dept!$A$4:$S$42,18,FALSE)*T$3%</f>
        <v>0</v>
      </c>
      <c r="U613" s="61">
        <f>VLOOKUP($A613,[19]Dept!$A$4:$S$42,19,FALSE)*U$3%</f>
        <v>0</v>
      </c>
      <c r="V613" s="61">
        <f t="shared" si="447"/>
        <v>0</v>
      </c>
    </row>
    <row r="614" spans="1:22" s="6" customFormat="1" hidden="1">
      <c r="A614" s="51">
        <v>566</v>
      </c>
      <c r="B614" s="11" t="s">
        <v>235</v>
      </c>
      <c r="C614" s="59" t="s">
        <v>227</v>
      </c>
      <c r="D614" s="59"/>
      <c r="E614" s="61">
        <f t="shared" si="384"/>
        <v>0</v>
      </c>
      <c r="F614" s="61"/>
      <c r="G614" s="61">
        <f>VLOOKUP($A614,[19]Dept!$A$4:$S$42,5,FALSE)*G$3%</f>
        <v>0</v>
      </c>
      <c r="H614" s="61">
        <f>VLOOKUP($A614,[19]Dept!$A$4:$S$42,6,FALSE)*H$3%</f>
        <v>0</v>
      </c>
      <c r="I614" s="61">
        <f>VLOOKUP($A614,[19]Dept!$A$4:$S$42,7,FALSE)*I$3%</f>
        <v>0</v>
      </c>
      <c r="J614" s="61">
        <f t="shared" si="444"/>
        <v>0</v>
      </c>
      <c r="K614" s="61">
        <f>VLOOKUP($A614,[19]Dept!$A$4:$S$42,9,FALSE)*K$3%</f>
        <v>0</v>
      </c>
      <c r="L614" s="61">
        <f>VLOOKUP($A614,[19]Dept!$A$4:$S$42,10,FALSE)*L$3%</f>
        <v>0</v>
      </c>
      <c r="M614" s="61">
        <f>VLOOKUP($A614,[19]Dept!$A$4:$S$42,11,FALSE)*M$3%</f>
        <v>0</v>
      </c>
      <c r="N614" s="61">
        <f t="shared" si="445"/>
        <v>0</v>
      </c>
      <c r="O614" s="61">
        <f>VLOOKUP($A614,[19]Dept!$A$4:$S$42,13,FALSE)*O$3%</f>
        <v>0</v>
      </c>
      <c r="P614" s="61">
        <f>VLOOKUP($A614,[19]Dept!$A$4:$S$42,14,FALSE)*P$3%</f>
        <v>0</v>
      </c>
      <c r="Q614" s="61">
        <f>VLOOKUP($A614,[19]Dept!$A$4:$S$42,15,FALSE)*Q$3%</f>
        <v>0</v>
      </c>
      <c r="R614" s="61">
        <f t="shared" si="446"/>
        <v>0</v>
      </c>
      <c r="S614" s="61">
        <f>VLOOKUP($A614,[19]Dept!$A$4:$S$42,17,FALSE)*S$3%</f>
        <v>0</v>
      </c>
      <c r="T614" s="61">
        <f>VLOOKUP($A614,[19]Dept!$A$4:$S$42,18,FALSE)*T$3%</f>
        <v>0</v>
      </c>
      <c r="U614" s="61">
        <f>VLOOKUP($A614,[19]Dept!$A$4:$S$42,19,FALSE)*U$3%</f>
        <v>0</v>
      </c>
      <c r="V614" s="61">
        <f t="shared" si="447"/>
        <v>0</v>
      </c>
    </row>
    <row r="615" spans="1:22" s="6" customFormat="1" hidden="1">
      <c r="A615" s="51">
        <v>567</v>
      </c>
      <c r="B615" s="11" t="s">
        <v>235</v>
      </c>
      <c r="C615" s="59" t="s">
        <v>226</v>
      </c>
      <c r="D615" s="59"/>
      <c r="E615" s="61">
        <f t="shared" si="384"/>
        <v>0</v>
      </c>
      <c r="F615" s="61"/>
      <c r="G615" s="61">
        <f>VLOOKUP($A615,[19]Dept!$A$4:$S$42,5,FALSE)*G$3%</f>
        <v>0</v>
      </c>
      <c r="H615" s="61">
        <f>VLOOKUP($A615,[19]Dept!$A$4:$S$42,6,FALSE)*H$3%</f>
        <v>0</v>
      </c>
      <c r="I615" s="61">
        <f>VLOOKUP($A615,[19]Dept!$A$4:$S$42,7,FALSE)*I$3%</f>
        <v>0</v>
      </c>
      <c r="J615" s="61">
        <f t="shared" si="444"/>
        <v>0</v>
      </c>
      <c r="K615" s="61">
        <f>VLOOKUP($A615,[19]Dept!$A$4:$S$42,9,FALSE)*K$3%</f>
        <v>0</v>
      </c>
      <c r="L615" s="61">
        <f>VLOOKUP($A615,[19]Dept!$A$4:$S$42,10,FALSE)*L$3%</f>
        <v>0</v>
      </c>
      <c r="M615" s="61">
        <f>VLOOKUP($A615,[19]Dept!$A$4:$S$42,11,FALSE)*M$3%</f>
        <v>0</v>
      </c>
      <c r="N615" s="61">
        <f t="shared" si="445"/>
        <v>0</v>
      </c>
      <c r="O615" s="61">
        <f>VLOOKUP($A615,[19]Dept!$A$4:$S$42,13,FALSE)*O$3%</f>
        <v>0</v>
      </c>
      <c r="P615" s="61">
        <f>VLOOKUP($A615,[19]Dept!$A$4:$S$42,14,FALSE)*P$3%</f>
        <v>0</v>
      </c>
      <c r="Q615" s="61">
        <f>VLOOKUP($A615,[19]Dept!$A$4:$S$42,15,FALSE)*Q$3%</f>
        <v>0</v>
      </c>
      <c r="R615" s="61">
        <f t="shared" si="446"/>
        <v>0</v>
      </c>
      <c r="S615" s="61">
        <f>VLOOKUP($A615,[19]Dept!$A$4:$S$42,17,FALSE)*S$3%</f>
        <v>0</v>
      </c>
      <c r="T615" s="61">
        <f>VLOOKUP($A615,[19]Dept!$A$4:$S$42,18,FALSE)*T$3%</f>
        <v>0</v>
      </c>
      <c r="U615" s="61">
        <f>VLOOKUP($A615,[19]Dept!$A$4:$S$42,19,FALSE)*U$3%</f>
        <v>0</v>
      </c>
      <c r="V615" s="61">
        <f t="shared" si="447"/>
        <v>0</v>
      </c>
    </row>
    <row r="616" spans="1:22" s="6" customFormat="1" hidden="1">
      <c r="A616" s="51">
        <v>568</v>
      </c>
      <c r="B616" s="11" t="s">
        <v>235</v>
      </c>
      <c r="C616" s="59" t="s">
        <v>225</v>
      </c>
      <c r="D616" s="59"/>
      <c r="E616" s="61">
        <f t="shared" si="384"/>
        <v>0</v>
      </c>
      <c r="F616" s="61"/>
      <c r="G616" s="61">
        <f>VLOOKUP($A616,[19]Dept!$A$4:$S$42,5,FALSE)*G$3%</f>
        <v>0</v>
      </c>
      <c r="H616" s="61">
        <f>VLOOKUP($A616,[19]Dept!$A$4:$S$42,6,FALSE)*H$3%</f>
        <v>0</v>
      </c>
      <c r="I616" s="61">
        <f>VLOOKUP($A616,[19]Dept!$A$4:$S$42,7,FALSE)*I$3%</f>
        <v>0</v>
      </c>
      <c r="J616" s="61">
        <f t="shared" si="444"/>
        <v>0</v>
      </c>
      <c r="K616" s="61">
        <f>VLOOKUP($A616,[19]Dept!$A$4:$S$42,9,FALSE)*K$3%</f>
        <v>0</v>
      </c>
      <c r="L616" s="61">
        <f>VLOOKUP($A616,[19]Dept!$A$4:$S$42,10,FALSE)*L$3%</f>
        <v>0</v>
      </c>
      <c r="M616" s="61">
        <f>VLOOKUP($A616,[19]Dept!$A$4:$S$42,11,FALSE)*M$3%</f>
        <v>0</v>
      </c>
      <c r="N616" s="61">
        <f t="shared" si="445"/>
        <v>0</v>
      </c>
      <c r="O616" s="61">
        <f>VLOOKUP($A616,[19]Dept!$A$4:$S$42,13,FALSE)*O$3%</f>
        <v>0</v>
      </c>
      <c r="P616" s="61">
        <f>VLOOKUP($A616,[19]Dept!$A$4:$S$42,14,FALSE)*P$3%</f>
        <v>0</v>
      </c>
      <c r="Q616" s="61">
        <f>VLOOKUP($A616,[19]Dept!$A$4:$S$42,15,FALSE)*Q$3%</f>
        <v>0</v>
      </c>
      <c r="R616" s="61">
        <f t="shared" si="446"/>
        <v>0</v>
      </c>
      <c r="S616" s="61">
        <f>VLOOKUP($A616,[19]Dept!$A$4:$S$42,17,FALSE)*S$3%</f>
        <v>0</v>
      </c>
      <c r="T616" s="61">
        <f>VLOOKUP($A616,[19]Dept!$A$4:$S$42,18,FALSE)*T$3%</f>
        <v>0</v>
      </c>
      <c r="U616" s="61">
        <f>VLOOKUP($A616,[19]Dept!$A$4:$S$42,19,FALSE)*U$3%</f>
        <v>0</v>
      </c>
      <c r="V616" s="61">
        <f t="shared" si="447"/>
        <v>0</v>
      </c>
    </row>
    <row r="617" spans="1:22" s="6" customFormat="1" hidden="1">
      <c r="A617" s="51">
        <v>569</v>
      </c>
      <c r="B617" s="11" t="s">
        <v>235</v>
      </c>
      <c r="C617" s="59" t="s">
        <v>224</v>
      </c>
      <c r="D617" s="59"/>
      <c r="E617" s="61">
        <f t="shared" si="384"/>
        <v>0</v>
      </c>
      <c r="F617" s="61"/>
      <c r="G617" s="61">
        <f>VLOOKUP($A617,[19]Dept!$A$4:$S$42,5,FALSE)*G$3%</f>
        <v>0</v>
      </c>
      <c r="H617" s="61">
        <f>VLOOKUP($A617,[19]Dept!$A$4:$S$42,6,FALSE)*H$3%</f>
        <v>0</v>
      </c>
      <c r="I617" s="61">
        <f>VLOOKUP($A617,[19]Dept!$A$4:$S$42,7,FALSE)*I$3%</f>
        <v>0</v>
      </c>
      <c r="J617" s="61">
        <f t="shared" si="444"/>
        <v>0</v>
      </c>
      <c r="K617" s="61">
        <f>VLOOKUP($A617,[19]Dept!$A$4:$S$42,9,FALSE)*K$3%</f>
        <v>0</v>
      </c>
      <c r="L617" s="61">
        <f>VLOOKUP($A617,[19]Dept!$A$4:$S$42,10,FALSE)*L$3%</f>
        <v>0</v>
      </c>
      <c r="M617" s="61">
        <f>VLOOKUP($A617,[19]Dept!$A$4:$S$42,11,FALSE)*M$3%</f>
        <v>0</v>
      </c>
      <c r="N617" s="61">
        <f t="shared" si="445"/>
        <v>0</v>
      </c>
      <c r="O617" s="61">
        <f>VLOOKUP($A617,[19]Dept!$A$4:$S$42,13,FALSE)*O$3%</f>
        <v>0</v>
      </c>
      <c r="P617" s="61">
        <f>VLOOKUP($A617,[19]Dept!$A$4:$S$42,14,FALSE)*P$3%</f>
        <v>0</v>
      </c>
      <c r="Q617" s="61">
        <f>VLOOKUP($A617,[19]Dept!$A$4:$S$42,15,FALSE)*Q$3%</f>
        <v>0</v>
      </c>
      <c r="R617" s="61">
        <f t="shared" si="446"/>
        <v>0</v>
      </c>
      <c r="S617" s="61">
        <f>VLOOKUP($A617,[19]Dept!$A$4:$S$42,17,FALSE)*S$3%</f>
        <v>0</v>
      </c>
      <c r="T617" s="61">
        <f>VLOOKUP($A617,[19]Dept!$A$4:$S$42,18,FALSE)*T$3%</f>
        <v>0</v>
      </c>
      <c r="U617" s="61">
        <f>VLOOKUP($A617,[19]Dept!$A$4:$S$42,19,FALSE)*U$3%</f>
        <v>0</v>
      </c>
      <c r="V617" s="61">
        <f t="shared" si="447"/>
        <v>0</v>
      </c>
    </row>
    <row r="618" spans="1:22" s="6" customFormat="1" hidden="1">
      <c r="A618" s="112">
        <v>570</v>
      </c>
      <c r="B618" s="113" t="s">
        <v>204</v>
      </c>
      <c r="C618" s="114" t="s">
        <v>223</v>
      </c>
      <c r="D618" s="114"/>
      <c r="E618" s="74">
        <f>SUM(E619:E624)</f>
        <v>795828.40076353145</v>
      </c>
      <c r="F618" s="74"/>
      <c r="G618" s="74">
        <f t="shared" ref="G618:U618" si="448">SUM(G619:G624)</f>
        <v>112588.24620620065</v>
      </c>
      <c r="H618" s="74">
        <f t="shared" si="448"/>
        <v>106967.90474871901</v>
      </c>
      <c r="I618" s="74">
        <f t="shared" si="448"/>
        <v>200852.77378338302</v>
      </c>
      <c r="J618" s="74">
        <f>SUM(G618:I618)</f>
        <v>420408.92473830271</v>
      </c>
      <c r="K618" s="74">
        <f t="shared" si="448"/>
        <v>145268.40475158376</v>
      </c>
      <c r="L618" s="74">
        <f t="shared" si="448"/>
        <v>0</v>
      </c>
      <c r="M618" s="74">
        <f t="shared" si="448"/>
        <v>55802.361774346893</v>
      </c>
      <c r="N618" s="74">
        <f>SUM(K618:M618)</f>
        <v>201070.76652593067</v>
      </c>
      <c r="O618" s="74">
        <f t="shared" si="448"/>
        <v>63496.196822559112</v>
      </c>
      <c r="P618" s="74">
        <f t="shared" si="448"/>
        <v>0</v>
      </c>
      <c r="Q618" s="74">
        <f t="shared" si="448"/>
        <v>58028.410192416231</v>
      </c>
      <c r="R618" s="74">
        <f>SUM(O618:Q618)</f>
        <v>121524.60701497534</v>
      </c>
      <c r="S618" s="74">
        <f t="shared" si="448"/>
        <v>0</v>
      </c>
      <c r="T618" s="74">
        <f t="shared" si="448"/>
        <v>0</v>
      </c>
      <c r="U618" s="74">
        <f t="shared" si="448"/>
        <v>52824.102484322895</v>
      </c>
      <c r="V618" s="74">
        <f>SUM(S618:U618)</f>
        <v>52824.102484322895</v>
      </c>
    </row>
    <row r="619" spans="1:22" s="6" customFormat="1" hidden="1">
      <c r="A619" s="51">
        <v>571</v>
      </c>
      <c r="B619" s="11" t="s">
        <v>204</v>
      </c>
      <c r="C619" s="59" t="s">
        <v>229</v>
      </c>
      <c r="D619" s="59"/>
      <c r="E619" s="61">
        <f t="shared" si="384"/>
        <v>795828.40076353145</v>
      </c>
      <c r="F619" s="61"/>
      <c r="G619" s="61">
        <f>VLOOKUP($A619,[17]Dept!$A$4:$T$36,5,FALSE)*G$3%</f>
        <v>112588.24620620065</v>
      </c>
      <c r="H619" s="61">
        <f>VLOOKUP($A619,[17]Dept!$A$4:$T$36,6,FALSE)*H$3%</f>
        <v>106967.90474871901</v>
      </c>
      <c r="I619" s="61">
        <f>VLOOKUP($A619,[17]Dept!$A$4:$T$36,7,FALSE)*I$3%</f>
        <v>200852.77378338302</v>
      </c>
      <c r="J619" s="61">
        <f t="shared" si="386"/>
        <v>420408.92473830271</v>
      </c>
      <c r="K619" s="61">
        <f>VLOOKUP($A619,[17]Dept!$A$4:$T$36,9,FALSE)*K$3%</f>
        <v>145268.40475158376</v>
      </c>
      <c r="L619" s="61">
        <f>VLOOKUP($A619,[17]Dept!$A$4:$T$36,10,FALSE)*L$3%</f>
        <v>0</v>
      </c>
      <c r="M619" s="61">
        <f>VLOOKUP($A619,[17]Dept!$A$4:$T$36,11,FALSE)*M$3%</f>
        <v>55802.361774346893</v>
      </c>
      <c r="N619" s="61">
        <f t="shared" ref="N619:N624" si="449">SUM(K619:M619)</f>
        <v>201070.76652593067</v>
      </c>
      <c r="O619" s="61">
        <f>VLOOKUP($A619,[17]Dept!$A$4:$T$36,13,FALSE)*O$3%</f>
        <v>63496.196822559112</v>
      </c>
      <c r="P619" s="61">
        <f>VLOOKUP($A619,[17]Dept!$A$4:$T$36,14,FALSE)*P$3%</f>
        <v>0</v>
      </c>
      <c r="Q619" s="61">
        <f>VLOOKUP($A619,[17]Dept!$A$4:$T$36,15,FALSE)*Q$3%</f>
        <v>58028.410192416231</v>
      </c>
      <c r="R619" s="61">
        <f t="shared" ref="R619:R624" si="450">SUM(O619:Q619)</f>
        <v>121524.60701497534</v>
      </c>
      <c r="S619" s="61">
        <f>VLOOKUP($A619,[17]Dept!$A$4:$T$36,17,FALSE)*S$3%</f>
        <v>0</v>
      </c>
      <c r="T619" s="61">
        <f>VLOOKUP($A619,[17]Dept!$A$4:$T$36,18,FALSE)*T$3%</f>
        <v>0</v>
      </c>
      <c r="U619" s="61">
        <f>VLOOKUP($A619,[17]Dept!$A$4:$T$36,19,FALSE)*U$3%</f>
        <v>52824.102484322895</v>
      </c>
      <c r="V619" s="61">
        <f t="shared" ref="V619:V624" si="451">SUM(S619:U619)</f>
        <v>52824.102484322895</v>
      </c>
    </row>
    <row r="620" spans="1:22" s="6" customFormat="1" hidden="1">
      <c r="A620" s="51">
        <v>572</v>
      </c>
      <c r="B620" s="11" t="s">
        <v>204</v>
      </c>
      <c r="C620" s="59" t="s">
        <v>228</v>
      </c>
      <c r="D620" s="59"/>
      <c r="E620" s="61">
        <f t="shared" si="384"/>
        <v>0</v>
      </c>
      <c r="F620" s="61"/>
      <c r="G620" s="61">
        <f>VLOOKUP($A620,[17]Dept!$A$4:$T$36,5,FALSE)*G$3%</f>
        <v>0</v>
      </c>
      <c r="H620" s="61">
        <f>VLOOKUP($A620,[17]Dept!$A$4:$T$36,6,FALSE)*H$3%</f>
        <v>0</v>
      </c>
      <c r="I620" s="61">
        <f>VLOOKUP($A620,[17]Dept!$A$4:$T$36,7,FALSE)*I$3%</f>
        <v>0</v>
      </c>
      <c r="J620" s="61">
        <f t="shared" si="386"/>
        <v>0</v>
      </c>
      <c r="K620" s="61">
        <f>VLOOKUP($A620,[17]Dept!$A$4:$T$36,9,FALSE)*K$3%</f>
        <v>0</v>
      </c>
      <c r="L620" s="61">
        <f>VLOOKUP($A620,[17]Dept!$A$4:$T$36,10,FALSE)*L$3%</f>
        <v>0</v>
      </c>
      <c r="M620" s="61">
        <f>VLOOKUP($A620,[17]Dept!$A$4:$T$36,11,FALSE)*M$3%</f>
        <v>0</v>
      </c>
      <c r="N620" s="61">
        <f t="shared" si="449"/>
        <v>0</v>
      </c>
      <c r="O620" s="61">
        <f>VLOOKUP($A620,[17]Dept!$A$4:$T$36,13,FALSE)*O$3%</f>
        <v>0</v>
      </c>
      <c r="P620" s="61">
        <f>VLOOKUP($A620,[17]Dept!$A$4:$T$36,14,FALSE)*P$3%</f>
        <v>0</v>
      </c>
      <c r="Q620" s="61">
        <f>VLOOKUP($A620,[17]Dept!$A$4:$T$36,15,FALSE)*Q$3%</f>
        <v>0</v>
      </c>
      <c r="R620" s="61">
        <f t="shared" si="450"/>
        <v>0</v>
      </c>
      <c r="S620" s="61">
        <f>VLOOKUP($A620,[17]Dept!$A$4:$T$36,17,FALSE)*S$3%</f>
        <v>0</v>
      </c>
      <c r="T620" s="61">
        <f>VLOOKUP($A620,[17]Dept!$A$4:$T$36,18,FALSE)*T$3%</f>
        <v>0</v>
      </c>
      <c r="U620" s="61">
        <f>VLOOKUP($A620,[17]Dept!$A$4:$T$36,19,FALSE)*U$3%</f>
        <v>0</v>
      </c>
      <c r="V620" s="61">
        <f t="shared" si="451"/>
        <v>0</v>
      </c>
    </row>
    <row r="621" spans="1:22" s="6" customFormat="1" hidden="1">
      <c r="A621" s="51">
        <v>573</v>
      </c>
      <c r="B621" s="11" t="s">
        <v>204</v>
      </c>
      <c r="C621" s="59" t="s">
        <v>227</v>
      </c>
      <c r="D621" s="59"/>
      <c r="E621" s="61">
        <f t="shared" si="384"/>
        <v>0</v>
      </c>
      <c r="F621" s="61"/>
      <c r="G621" s="61">
        <f>VLOOKUP($A621,[17]Dept!$A$4:$T$36,5,FALSE)*G$3%</f>
        <v>0</v>
      </c>
      <c r="H621" s="61">
        <f>VLOOKUP($A621,[17]Dept!$A$4:$T$36,6,FALSE)*H$3%</f>
        <v>0</v>
      </c>
      <c r="I621" s="61">
        <f>VLOOKUP($A621,[17]Dept!$A$4:$T$36,7,FALSE)*I$3%</f>
        <v>0</v>
      </c>
      <c r="J621" s="61">
        <f t="shared" si="386"/>
        <v>0</v>
      </c>
      <c r="K621" s="61">
        <f>VLOOKUP($A621,[17]Dept!$A$4:$T$36,9,FALSE)*K$3%</f>
        <v>0</v>
      </c>
      <c r="L621" s="61">
        <f>VLOOKUP($A621,[17]Dept!$A$4:$T$36,10,FALSE)*L$3%</f>
        <v>0</v>
      </c>
      <c r="M621" s="61">
        <f>VLOOKUP($A621,[17]Dept!$A$4:$T$36,11,FALSE)*M$3%</f>
        <v>0</v>
      </c>
      <c r="N621" s="61">
        <f t="shared" si="449"/>
        <v>0</v>
      </c>
      <c r="O621" s="61">
        <f>VLOOKUP($A621,[17]Dept!$A$4:$T$36,13,FALSE)*O$3%</f>
        <v>0</v>
      </c>
      <c r="P621" s="61">
        <f>VLOOKUP($A621,[17]Dept!$A$4:$T$36,14,FALSE)*P$3%</f>
        <v>0</v>
      </c>
      <c r="Q621" s="61">
        <f>VLOOKUP($A621,[17]Dept!$A$4:$T$36,15,FALSE)*Q$3%</f>
        <v>0</v>
      </c>
      <c r="R621" s="61">
        <f t="shared" si="450"/>
        <v>0</v>
      </c>
      <c r="S621" s="61">
        <f>VLOOKUP($A621,[17]Dept!$A$4:$T$36,17,FALSE)*S$3%</f>
        <v>0</v>
      </c>
      <c r="T621" s="61">
        <f>VLOOKUP($A621,[17]Dept!$A$4:$T$36,18,FALSE)*T$3%</f>
        <v>0</v>
      </c>
      <c r="U621" s="61">
        <f>VLOOKUP($A621,[17]Dept!$A$4:$T$36,19,FALSE)*U$3%</f>
        <v>0</v>
      </c>
      <c r="V621" s="61">
        <f t="shared" si="451"/>
        <v>0</v>
      </c>
    </row>
    <row r="622" spans="1:22" s="6" customFormat="1" hidden="1">
      <c r="A622" s="51">
        <v>574</v>
      </c>
      <c r="B622" s="11" t="s">
        <v>204</v>
      </c>
      <c r="C622" s="59" t="s">
        <v>226</v>
      </c>
      <c r="D622" s="59"/>
      <c r="E622" s="61">
        <f t="shared" si="384"/>
        <v>0</v>
      </c>
      <c r="F622" s="61"/>
      <c r="G622" s="61">
        <f>VLOOKUP($A622,[17]Dept!$A$4:$T$36,5,FALSE)*G$3%</f>
        <v>0</v>
      </c>
      <c r="H622" s="61">
        <f>VLOOKUP($A622,[17]Dept!$A$4:$T$36,6,FALSE)*H$3%</f>
        <v>0</v>
      </c>
      <c r="I622" s="61">
        <f>VLOOKUP($A622,[17]Dept!$A$4:$T$36,7,FALSE)*I$3%</f>
        <v>0</v>
      </c>
      <c r="J622" s="61">
        <f t="shared" si="386"/>
        <v>0</v>
      </c>
      <c r="K622" s="61">
        <f>VLOOKUP($A622,[17]Dept!$A$4:$T$36,9,FALSE)*K$3%</f>
        <v>0</v>
      </c>
      <c r="L622" s="61">
        <f>VLOOKUP($A622,[17]Dept!$A$4:$T$36,10,FALSE)*L$3%</f>
        <v>0</v>
      </c>
      <c r="M622" s="61">
        <f>VLOOKUP($A622,[17]Dept!$A$4:$T$36,11,FALSE)*M$3%</f>
        <v>0</v>
      </c>
      <c r="N622" s="61">
        <f t="shared" si="449"/>
        <v>0</v>
      </c>
      <c r="O622" s="61">
        <f>VLOOKUP($A622,[17]Dept!$A$4:$T$36,13,FALSE)*O$3%</f>
        <v>0</v>
      </c>
      <c r="P622" s="61">
        <f>VLOOKUP($A622,[17]Dept!$A$4:$T$36,14,FALSE)*P$3%</f>
        <v>0</v>
      </c>
      <c r="Q622" s="61">
        <f>VLOOKUP($A622,[17]Dept!$A$4:$T$36,15,FALSE)*Q$3%</f>
        <v>0</v>
      </c>
      <c r="R622" s="61">
        <f t="shared" si="450"/>
        <v>0</v>
      </c>
      <c r="S622" s="61">
        <f>VLOOKUP($A622,[17]Dept!$A$4:$T$36,17,FALSE)*S$3%</f>
        <v>0</v>
      </c>
      <c r="T622" s="61">
        <f>VLOOKUP($A622,[17]Dept!$A$4:$T$36,18,FALSE)*T$3%</f>
        <v>0</v>
      </c>
      <c r="U622" s="61">
        <f>VLOOKUP($A622,[17]Dept!$A$4:$T$36,19,FALSE)*U$3%</f>
        <v>0</v>
      </c>
      <c r="V622" s="61">
        <f t="shared" si="451"/>
        <v>0</v>
      </c>
    </row>
    <row r="623" spans="1:22" s="6" customFormat="1" hidden="1">
      <c r="A623" s="51">
        <v>575</v>
      </c>
      <c r="B623" s="11" t="s">
        <v>204</v>
      </c>
      <c r="C623" s="59" t="s">
        <v>225</v>
      </c>
      <c r="D623" s="59"/>
      <c r="E623" s="61">
        <f t="shared" ref="E623:E686" si="452">SUM(G623:V623)/2</f>
        <v>0</v>
      </c>
      <c r="F623" s="61"/>
      <c r="G623" s="61">
        <f>VLOOKUP($A623,[17]Dept!$A$4:$T$36,5,FALSE)*G$3%</f>
        <v>0</v>
      </c>
      <c r="H623" s="61">
        <f>VLOOKUP($A623,[17]Dept!$A$4:$T$36,6,FALSE)*H$3%</f>
        <v>0</v>
      </c>
      <c r="I623" s="61">
        <f>VLOOKUP($A623,[17]Dept!$A$4:$T$36,7,FALSE)*I$3%</f>
        <v>0</v>
      </c>
      <c r="J623" s="61">
        <f t="shared" ref="J623:J624" si="453">SUM(G623:I623)</f>
        <v>0</v>
      </c>
      <c r="K623" s="61">
        <f>VLOOKUP($A623,[17]Dept!$A$4:$T$36,9,FALSE)*K$3%</f>
        <v>0</v>
      </c>
      <c r="L623" s="61">
        <f>VLOOKUP($A623,[17]Dept!$A$4:$T$36,10,FALSE)*L$3%</f>
        <v>0</v>
      </c>
      <c r="M623" s="61">
        <f>VLOOKUP($A623,[17]Dept!$A$4:$T$36,11,FALSE)*M$3%</f>
        <v>0</v>
      </c>
      <c r="N623" s="61">
        <f t="shared" si="449"/>
        <v>0</v>
      </c>
      <c r="O623" s="61">
        <f>VLOOKUP($A623,[17]Dept!$A$4:$T$36,13,FALSE)*O$3%</f>
        <v>0</v>
      </c>
      <c r="P623" s="61">
        <f>VLOOKUP($A623,[17]Dept!$A$4:$T$36,14,FALSE)*P$3%</f>
        <v>0</v>
      </c>
      <c r="Q623" s="61">
        <f>VLOOKUP($A623,[17]Dept!$A$4:$T$36,15,FALSE)*Q$3%</f>
        <v>0</v>
      </c>
      <c r="R623" s="61">
        <f t="shared" si="450"/>
        <v>0</v>
      </c>
      <c r="S623" s="61">
        <f>VLOOKUP($A623,[17]Dept!$A$4:$T$36,17,FALSE)*S$3%</f>
        <v>0</v>
      </c>
      <c r="T623" s="61">
        <f>VLOOKUP($A623,[17]Dept!$A$4:$T$36,18,FALSE)*T$3%</f>
        <v>0</v>
      </c>
      <c r="U623" s="61">
        <f>VLOOKUP($A623,[17]Dept!$A$4:$T$36,19,FALSE)*U$3%</f>
        <v>0</v>
      </c>
      <c r="V623" s="61">
        <f t="shared" si="451"/>
        <v>0</v>
      </c>
    </row>
    <row r="624" spans="1:22" s="6" customFormat="1" hidden="1">
      <c r="A624" s="51">
        <v>576</v>
      </c>
      <c r="B624" s="11" t="s">
        <v>204</v>
      </c>
      <c r="C624" s="59" t="s">
        <v>224</v>
      </c>
      <c r="D624" s="59"/>
      <c r="E624" s="61">
        <f t="shared" si="452"/>
        <v>0</v>
      </c>
      <c r="F624" s="61"/>
      <c r="G624" s="61">
        <f>VLOOKUP($A624,[17]Dept!$A$4:$T$36,5,FALSE)*G$3%</f>
        <v>0</v>
      </c>
      <c r="H624" s="61">
        <f>VLOOKUP($A624,[17]Dept!$A$4:$T$36,6,FALSE)*H$3%</f>
        <v>0</v>
      </c>
      <c r="I624" s="61">
        <f>VLOOKUP($A624,[17]Dept!$A$4:$T$36,7,FALSE)*I$3%</f>
        <v>0</v>
      </c>
      <c r="J624" s="61">
        <f t="shared" si="453"/>
        <v>0</v>
      </c>
      <c r="K624" s="61">
        <f>VLOOKUP($A624,[17]Dept!$A$4:$T$36,9,FALSE)*K$3%</f>
        <v>0</v>
      </c>
      <c r="L624" s="61">
        <f>VLOOKUP($A624,[17]Dept!$A$4:$T$36,10,FALSE)*L$3%</f>
        <v>0</v>
      </c>
      <c r="M624" s="61">
        <f>VLOOKUP($A624,[17]Dept!$A$4:$T$36,11,FALSE)*M$3%</f>
        <v>0</v>
      </c>
      <c r="N624" s="61">
        <f t="shared" si="449"/>
        <v>0</v>
      </c>
      <c r="O624" s="61">
        <f>VLOOKUP($A624,[17]Dept!$A$4:$T$36,13,FALSE)*O$3%</f>
        <v>0</v>
      </c>
      <c r="P624" s="61">
        <f>VLOOKUP($A624,[17]Dept!$A$4:$T$36,14,FALSE)*P$3%</f>
        <v>0</v>
      </c>
      <c r="Q624" s="61">
        <f>VLOOKUP($A624,[17]Dept!$A$4:$T$36,15,FALSE)*Q$3%</f>
        <v>0</v>
      </c>
      <c r="R624" s="61">
        <f t="shared" si="450"/>
        <v>0</v>
      </c>
      <c r="S624" s="61">
        <f>VLOOKUP($A624,[17]Dept!$A$4:$T$36,17,FALSE)*S$3%</f>
        <v>0</v>
      </c>
      <c r="T624" s="61">
        <f>VLOOKUP($A624,[17]Dept!$A$4:$T$36,18,FALSE)*T$3%</f>
        <v>0</v>
      </c>
      <c r="U624" s="61">
        <f>VLOOKUP($A624,[17]Dept!$A$4:$T$36,19,FALSE)*U$3%</f>
        <v>0</v>
      </c>
      <c r="V624" s="61">
        <f t="shared" si="451"/>
        <v>0</v>
      </c>
    </row>
    <row r="625" spans="1:22" s="6" customFormat="1" hidden="1">
      <c r="A625" s="112">
        <v>577</v>
      </c>
      <c r="B625" s="113" t="s">
        <v>206</v>
      </c>
      <c r="C625" s="114" t="s">
        <v>230</v>
      </c>
      <c r="D625" s="114"/>
      <c r="E625" s="74">
        <f>SUM(E626:E631)</f>
        <v>0</v>
      </c>
      <c r="F625" s="74"/>
      <c r="G625" s="74">
        <f t="shared" ref="G625:U625" si="454">SUM(G626:G631)</f>
        <v>0</v>
      </c>
      <c r="H625" s="74">
        <f t="shared" si="454"/>
        <v>0</v>
      </c>
      <c r="I625" s="74">
        <f t="shared" si="454"/>
        <v>0</v>
      </c>
      <c r="J625" s="74">
        <f>SUM(G625:I625)</f>
        <v>0</v>
      </c>
      <c r="K625" s="74">
        <f t="shared" si="454"/>
        <v>0</v>
      </c>
      <c r="L625" s="74">
        <f t="shared" si="454"/>
        <v>0</v>
      </c>
      <c r="M625" s="74">
        <f t="shared" si="454"/>
        <v>0</v>
      </c>
      <c r="N625" s="74">
        <f>SUM(K625:M625)</f>
        <v>0</v>
      </c>
      <c r="O625" s="74">
        <f t="shared" si="454"/>
        <v>0</v>
      </c>
      <c r="P625" s="74">
        <f t="shared" si="454"/>
        <v>0</v>
      </c>
      <c r="Q625" s="74">
        <f t="shared" si="454"/>
        <v>0</v>
      </c>
      <c r="R625" s="74">
        <f>SUM(O625:Q625)</f>
        <v>0</v>
      </c>
      <c r="S625" s="74">
        <f t="shared" si="454"/>
        <v>0</v>
      </c>
      <c r="T625" s="74">
        <f t="shared" si="454"/>
        <v>0</v>
      </c>
      <c r="U625" s="74">
        <f t="shared" si="454"/>
        <v>0</v>
      </c>
      <c r="V625" s="74">
        <f>SUM(S625:U625)</f>
        <v>0</v>
      </c>
    </row>
    <row r="626" spans="1:22" s="6" customFormat="1" hidden="1">
      <c r="A626" s="51">
        <v>578</v>
      </c>
      <c r="B626" s="11" t="s">
        <v>206</v>
      </c>
      <c r="C626" s="59" t="s">
        <v>229</v>
      </c>
      <c r="D626" s="59"/>
      <c r="E626" s="61">
        <f t="shared" si="452"/>
        <v>0</v>
      </c>
      <c r="F626" s="61"/>
      <c r="G626" s="61">
        <f>VLOOKUP($A626,[17]Dept!$A$4:$T$36,5,FALSE)*G$3%</f>
        <v>0</v>
      </c>
      <c r="H626" s="61">
        <f>VLOOKUP($A626,[17]Dept!$A$4:$T$36,6,FALSE)*H$3%</f>
        <v>0</v>
      </c>
      <c r="I626" s="61">
        <f>VLOOKUP($A626,[17]Dept!$A$4:$T$36,7,FALSE)*I$3%</f>
        <v>0</v>
      </c>
      <c r="J626" s="61">
        <f t="shared" ref="J626:J646" si="455">SUM(G626:I626)</f>
        <v>0</v>
      </c>
      <c r="K626" s="61">
        <f>VLOOKUP($A626,[17]Dept!$A$4:$T$36,9,FALSE)*K$3%</f>
        <v>0</v>
      </c>
      <c r="L626" s="61">
        <f>VLOOKUP($A626,[17]Dept!$A$4:$T$36,10,FALSE)*L$3%</f>
        <v>0</v>
      </c>
      <c r="M626" s="61">
        <f>VLOOKUP($A626,[17]Dept!$A$4:$T$36,11,FALSE)*M$3%</f>
        <v>0</v>
      </c>
      <c r="N626" s="61">
        <f t="shared" ref="N626:N631" si="456">SUM(K626:M626)</f>
        <v>0</v>
      </c>
      <c r="O626" s="61">
        <f>VLOOKUP($A626,[17]Dept!$A$4:$T$36,13,FALSE)*O$3%</f>
        <v>0</v>
      </c>
      <c r="P626" s="61">
        <f>VLOOKUP($A626,[17]Dept!$A$4:$T$36,14,FALSE)*P$3%</f>
        <v>0</v>
      </c>
      <c r="Q626" s="61">
        <f>VLOOKUP($A626,[17]Dept!$A$4:$T$36,15,FALSE)*Q$3%</f>
        <v>0</v>
      </c>
      <c r="R626" s="61">
        <f t="shared" ref="R626:R631" si="457">SUM(O626:Q626)</f>
        <v>0</v>
      </c>
      <c r="S626" s="61">
        <f>VLOOKUP($A626,[17]Dept!$A$4:$T$36,17,FALSE)*S$3%</f>
        <v>0</v>
      </c>
      <c r="T626" s="61">
        <f>VLOOKUP($A626,[17]Dept!$A$4:$T$36,18,FALSE)*T$3%</f>
        <v>0</v>
      </c>
      <c r="U626" s="61">
        <f>VLOOKUP($A626,[17]Dept!$A$4:$T$36,19,FALSE)*U$3%</f>
        <v>0</v>
      </c>
      <c r="V626" s="61">
        <f t="shared" ref="V626:V631" si="458">SUM(S626:U626)</f>
        <v>0</v>
      </c>
    </row>
    <row r="627" spans="1:22" s="6" customFormat="1" hidden="1">
      <c r="A627" s="51">
        <v>579</v>
      </c>
      <c r="B627" s="11" t="s">
        <v>206</v>
      </c>
      <c r="C627" s="59" t="s">
        <v>228</v>
      </c>
      <c r="D627" s="59"/>
      <c r="E627" s="61">
        <f t="shared" si="452"/>
        <v>0</v>
      </c>
      <c r="F627" s="61"/>
      <c r="G627" s="61">
        <f>VLOOKUP($A627,[17]Dept!$A$4:$T$36,5,FALSE)*G$3%</f>
        <v>0</v>
      </c>
      <c r="H627" s="61">
        <f>VLOOKUP($A627,[17]Dept!$A$4:$T$36,6,FALSE)*H$3%</f>
        <v>0</v>
      </c>
      <c r="I627" s="61">
        <f>VLOOKUP($A627,[17]Dept!$A$4:$T$36,7,FALSE)*I$3%</f>
        <v>0</v>
      </c>
      <c r="J627" s="61">
        <f t="shared" si="455"/>
        <v>0</v>
      </c>
      <c r="K627" s="61">
        <f>VLOOKUP($A627,[17]Dept!$A$4:$T$36,9,FALSE)*K$3%</f>
        <v>0</v>
      </c>
      <c r="L627" s="61">
        <f>VLOOKUP($A627,[17]Dept!$A$4:$T$36,10,FALSE)*L$3%</f>
        <v>0</v>
      </c>
      <c r="M627" s="61">
        <f>VLOOKUP($A627,[17]Dept!$A$4:$T$36,11,FALSE)*M$3%</f>
        <v>0</v>
      </c>
      <c r="N627" s="61">
        <f t="shared" si="456"/>
        <v>0</v>
      </c>
      <c r="O627" s="61">
        <f>VLOOKUP($A627,[17]Dept!$A$4:$T$36,13,FALSE)*O$3%</f>
        <v>0</v>
      </c>
      <c r="P627" s="61">
        <f>VLOOKUP($A627,[17]Dept!$A$4:$T$36,14,FALSE)*P$3%</f>
        <v>0</v>
      </c>
      <c r="Q627" s="61">
        <f>VLOOKUP($A627,[17]Dept!$A$4:$T$36,15,FALSE)*Q$3%</f>
        <v>0</v>
      </c>
      <c r="R627" s="61">
        <f t="shared" si="457"/>
        <v>0</v>
      </c>
      <c r="S627" s="61">
        <f>VLOOKUP($A627,[17]Dept!$A$4:$T$36,17,FALSE)*S$3%</f>
        <v>0</v>
      </c>
      <c r="T627" s="61">
        <f>VLOOKUP($A627,[17]Dept!$A$4:$T$36,18,FALSE)*T$3%</f>
        <v>0</v>
      </c>
      <c r="U627" s="61">
        <f>VLOOKUP($A627,[17]Dept!$A$4:$T$36,19,FALSE)*U$3%</f>
        <v>0</v>
      </c>
      <c r="V627" s="61">
        <f t="shared" si="458"/>
        <v>0</v>
      </c>
    </row>
    <row r="628" spans="1:22" s="6" customFormat="1" hidden="1">
      <c r="A628" s="51">
        <v>580</v>
      </c>
      <c r="B628" s="11" t="s">
        <v>206</v>
      </c>
      <c r="C628" s="59" t="s">
        <v>227</v>
      </c>
      <c r="D628" s="59"/>
      <c r="E628" s="61">
        <f t="shared" si="452"/>
        <v>0</v>
      </c>
      <c r="F628" s="61"/>
      <c r="G628" s="61">
        <f>VLOOKUP($A628,[17]Dept!$A$4:$T$36,5,FALSE)*G$3%</f>
        <v>0</v>
      </c>
      <c r="H628" s="61">
        <f>VLOOKUP($A628,[17]Dept!$A$4:$T$36,6,FALSE)*H$3%</f>
        <v>0</v>
      </c>
      <c r="I628" s="61">
        <f>VLOOKUP($A628,[17]Dept!$A$4:$T$36,7,FALSE)*I$3%</f>
        <v>0</v>
      </c>
      <c r="J628" s="61">
        <f t="shared" si="455"/>
        <v>0</v>
      </c>
      <c r="K628" s="61">
        <f>VLOOKUP($A628,[17]Dept!$A$4:$T$36,9,FALSE)*K$3%</f>
        <v>0</v>
      </c>
      <c r="L628" s="61">
        <f>VLOOKUP($A628,[17]Dept!$A$4:$T$36,10,FALSE)*L$3%</f>
        <v>0</v>
      </c>
      <c r="M628" s="61">
        <f>VLOOKUP($A628,[17]Dept!$A$4:$T$36,11,FALSE)*M$3%</f>
        <v>0</v>
      </c>
      <c r="N628" s="61">
        <f t="shared" si="456"/>
        <v>0</v>
      </c>
      <c r="O628" s="61">
        <f>VLOOKUP($A628,[17]Dept!$A$4:$T$36,13,FALSE)*O$3%</f>
        <v>0</v>
      </c>
      <c r="P628" s="61">
        <f>VLOOKUP($A628,[17]Dept!$A$4:$T$36,14,FALSE)*P$3%</f>
        <v>0</v>
      </c>
      <c r="Q628" s="61">
        <f>VLOOKUP($A628,[17]Dept!$A$4:$T$36,15,FALSE)*Q$3%</f>
        <v>0</v>
      </c>
      <c r="R628" s="61">
        <f t="shared" si="457"/>
        <v>0</v>
      </c>
      <c r="S628" s="61">
        <f>VLOOKUP($A628,[17]Dept!$A$4:$T$36,17,FALSE)*S$3%</f>
        <v>0</v>
      </c>
      <c r="T628" s="61">
        <f>VLOOKUP($A628,[17]Dept!$A$4:$T$36,18,FALSE)*T$3%</f>
        <v>0</v>
      </c>
      <c r="U628" s="61">
        <f>VLOOKUP($A628,[17]Dept!$A$4:$T$36,19,FALSE)*U$3%</f>
        <v>0</v>
      </c>
      <c r="V628" s="61">
        <f t="shared" si="458"/>
        <v>0</v>
      </c>
    </row>
    <row r="629" spans="1:22" s="6" customFormat="1" hidden="1">
      <c r="A629" s="51">
        <v>581</v>
      </c>
      <c r="B629" s="11" t="s">
        <v>206</v>
      </c>
      <c r="C629" s="59" t="s">
        <v>226</v>
      </c>
      <c r="D629" s="59"/>
      <c r="E629" s="61">
        <f t="shared" si="452"/>
        <v>0</v>
      </c>
      <c r="F629" s="61"/>
      <c r="G629" s="61">
        <f>VLOOKUP($A629,[17]Dept!$A$4:$T$36,5,FALSE)*G$3%</f>
        <v>0</v>
      </c>
      <c r="H629" s="61">
        <f>VLOOKUP($A629,[17]Dept!$A$4:$T$36,6,FALSE)*H$3%</f>
        <v>0</v>
      </c>
      <c r="I629" s="61">
        <f>VLOOKUP($A629,[17]Dept!$A$4:$T$36,7,FALSE)*I$3%</f>
        <v>0</v>
      </c>
      <c r="J629" s="61">
        <f t="shared" si="455"/>
        <v>0</v>
      </c>
      <c r="K629" s="61">
        <f>VLOOKUP($A629,[17]Dept!$A$4:$T$36,9,FALSE)*K$3%</f>
        <v>0</v>
      </c>
      <c r="L629" s="61">
        <f>VLOOKUP($A629,[17]Dept!$A$4:$T$36,10,FALSE)*L$3%</f>
        <v>0</v>
      </c>
      <c r="M629" s="61">
        <f>VLOOKUP($A629,[17]Dept!$A$4:$T$36,11,FALSE)*M$3%</f>
        <v>0</v>
      </c>
      <c r="N629" s="61">
        <f t="shared" si="456"/>
        <v>0</v>
      </c>
      <c r="O629" s="61">
        <f>VLOOKUP($A629,[17]Dept!$A$4:$T$36,13,FALSE)*O$3%</f>
        <v>0</v>
      </c>
      <c r="P629" s="61">
        <f>VLOOKUP($A629,[17]Dept!$A$4:$T$36,14,FALSE)*P$3%</f>
        <v>0</v>
      </c>
      <c r="Q629" s="61">
        <f>VLOOKUP($A629,[17]Dept!$A$4:$T$36,15,FALSE)*Q$3%</f>
        <v>0</v>
      </c>
      <c r="R629" s="61">
        <f t="shared" si="457"/>
        <v>0</v>
      </c>
      <c r="S629" s="61">
        <f>VLOOKUP($A629,[17]Dept!$A$4:$T$36,17,FALSE)*S$3%</f>
        <v>0</v>
      </c>
      <c r="T629" s="61">
        <f>VLOOKUP($A629,[17]Dept!$A$4:$T$36,18,FALSE)*T$3%</f>
        <v>0</v>
      </c>
      <c r="U629" s="61">
        <f>VLOOKUP($A629,[17]Dept!$A$4:$T$36,19,FALSE)*U$3%</f>
        <v>0</v>
      </c>
      <c r="V629" s="61">
        <f t="shared" si="458"/>
        <v>0</v>
      </c>
    </row>
    <row r="630" spans="1:22" hidden="1">
      <c r="A630" s="51">
        <v>582</v>
      </c>
      <c r="B630" s="11" t="s">
        <v>206</v>
      </c>
      <c r="C630" s="59" t="s">
        <v>225</v>
      </c>
      <c r="D630" s="59"/>
      <c r="E630" s="61">
        <f t="shared" si="452"/>
        <v>0</v>
      </c>
      <c r="F630" s="61"/>
      <c r="G630" s="61">
        <f>VLOOKUP($A630,[17]Dept!$A$4:$T$36,5,FALSE)*G$3%</f>
        <v>0</v>
      </c>
      <c r="H630" s="61">
        <f>VLOOKUP($A630,[17]Dept!$A$4:$T$36,6,FALSE)*H$3%</f>
        <v>0</v>
      </c>
      <c r="I630" s="61">
        <f>VLOOKUP($A630,[17]Dept!$A$4:$T$36,7,FALSE)*I$3%</f>
        <v>0</v>
      </c>
      <c r="J630" s="61">
        <f t="shared" si="455"/>
        <v>0</v>
      </c>
      <c r="K630" s="61">
        <f>VLOOKUP($A630,[17]Dept!$A$4:$T$36,9,FALSE)*K$3%</f>
        <v>0</v>
      </c>
      <c r="L630" s="61">
        <f>VLOOKUP($A630,[17]Dept!$A$4:$T$36,10,FALSE)*L$3%</f>
        <v>0</v>
      </c>
      <c r="M630" s="61">
        <f>VLOOKUP($A630,[17]Dept!$A$4:$T$36,11,FALSE)*M$3%</f>
        <v>0</v>
      </c>
      <c r="N630" s="61">
        <f t="shared" si="456"/>
        <v>0</v>
      </c>
      <c r="O630" s="61">
        <f>VLOOKUP($A630,[17]Dept!$A$4:$T$36,13,FALSE)*O$3%</f>
        <v>0</v>
      </c>
      <c r="P630" s="61">
        <f>VLOOKUP($A630,[17]Dept!$A$4:$T$36,14,FALSE)*P$3%</f>
        <v>0</v>
      </c>
      <c r="Q630" s="61">
        <f>VLOOKUP($A630,[17]Dept!$A$4:$T$36,15,FALSE)*Q$3%</f>
        <v>0</v>
      </c>
      <c r="R630" s="61">
        <f t="shared" si="457"/>
        <v>0</v>
      </c>
      <c r="S630" s="61">
        <f>VLOOKUP($A630,[17]Dept!$A$4:$T$36,17,FALSE)*S$3%</f>
        <v>0</v>
      </c>
      <c r="T630" s="61">
        <f>VLOOKUP($A630,[17]Dept!$A$4:$T$36,18,FALSE)*T$3%</f>
        <v>0</v>
      </c>
      <c r="U630" s="61">
        <f>VLOOKUP($A630,[17]Dept!$A$4:$T$36,19,FALSE)*U$3%</f>
        <v>0</v>
      </c>
      <c r="V630" s="61">
        <f t="shared" si="458"/>
        <v>0</v>
      </c>
    </row>
    <row r="631" spans="1:22" s="6" customFormat="1" hidden="1">
      <c r="A631" s="51">
        <v>583</v>
      </c>
      <c r="B631" s="11" t="s">
        <v>206</v>
      </c>
      <c r="C631" s="59" t="s">
        <v>224</v>
      </c>
      <c r="D631" s="59"/>
      <c r="E631" s="61">
        <f t="shared" si="452"/>
        <v>0</v>
      </c>
      <c r="F631" s="61"/>
      <c r="G631" s="61">
        <f>VLOOKUP($A631,[17]Dept!$A$4:$T$36,5,FALSE)*G$3%</f>
        <v>0</v>
      </c>
      <c r="H631" s="61">
        <f>VLOOKUP($A631,[17]Dept!$A$4:$T$36,6,FALSE)*H$3%</f>
        <v>0</v>
      </c>
      <c r="I631" s="61">
        <f>VLOOKUP($A631,[17]Dept!$A$4:$T$36,7,FALSE)*I$3%</f>
        <v>0</v>
      </c>
      <c r="J631" s="61">
        <f t="shared" si="455"/>
        <v>0</v>
      </c>
      <c r="K631" s="61">
        <f>VLOOKUP($A631,[17]Dept!$A$4:$T$36,9,FALSE)*K$3%</f>
        <v>0</v>
      </c>
      <c r="L631" s="61">
        <f>VLOOKUP($A631,[17]Dept!$A$4:$T$36,10,FALSE)*L$3%</f>
        <v>0</v>
      </c>
      <c r="M631" s="61">
        <f>VLOOKUP($A631,[17]Dept!$A$4:$T$36,11,FALSE)*M$3%</f>
        <v>0</v>
      </c>
      <c r="N631" s="61">
        <f t="shared" si="456"/>
        <v>0</v>
      </c>
      <c r="O631" s="61">
        <f>VLOOKUP($A631,[17]Dept!$A$4:$T$36,13,FALSE)*O$3%</f>
        <v>0</v>
      </c>
      <c r="P631" s="61">
        <f>VLOOKUP($A631,[17]Dept!$A$4:$T$36,14,FALSE)*P$3%</f>
        <v>0</v>
      </c>
      <c r="Q631" s="61">
        <f>VLOOKUP($A631,[17]Dept!$A$4:$T$36,15,FALSE)*Q$3%</f>
        <v>0</v>
      </c>
      <c r="R631" s="61">
        <f t="shared" si="457"/>
        <v>0</v>
      </c>
      <c r="S631" s="61">
        <f>VLOOKUP($A631,[17]Dept!$A$4:$T$36,17,FALSE)*S$3%</f>
        <v>0</v>
      </c>
      <c r="T631" s="61">
        <f>VLOOKUP($A631,[17]Dept!$A$4:$T$36,18,FALSE)*T$3%</f>
        <v>0</v>
      </c>
      <c r="U631" s="61">
        <f>VLOOKUP($A631,[17]Dept!$A$4:$T$36,19,FALSE)*U$3%</f>
        <v>0</v>
      </c>
      <c r="V631" s="61">
        <f t="shared" si="458"/>
        <v>0</v>
      </c>
    </row>
    <row r="632" spans="1:22" hidden="1">
      <c r="A632" s="112">
        <v>584</v>
      </c>
      <c r="B632" s="113" t="s">
        <v>144</v>
      </c>
      <c r="C632" s="114" t="s">
        <v>223</v>
      </c>
      <c r="D632" s="114"/>
      <c r="E632" s="74">
        <f>SUM(E633:E638)</f>
        <v>38704.555748474901</v>
      </c>
      <c r="F632" s="74"/>
      <c r="G632" s="74">
        <f t="shared" ref="G632:I632" si="459">SUM(G633:G638)</f>
        <v>6893.1579309918761</v>
      </c>
      <c r="H632" s="74">
        <f t="shared" si="459"/>
        <v>0</v>
      </c>
      <c r="I632" s="74">
        <f t="shared" si="459"/>
        <v>8561.4993087546045</v>
      </c>
      <c r="J632" s="68">
        <f t="shared" si="455"/>
        <v>15454.657239746481</v>
      </c>
      <c r="K632" s="74">
        <f t="shared" ref="K632:M632" si="460">SUM(K633:K638)</f>
        <v>5696.800186336618</v>
      </c>
      <c r="L632" s="74">
        <f t="shared" si="460"/>
        <v>17553.098322391797</v>
      </c>
      <c r="M632" s="74">
        <f t="shared" si="460"/>
        <v>0</v>
      </c>
      <c r="N632" s="68">
        <f t="shared" ref="N632:N659" si="461">SUM(K632:M632)</f>
        <v>23249.898508728416</v>
      </c>
      <c r="O632" s="74">
        <f t="shared" ref="O632:Q632" si="462">SUM(O633:O638)</f>
        <v>0</v>
      </c>
      <c r="P632" s="74">
        <f t="shared" si="462"/>
        <v>0</v>
      </c>
      <c r="Q632" s="74">
        <f t="shared" si="462"/>
        <v>0</v>
      </c>
      <c r="R632" s="68">
        <f t="shared" ref="R632:R659" si="463">SUM(O632:Q632)</f>
        <v>0</v>
      </c>
      <c r="S632" s="74">
        <f t="shared" ref="S632:U632" si="464">SUM(S633:S638)</f>
        <v>0</v>
      </c>
      <c r="T632" s="74">
        <f t="shared" si="464"/>
        <v>0</v>
      </c>
      <c r="U632" s="74">
        <f t="shared" si="464"/>
        <v>0</v>
      </c>
      <c r="V632" s="68">
        <f t="shared" ref="V632:V659" si="465">SUM(S632:U632)</f>
        <v>0</v>
      </c>
    </row>
    <row r="633" spans="1:22" hidden="1">
      <c r="A633" s="51">
        <v>585</v>
      </c>
      <c r="B633" s="11" t="s">
        <v>144</v>
      </c>
      <c r="C633" s="59" t="s">
        <v>229</v>
      </c>
      <c r="D633" s="59"/>
      <c r="E633" s="61">
        <f t="shared" si="452"/>
        <v>12589.958117328495</v>
      </c>
      <c r="F633" s="61"/>
      <c r="G633" s="61">
        <f>VLOOKUP($A633,[11]Dept!$A$4:$V$44,7,FALSE)*G$3%</f>
        <v>6893.1579309918761</v>
      </c>
      <c r="H633" s="61">
        <f>VLOOKUP($A633,[11]Dept!$A$4:$V$44,8,FALSE)*H$3%</f>
        <v>0</v>
      </c>
      <c r="I633" s="61">
        <f>VLOOKUP($A633,[11]Dept!$A$4:$V$44,9,FALSE)*I$3%</f>
        <v>0</v>
      </c>
      <c r="J633" s="61">
        <f t="shared" si="455"/>
        <v>6893.1579309918761</v>
      </c>
      <c r="K633" s="61">
        <f>VLOOKUP($A633,[11]Dept!$A$4:$V$44,11,FALSE)*K$3%</f>
        <v>5696.800186336618</v>
      </c>
      <c r="L633" s="61">
        <f>VLOOKUP($A633,[11]Dept!$A$4:$V$44,12,FALSE)*L$3%</f>
        <v>0</v>
      </c>
      <c r="M633" s="61">
        <f>VLOOKUP($A633,[11]Dept!$A$4:$V$44,13,FALSE)*M$3%</f>
        <v>0</v>
      </c>
      <c r="N633" s="61">
        <f t="shared" si="461"/>
        <v>5696.800186336618</v>
      </c>
      <c r="O633" s="61">
        <f>VLOOKUP($A633,[11]Dept!$A$4:$V$44,15,FALSE)*O$3%</f>
        <v>0</v>
      </c>
      <c r="P633" s="61">
        <f>VLOOKUP($A633,[11]Dept!$A$4:$V$44,16,FALSE)*P$3%</f>
        <v>0</v>
      </c>
      <c r="Q633" s="61">
        <f>VLOOKUP($A633,[11]Dept!$A$4:$V$44,17,FALSE)*Q$3%</f>
        <v>0</v>
      </c>
      <c r="R633" s="61">
        <f t="shared" si="463"/>
        <v>0</v>
      </c>
      <c r="S633" s="61">
        <f>VLOOKUP($A633,[11]Dept!$A$4:$V$44,19,FALSE)*S$3%</f>
        <v>0</v>
      </c>
      <c r="T633" s="61">
        <f>VLOOKUP($A633,[11]Dept!$A$4:$V$44,20,FALSE)*T$3%</f>
        <v>0</v>
      </c>
      <c r="U633" s="61">
        <f>VLOOKUP($A633,[11]Dept!$A$4:$V$44,21,FALSE)*U$3%</f>
        <v>0</v>
      </c>
      <c r="V633" s="61">
        <f t="shared" si="465"/>
        <v>0</v>
      </c>
    </row>
    <row r="634" spans="1:22" s="6" customFormat="1" hidden="1">
      <c r="A634" s="51">
        <v>586</v>
      </c>
      <c r="B634" s="11" t="s">
        <v>144</v>
      </c>
      <c r="C634" s="59" t="s">
        <v>228</v>
      </c>
      <c r="D634" s="59"/>
      <c r="E634" s="61">
        <f t="shared" si="452"/>
        <v>26114.597631146404</v>
      </c>
      <c r="F634" s="61"/>
      <c r="G634" s="61">
        <f>VLOOKUP($A634,[11]Dept!$A$4:$V$44,7,FALSE)*G$3%</f>
        <v>0</v>
      </c>
      <c r="H634" s="61">
        <f>VLOOKUP($A634,[11]Dept!$A$4:$V$44,8,FALSE)*H$3%</f>
        <v>0</v>
      </c>
      <c r="I634" s="61">
        <f>VLOOKUP($A634,[11]Dept!$A$4:$V$44,9,FALSE)*I$3%</f>
        <v>8561.4993087546045</v>
      </c>
      <c r="J634" s="61">
        <f t="shared" si="455"/>
        <v>8561.4993087546045</v>
      </c>
      <c r="K634" s="61">
        <f>VLOOKUP($A634,[11]Dept!$A$4:$V$44,11,FALSE)*K$3%</f>
        <v>0</v>
      </c>
      <c r="L634" s="61">
        <f>VLOOKUP($A634,[11]Dept!$A$4:$V$44,12,FALSE)*L$3%</f>
        <v>17553.098322391797</v>
      </c>
      <c r="M634" s="61">
        <f>VLOOKUP($A634,[11]Dept!$A$4:$V$44,13,FALSE)*M$3%</f>
        <v>0</v>
      </c>
      <c r="N634" s="61">
        <f t="shared" si="461"/>
        <v>17553.098322391797</v>
      </c>
      <c r="O634" s="61">
        <f>VLOOKUP($A634,[11]Dept!$A$4:$V$44,15,FALSE)*O$3%</f>
        <v>0</v>
      </c>
      <c r="P634" s="61">
        <f>VLOOKUP($A634,[11]Dept!$A$4:$V$44,16,FALSE)*P$3%</f>
        <v>0</v>
      </c>
      <c r="Q634" s="61">
        <f>VLOOKUP($A634,[11]Dept!$A$4:$V$44,17,FALSE)*Q$3%</f>
        <v>0</v>
      </c>
      <c r="R634" s="61">
        <f t="shared" si="463"/>
        <v>0</v>
      </c>
      <c r="S634" s="61">
        <f>VLOOKUP($A634,[11]Dept!$A$4:$V$44,19,FALSE)*S$3%</f>
        <v>0</v>
      </c>
      <c r="T634" s="61">
        <f>VLOOKUP($A634,[11]Dept!$A$4:$V$44,20,FALSE)*T$3%</f>
        <v>0</v>
      </c>
      <c r="U634" s="61">
        <f>VLOOKUP($A634,[11]Dept!$A$4:$V$44,21,FALSE)*U$3%</f>
        <v>0</v>
      </c>
      <c r="V634" s="61">
        <f t="shared" si="465"/>
        <v>0</v>
      </c>
    </row>
    <row r="635" spans="1:22" s="6" customFormat="1" hidden="1">
      <c r="A635" s="51">
        <v>587</v>
      </c>
      <c r="B635" s="11" t="s">
        <v>144</v>
      </c>
      <c r="C635" s="59" t="s">
        <v>227</v>
      </c>
      <c r="D635" s="59"/>
      <c r="E635" s="61">
        <f t="shared" si="452"/>
        <v>0</v>
      </c>
      <c r="F635" s="61"/>
      <c r="G635" s="61">
        <f>VLOOKUP($A635,[11]Dept!$A$4:$V$44,7,FALSE)*G$3%</f>
        <v>0</v>
      </c>
      <c r="H635" s="61">
        <f>VLOOKUP($A635,[11]Dept!$A$4:$V$44,8,FALSE)*H$3%</f>
        <v>0</v>
      </c>
      <c r="I635" s="61">
        <f>VLOOKUP($A635,[11]Dept!$A$4:$V$44,9,FALSE)*I$3%</f>
        <v>0</v>
      </c>
      <c r="J635" s="61">
        <f t="shared" si="455"/>
        <v>0</v>
      </c>
      <c r="K635" s="61">
        <f>VLOOKUP($A635,[11]Dept!$A$4:$V$44,11,FALSE)*K$3%</f>
        <v>0</v>
      </c>
      <c r="L635" s="61">
        <f>VLOOKUP($A635,[11]Dept!$A$4:$V$44,12,FALSE)*L$3%</f>
        <v>0</v>
      </c>
      <c r="M635" s="61">
        <f>VLOOKUP($A635,[11]Dept!$A$4:$V$44,13,FALSE)*M$3%</f>
        <v>0</v>
      </c>
      <c r="N635" s="61">
        <f t="shared" si="461"/>
        <v>0</v>
      </c>
      <c r="O635" s="61">
        <f>VLOOKUP($A635,[11]Dept!$A$4:$V$44,15,FALSE)*O$3%</f>
        <v>0</v>
      </c>
      <c r="P635" s="61">
        <f>VLOOKUP($A635,[11]Dept!$A$4:$V$44,16,FALSE)*P$3%</f>
        <v>0</v>
      </c>
      <c r="Q635" s="61">
        <f>VLOOKUP($A635,[11]Dept!$A$4:$V$44,17,FALSE)*Q$3%</f>
        <v>0</v>
      </c>
      <c r="R635" s="61">
        <f t="shared" si="463"/>
        <v>0</v>
      </c>
      <c r="S635" s="61">
        <f>VLOOKUP($A635,[11]Dept!$A$4:$V$44,19,FALSE)*S$3%</f>
        <v>0</v>
      </c>
      <c r="T635" s="61">
        <f>VLOOKUP($A635,[11]Dept!$A$4:$V$44,20,FALSE)*T$3%</f>
        <v>0</v>
      </c>
      <c r="U635" s="61">
        <f>VLOOKUP($A635,[11]Dept!$A$4:$V$44,21,FALSE)*U$3%</f>
        <v>0</v>
      </c>
      <c r="V635" s="61">
        <f t="shared" si="465"/>
        <v>0</v>
      </c>
    </row>
    <row r="636" spans="1:22" s="6" customFormat="1" hidden="1">
      <c r="A636" s="51">
        <v>588</v>
      </c>
      <c r="B636" s="11" t="s">
        <v>144</v>
      </c>
      <c r="C636" s="59" t="s">
        <v>226</v>
      </c>
      <c r="D636" s="59"/>
      <c r="E636" s="61">
        <f t="shared" si="452"/>
        <v>0</v>
      </c>
      <c r="F636" s="61"/>
      <c r="G636" s="61">
        <f>VLOOKUP($A636,[11]Dept!$A$4:$V$44,7,FALSE)*G$3%</f>
        <v>0</v>
      </c>
      <c r="H636" s="61">
        <f>VLOOKUP($A636,[11]Dept!$A$4:$V$44,8,FALSE)*H$3%</f>
        <v>0</v>
      </c>
      <c r="I636" s="61">
        <f>VLOOKUP($A636,[11]Dept!$A$4:$V$44,9,FALSE)*I$3%</f>
        <v>0</v>
      </c>
      <c r="J636" s="61">
        <f t="shared" si="455"/>
        <v>0</v>
      </c>
      <c r="K636" s="61">
        <f>VLOOKUP($A636,[11]Dept!$A$4:$V$44,11,FALSE)*K$3%</f>
        <v>0</v>
      </c>
      <c r="L636" s="61">
        <f>VLOOKUP($A636,[11]Dept!$A$4:$V$44,12,FALSE)*L$3%</f>
        <v>0</v>
      </c>
      <c r="M636" s="61">
        <f>VLOOKUP($A636,[11]Dept!$A$4:$V$44,13,FALSE)*M$3%</f>
        <v>0</v>
      </c>
      <c r="N636" s="61">
        <f t="shared" si="461"/>
        <v>0</v>
      </c>
      <c r="O636" s="61">
        <f>VLOOKUP($A636,[11]Dept!$A$4:$V$44,15,FALSE)*O$3%</f>
        <v>0</v>
      </c>
      <c r="P636" s="61">
        <f>VLOOKUP($A636,[11]Dept!$A$4:$V$44,16,FALSE)*P$3%</f>
        <v>0</v>
      </c>
      <c r="Q636" s="61">
        <f>VLOOKUP($A636,[11]Dept!$A$4:$V$44,17,FALSE)*Q$3%</f>
        <v>0</v>
      </c>
      <c r="R636" s="61">
        <f t="shared" si="463"/>
        <v>0</v>
      </c>
      <c r="S636" s="61">
        <f>VLOOKUP($A636,[11]Dept!$A$4:$V$44,19,FALSE)*S$3%</f>
        <v>0</v>
      </c>
      <c r="T636" s="61">
        <f>VLOOKUP($A636,[11]Dept!$A$4:$V$44,20,FALSE)*T$3%</f>
        <v>0</v>
      </c>
      <c r="U636" s="61">
        <f>VLOOKUP($A636,[11]Dept!$A$4:$V$44,21,FALSE)*U$3%</f>
        <v>0</v>
      </c>
      <c r="V636" s="61">
        <f t="shared" si="465"/>
        <v>0</v>
      </c>
    </row>
    <row r="637" spans="1:22" s="6" customFormat="1" hidden="1">
      <c r="A637" s="51">
        <v>589</v>
      </c>
      <c r="B637" s="11" t="s">
        <v>144</v>
      </c>
      <c r="C637" s="59" t="s">
        <v>225</v>
      </c>
      <c r="D637" s="59"/>
      <c r="E637" s="61">
        <f t="shared" si="452"/>
        <v>0</v>
      </c>
      <c r="F637" s="61"/>
      <c r="G637" s="61">
        <f>VLOOKUP($A637,[11]Dept!$A$4:$V$44,7,FALSE)*G$3%</f>
        <v>0</v>
      </c>
      <c r="H637" s="61">
        <f>VLOOKUP($A637,[11]Dept!$A$4:$V$44,8,FALSE)*H$3%</f>
        <v>0</v>
      </c>
      <c r="I637" s="61">
        <f>VLOOKUP($A637,[11]Dept!$A$4:$V$44,9,FALSE)*I$3%</f>
        <v>0</v>
      </c>
      <c r="J637" s="61">
        <f t="shared" si="455"/>
        <v>0</v>
      </c>
      <c r="K637" s="61">
        <f>VLOOKUP($A637,[11]Dept!$A$4:$V$44,11,FALSE)*K$3%</f>
        <v>0</v>
      </c>
      <c r="L637" s="61">
        <f>VLOOKUP($A637,[11]Dept!$A$4:$V$44,12,FALSE)*L$3%</f>
        <v>0</v>
      </c>
      <c r="M637" s="61">
        <f>VLOOKUP($A637,[11]Dept!$A$4:$V$44,13,FALSE)*M$3%</f>
        <v>0</v>
      </c>
      <c r="N637" s="61">
        <f t="shared" si="461"/>
        <v>0</v>
      </c>
      <c r="O637" s="61">
        <f>VLOOKUP($A637,[11]Dept!$A$4:$V$44,15,FALSE)*O$3%</f>
        <v>0</v>
      </c>
      <c r="P637" s="61">
        <f>VLOOKUP($A637,[11]Dept!$A$4:$V$44,16,FALSE)*P$3%</f>
        <v>0</v>
      </c>
      <c r="Q637" s="61">
        <f>VLOOKUP($A637,[11]Dept!$A$4:$V$44,17,FALSE)*Q$3%</f>
        <v>0</v>
      </c>
      <c r="R637" s="61">
        <f t="shared" si="463"/>
        <v>0</v>
      </c>
      <c r="S637" s="61">
        <f>VLOOKUP($A637,[11]Dept!$A$4:$V$44,19,FALSE)*S$3%</f>
        <v>0</v>
      </c>
      <c r="T637" s="61">
        <f>VLOOKUP($A637,[11]Dept!$A$4:$V$44,20,FALSE)*T$3%</f>
        <v>0</v>
      </c>
      <c r="U637" s="61">
        <f>VLOOKUP($A637,[11]Dept!$A$4:$V$44,21,FALSE)*U$3%</f>
        <v>0</v>
      </c>
      <c r="V637" s="61">
        <f t="shared" si="465"/>
        <v>0</v>
      </c>
    </row>
    <row r="638" spans="1:22" s="6" customFormat="1" hidden="1">
      <c r="A638" s="51">
        <v>590</v>
      </c>
      <c r="B638" s="11" t="s">
        <v>144</v>
      </c>
      <c r="C638" s="59" t="s">
        <v>224</v>
      </c>
      <c r="D638" s="59"/>
      <c r="E638" s="61">
        <f t="shared" si="452"/>
        <v>0</v>
      </c>
      <c r="F638" s="61"/>
      <c r="G638" s="61">
        <f>VLOOKUP($A638,[11]Dept!$A$4:$V$44,7,FALSE)*G$3%</f>
        <v>0</v>
      </c>
      <c r="H638" s="61">
        <f>VLOOKUP($A638,[11]Dept!$A$4:$V$44,8,FALSE)*H$3%</f>
        <v>0</v>
      </c>
      <c r="I638" s="61">
        <f>VLOOKUP($A638,[11]Dept!$A$4:$V$44,9,FALSE)*I$3%</f>
        <v>0</v>
      </c>
      <c r="J638" s="61">
        <f t="shared" si="455"/>
        <v>0</v>
      </c>
      <c r="K638" s="61">
        <f>VLOOKUP($A638,[11]Dept!$A$4:$V$44,11,FALSE)*K$3%</f>
        <v>0</v>
      </c>
      <c r="L638" s="61">
        <f>VLOOKUP($A638,[11]Dept!$A$4:$V$44,12,FALSE)*L$3%</f>
        <v>0</v>
      </c>
      <c r="M638" s="61">
        <f>VLOOKUP($A638,[11]Dept!$A$4:$V$44,13,FALSE)*M$3%</f>
        <v>0</v>
      </c>
      <c r="N638" s="61">
        <f t="shared" si="461"/>
        <v>0</v>
      </c>
      <c r="O638" s="61">
        <f>VLOOKUP($A638,[11]Dept!$A$4:$V$44,15,FALSE)*O$3%</f>
        <v>0</v>
      </c>
      <c r="P638" s="61">
        <f>VLOOKUP($A638,[11]Dept!$A$4:$V$44,16,FALSE)*P$3%</f>
        <v>0</v>
      </c>
      <c r="Q638" s="61">
        <f>VLOOKUP($A638,[11]Dept!$A$4:$V$44,17,FALSE)*Q$3%</f>
        <v>0</v>
      </c>
      <c r="R638" s="61">
        <f t="shared" si="463"/>
        <v>0</v>
      </c>
      <c r="S638" s="61">
        <f>VLOOKUP($A638,[11]Dept!$A$4:$V$44,19,FALSE)*S$3%</f>
        <v>0</v>
      </c>
      <c r="T638" s="61">
        <f>VLOOKUP($A638,[11]Dept!$A$4:$V$44,20,FALSE)*T$3%</f>
        <v>0</v>
      </c>
      <c r="U638" s="61">
        <f>VLOOKUP($A638,[11]Dept!$A$4:$V$44,21,FALSE)*U$3%</f>
        <v>0</v>
      </c>
      <c r="V638" s="61">
        <f t="shared" si="465"/>
        <v>0</v>
      </c>
    </row>
    <row r="639" spans="1:22" s="6" customFormat="1" hidden="1">
      <c r="A639" s="112">
        <v>591</v>
      </c>
      <c r="B639" s="113" t="s">
        <v>236</v>
      </c>
      <c r="C639" s="114" t="s">
        <v>230</v>
      </c>
      <c r="D639" s="114"/>
      <c r="E639" s="74">
        <f>SUM(E640:E645)</f>
        <v>157486.0937440345</v>
      </c>
      <c r="F639" s="74"/>
      <c r="G639" s="74">
        <f t="shared" ref="G639:I639" si="466">SUM(G640:G645)</f>
        <v>9190.8772413225015</v>
      </c>
      <c r="H639" s="74">
        <f t="shared" si="466"/>
        <v>0</v>
      </c>
      <c r="I639" s="74">
        <f t="shared" si="466"/>
        <v>87669.752921647145</v>
      </c>
      <c r="J639" s="68">
        <f t="shared" si="455"/>
        <v>96860.630162969639</v>
      </c>
      <c r="K639" s="74">
        <f t="shared" ref="K639:M639" si="467">SUM(K640:K645)</f>
        <v>56968.001863366175</v>
      </c>
      <c r="L639" s="74">
        <f t="shared" si="467"/>
        <v>0</v>
      </c>
      <c r="M639" s="74">
        <f t="shared" si="467"/>
        <v>0</v>
      </c>
      <c r="N639" s="68">
        <f t="shared" si="461"/>
        <v>56968.001863366175</v>
      </c>
      <c r="O639" s="74">
        <f t="shared" ref="O639:Q639" si="468">SUM(O640:O645)</f>
        <v>0</v>
      </c>
      <c r="P639" s="74">
        <f t="shared" si="468"/>
        <v>3657.4617176986712</v>
      </c>
      <c r="Q639" s="74">
        <f t="shared" si="468"/>
        <v>0</v>
      </c>
      <c r="R639" s="68">
        <f t="shared" si="463"/>
        <v>3657.4617176986712</v>
      </c>
      <c r="S639" s="74">
        <f t="shared" ref="S639:U639" si="469">SUM(S640:S645)</f>
        <v>0</v>
      </c>
      <c r="T639" s="74">
        <f t="shared" si="469"/>
        <v>0</v>
      </c>
      <c r="U639" s="74">
        <f t="shared" si="469"/>
        <v>0</v>
      </c>
      <c r="V639" s="68">
        <f t="shared" si="465"/>
        <v>0</v>
      </c>
    </row>
    <row r="640" spans="1:22" s="6" customFormat="1" hidden="1">
      <c r="A640" s="51">
        <v>592</v>
      </c>
      <c r="B640" s="11" t="s">
        <v>236</v>
      </c>
      <c r="C640" s="59" t="s">
        <v>229</v>
      </c>
      <c r="D640" s="59"/>
      <c r="E640" s="61">
        <f t="shared" si="452"/>
        <v>148295.21650271199</v>
      </c>
      <c r="F640" s="61"/>
      <c r="G640" s="61">
        <f>VLOOKUP($A640,[11]Dept!$A$4:$V$44,7,FALSE)*G$3%</f>
        <v>0</v>
      </c>
      <c r="H640" s="61">
        <f>VLOOKUP($A640,[11]Dept!$A$4:$V$44,8,FALSE)*H$3%</f>
        <v>0</v>
      </c>
      <c r="I640" s="61">
        <f>VLOOKUP($A640,[11]Dept!$A$4:$V$44,9,FALSE)*I$3%</f>
        <v>87669.752921647145</v>
      </c>
      <c r="J640" s="61">
        <f t="shared" si="455"/>
        <v>87669.752921647145</v>
      </c>
      <c r="K640" s="61">
        <f>VLOOKUP($A640,[11]Dept!$A$4:$V$44,11,FALSE)*K$3%</f>
        <v>56968.001863366175</v>
      </c>
      <c r="L640" s="61">
        <f>VLOOKUP($A640,[11]Dept!$A$4:$V$44,12,FALSE)*L$3%</f>
        <v>0</v>
      </c>
      <c r="M640" s="61">
        <f>VLOOKUP($A640,[11]Dept!$A$4:$V$44,13,FALSE)*M$3%</f>
        <v>0</v>
      </c>
      <c r="N640" s="61">
        <f t="shared" si="461"/>
        <v>56968.001863366175</v>
      </c>
      <c r="O640" s="61">
        <f>VLOOKUP($A640,[11]Dept!$A$4:$V$44,15,FALSE)*O$3%</f>
        <v>0</v>
      </c>
      <c r="P640" s="61">
        <f>VLOOKUP($A640,[11]Dept!$A$4:$V$44,16,FALSE)*P$3%</f>
        <v>3657.4617176986712</v>
      </c>
      <c r="Q640" s="61">
        <f>VLOOKUP($A640,[11]Dept!$A$4:$V$44,17,FALSE)*Q$3%</f>
        <v>0</v>
      </c>
      <c r="R640" s="61">
        <f t="shared" si="463"/>
        <v>3657.4617176986712</v>
      </c>
      <c r="S640" s="61">
        <f>VLOOKUP($A640,[11]Dept!$A$4:$V$44,19,FALSE)*S$3%</f>
        <v>0</v>
      </c>
      <c r="T640" s="61">
        <f>VLOOKUP($A640,[11]Dept!$A$4:$V$44,20,FALSE)*T$3%</f>
        <v>0</v>
      </c>
      <c r="U640" s="61">
        <f>VLOOKUP($A640,[11]Dept!$A$4:$V$44,21,FALSE)*U$3%</f>
        <v>0</v>
      </c>
      <c r="V640" s="61">
        <f t="shared" si="465"/>
        <v>0</v>
      </c>
    </row>
    <row r="641" spans="1:22" s="6" customFormat="1" hidden="1">
      <c r="A641" s="51">
        <v>593</v>
      </c>
      <c r="B641" s="11" t="s">
        <v>236</v>
      </c>
      <c r="C641" s="59" t="s">
        <v>228</v>
      </c>
      <c r="D641" s="59"/>
      <c r="E641" s="61">
        <f t="shared" si="452"/>
        <v>0</v>
      </c>
      <c r="F641" s="61"/>
      <c r="G641" s="61">
        <f>VLOOKUP($A641,[11]Dept!$A$4:$V$44,7,FALSE)*G$3%</f>
        <v>0</v>
      </c>
      <c r="H641" s="61">
        <f>VLOOKUP($A641,[11]Dept!$A$4:$V$44,8,FALSE)*H$3%</f>
        <v>0</v>
      </c>
      <c r="I641" s="61">
        <f>VLOOKUP($A641,[11]Dept!$A$4:$V$44,9,FALSE)*I$3%</f>
        <v>0</v>
      </c>
      <c r="J641" s="61">
        <f t="shared" si="455"/>
        <v>0</v>
      </c>
      <c r="K641" s="61">
        <f>VLOOKUP($A641,[11]Dept!$A$4:$V$44,11,FALSE)*K$3%</f>
        <v>0</v>
      </c>
      <c r="L641" s="61">
        <f>VLOOKUP($A641,[11]Dept!$A$4:$V$44,12,FALSE)*L$3%</f>
        <v>0</v>
      </c>
      <c r="M641" s="61">
        <f>VLOOKUP($A641,[11]Dept!$A$4:$V$44,13,FALSE)*M$3%</f>
        <v>0</v>
      </c>
      <c r="N641" s="61">
        <f t="shared" si="461"/>
        <v>0</v>
      </c>
      <c r="O641" s="61">
        <f>VLOOKUP($A641,[11]Dept!$A$4:$V$44,15,FALSE)*O$3%</f>
        <v>0</v>
      </c>
      <c r="P641" s="61">
        <f>VLOOKUP($A641,[11]Dept!$A$4:$V$44,16,FALSE)*P$3%</f>
        <v>0</v>
      </c>
      <c r="Q641" s="61">
        <f>VLOOKUP($A641,[11]Dept!$A$4:$V$44,17,FALSE)*Q$3%</f>
        <v>0</v>
      </c>
      <c r="R641" s="61">
        <f t="shared" si="463"/>
        <v>0</v>
      </c>
      <c r="S641" s="61">
        <f>VLOOKUP($A641,[11]Dept!$A$4:$V$44,19,FALSE)*S$3%</f>
        <v>0</v>
      </c>
      <c r="T641" s="61">
        <f>VLOOKUP($A641,[11]Dept!$A$4:$V$44,20,FALSE)*T$3%</f>
        <v>0</v>
      </c>
      <c r="U641" s="61">
        <f>VLOOKUP($A641,[11]Dept!$A$4:$V$44,21,FALSE)*U$3%</f>
        <v>0</v>
      </c>
      <c r="V641" s="61">
        <f t="shared" si="465"/>
        <v>0</v>
      </c>
    </row>
    <row r="642" spans="1:22" s="6" customFormat="1" hidden="1">
      <c r="A642" s="51">
        <v>594</v>
      </c>
      <c r="B642" s="11" t="s">
        <v>236</v>
      </c>
      <c r="C642" s="59" t="s">
        <v>227</v>
      </c>
      <c r="D642" s="59"/>
      <c r="E642" s="61">
        <f t="shared" si="452"/>
        <v>0</v>
      </c>
      <c r="F642" s="61"/>
      <c r="G642" s="61">
        <f>VLOOKUP($A642,[11]Dept!$A$4:$V$44,7,FALSE)*G$3%</f>
        <v>0</v>
      </c>
      <c r="H642" s="61">
        <f>VLOOKUP($A642,[11]Dept!$A$4:$V$44,8,FALSE)*H$3%</f>
        <v>0</v>
      </c>
      <c r="I642" s="61">
        <f>VLOOKUP($A642,[11]Dept!$A$4:$V$44,9,FALSE)*I$3%</f>
        <v>0</v>
      </c>
      <c r="J642" s="61">
        <f t="shared" si="455"/>
        <v>0</v>
      </c>
      <c r="K642" s="61">
        <f>VLOOKUP($A642,[11]Dept!$A$4:$V$44,11,FALSE)*K$3%</f>
        <v>0</v>
      </c>
      <c r="L642" s="61">
        <f>VLOOKUP($A642,[11]Dept!$A$4:$V$44,12,FALSE)*L$3%</f>
        <v>0</v>
      </c>
      <c r="M642" s="61">
        <f>VLOOKUP($A642,[11]Dept!$A$4:$V$44,13,FALSE)*M$3%</f>
        <v>0</v>
      </c>
      <c r="N642" s="61">
        <f t="shared" si="461"/>
        <v>0</v>
      </c>
      <c r="O642" s="61">
        <f>VLOOKUP($A642,[11]Dept!$A$4:$V$44,15,FALSE)*O$3%</f>
        <v>0</v>
      </c>
      <c r="P642" s="61">
        <f>VLOOKUP($A642,[11]Dept!$A$4:$V$44,16,FALSE)*P$3%</f>
        <v>0</v>
      </c>
      <c r="Q642" s="61">
        <f>VLOOKUP($A642,[11]Dept!$A$4:$V$44,17,FALSE)*Q$3%</f>
        <v>0</v>
      </c>
      <c r="R642" s="61">
        <f t="shared" si="463"/>
        <v>0</v>
      </c>
      <c r="S642" s="61">
        <f>VLOOKUP($A642,[11]Dept!$A$4:$V$44,19,FALSE)*S$3%</f>
        <v>0</v>
      </c>
      <c r="T642" s="61">
        <f>VLOOKUP($A642,[11]Dept!$A$4:$V$44,20,FALSE)*T$3%</f>
        <v>0</v>
      </c>
      <c r="U642" s="61">
        <f>VLOOKUP($A642,[11]Dept!$A$4:$V$44,21,FALSE)*U$3%</f>
        <v>0</v>
      </c>
      <c r="V642" s="61">
        <f t="shared" si="465"/>
        <v>0</v>
      </c>
    </row>
    <row r="643" spans="1:22" s="6" customFormat="1" hidden="1">
      <c r="A643" s="51">
        <v>595</v>
      </c>
      <c r="B643" s="11" t="s">
        <v>236</v>
      </c>
      <c r="C643" s="59" t="s">
        <v>226</v>
      </c>
      <c r="D643" s="59"/>
      <c r="E643" s="61">
        <f t="shared" si="452"/>
        <v>0</v>
      </c>
      <c r="F643" s="61"/>
      <c r="G643" s="61">
        <f>VLOOKUP($A643,[11]Dept!$A$4:$V$44,7,FALSE)*G$3%</f>
        <v>0</v>
      </c>
      <c r="H643" s="61">
        <f>VLOOKUP($A643,[11]Dept!$A$4:$V$44,8,FALSE)*H$3%</f>
        <v>0</v>
      </c>
      <c r="I643" s="61">
        <f>VLOOKUP($A643,[11]Dept!$A$4:$V$44,9,FALSE)*I$3%</f>
        <v>0</v>
      </c>
      <c r="J643" s="61">
        <f t="shared" si="455"/>
        <v>0</v>
      </c>
      <c r="K643" s="61">
        <f>VLOOKUP($A643,[11]Dept!$A$4:$V$44,11,FALSE)*K$3%</f>
        <v>0</v>
      </c>
      <c r="L643" s="61">
        <f>VLOOKUP($A643,[11]Dept!$A$4:$V$44,12,FALSE)*L$3%</f>
        <v>0</v>
      </c>
      <c r="M643" s="61">
        <f>VLOOKUP($A643,[11]Dept!$A$4:$V$44,13,FALSE)*M$3%</f>
        <v>0</v>
      </c>
      <c r="N643" s="61">
        <f t="shared" si="461"/>
        <v>0</v>
      </c>
      <c r="O643" s="61">
        <f>VLOOKUP($A643,[11]Dept!$A$4:$V$44,15,FALSE)*O$3%</f>
        <v>0</v>
      </c>
      <c r="P643" s="61">
        <f>VLOOKUP($A643,[11]Dept!$A$4:$V$44,16,FALSE)*P$3%</f>
        <v>0</v>
      </c>
      <c r="Q643" s="61">
        <f>VLOOKUP($A643,[11]Dept!$A$4:$V$44,17,FALSE)*Q$3%</f>
        <v>0</v>
      </c>
      <c r="R643" s="61">
        <f t="shared" si="463"/>
        <v>0</v>
      </c>
      <c r="S643" s="61">
        <f>VLOOKUP($A643,[11]Dept!$A$4:$V$44,19,FALSE)*S$3%</f>
        <v>0</v>
      </c>
      <c r="T643" s="61">
        <f>VLOOKUP($A643,[11]Dept!$A$4:$V$44,20,FALSE)*T$3%</f>
        <v>0</v>
      </c>
      <c r="U643" s="61">
        <f>VLOOKUP($A643,[11]Dept!$A$4:$V$44,21,FALSE)*U$3%</f>
        <v>0</v>
      </c>
      <c r="V643" s="61">
        <f t="shared" si="465"/>
        <v>0</v>
      </c>
    </row>
    <row r="644" spans="1:22" s="6" customFormat="1" hidden="1">
      <c r="A644" s="51">
        <v>596</v>
      </c>
      <c r="B644" s="11" t="s">
        <v>236</v>
      </c>
      <c r="C644" s="59" t="s">
        <v>225</v>
      </c>
      <c r="D644" s="59"/>
      <c r="E644" s="61">
        <f t="shared" si="452"/>
        <v>9190.8772413225015</v>
      </c>
      <c r="F644" s="61"/>
      <c r="G644" s="61">
        <f>VLOOKUP($A644,[11]Dept!$A$4:$V$44,7,FALSE)*G$3%</f>
        <v>9190.8772413225015</v>
      </c>
      <c r="H644" s="61">
        <f>VLOOKUP($A644,[11]Dept!$A$4:$V$44,8,FALSE)*H$3%</f>
        <v>0</v>
      </c>
      <c r="I644" s="61">
        <f>VLOOKUP($A644,[11]Dept!$A$4:$V$44,9,FALSE)*I$3%</f>
        <v>0</v>
      </c>
      <c r="J644" s="61">
        <f t="shared" si="455"/>
        <v>9190.8772413225015</v>
      </c>
      <c r="K644" s="61">
        <f>VLOOKUP($A644,[11]Dept!$A$4:$V$44,11,FALSE)*K$3%</f>
        <v>0</v>
      </c>
      <c r="L644" s="61">
        <f>VLOOKUP($A644,[11]Dept!$A$4:$V$44,12,FALSE)*L$3%</f>
        <v>0</v>
      </c>
      <c r="M644" s="61">
        <f>VLOOKUP($A644,[11]Dept!$A$4:$V$44,13,FALSE)*M$3%</f>
        <v>0</v>
      </c>
      <c r="N644" s="61">
        <f t="shared" si="461"/>
        <v>0</v>
      </c>
      <c r="O644" s="61">
        <f>VLOOKUP($A644,[11]Dept!$A$4:$V$44,15,FALSE)*O$3%</f>
        <v>0</v>
      </c>
      <c r="P644" s="61">
        <f>VLOOKUP($A644,[11]Dept!$A$4:$V$44,16,FALSE)*P$3%</f>
        <v>0</v>
      </c>
      <c r="Q644" s="61">
        <f>VLOOKUP($A644,[11]Dept!$A$4:$V$44,17,FALSE)*Q$3%</f>
        <v>0</v>
      </c>
      <c r="R644" s="61">
        <f t="shared" si="463"/>
        <v>0</v>
      </c>
      <c r="S644" s="61">
        <f>VLOOKUP($A644,[11]Dept!$A$4:$V$44,19,FALSE)*S$3%</f>
        <v>0</v>
      </c>
      <c r="T644" s="61">
        <f>VLOOKUP($A644,[11]Dept!$A$4:$V$44,20,FALSE)*T$3%</f>
        <v>0</v>
      </c>
      <c r="U644" s="61">
        <f>VLOOKUP($A644,[11]Dept!$A$4:$V$44,21,FALSE)*U$3%</f>
        <v>0</v>
      </c>
      <c r="V644" s="61">
        <f t="shared" si="465"/>
        <v>0</v>
      </c>
    </row>
    <row r="645" spans="1:22" s="6" customFormat="1" hidden="1">
      <c r="A645" s="51">
        <v>597</v>
      </c>
      <c r="B645" s="11" t="s">
        <v>236</v>
      </c>
      <c r="C645" s="59" t="s">
        <v>224</v>
      </c>
      <c r="D645" s="59"/>
      <c r="E645" s="61">
        <f t="shared" si="452"/>
        <v>0</v>
      </c>
      <c r="F645" s="61"/>
      <c r="G645" s="61">
        <f>VLOOKUP($A645,[11]Dept!$A$4:$V$44,7,FALSE)*G$3%</f>
        <v>0</v>
      </c>
      <c r="H645" s="61">
        <f>VLOOKUP($A645,[11]Dept!$A$4:$V$44,8,FALSE)*H$3%</f>
        <v>0</v>
      </c>
      <c r="I645" s="61">
        <f>VLOOKUP($A645,[11]Dept!$A$4:$V$44,9,FALSE)*I$3%</f>
        <v>0</v>
      </c>
      <c r="J645" s="61">
        <f t="shared" si="455"/>
        <v>0</v>
      </c>
      <c r="K645" s="61">
        <f>VLOOKUP($A645,[11]Dept!$A$4:$V$44,11,FALSE)*K$3%</f>
        <v>0</v>
      </c>
      <c r="L645" s="61">
        <f>VLOOKUP($A645,[11]Dept!$A$4:$V$44,12,FALSE)*L$3%</f>
        <v>0</v>
      </c>
      <c r="M645" s="61">
        <f>VLOOKUP($A645,[11]Dept!$A$4:$V$44,13,FALSE)*M$3%</f>
        <v>0</v>
      </c>
      <c r="N645" s="61">
        <f t="shared" si="461"/>
        <v>0</v>
      </c>
      <c r="O645" s="61">
        <f>VLOOKUP($A645,[11]Dept!$A$4:$V$44,15,FALSE)*O$3%</f>
        <v>0</v>
      </c>
      <c r="P645" s="61">
        <f>VLOOKUP($A645,[11]Dept!$A$4:$V$44,16,FALSE)*P$3%</f>
        <v>0</v>
      </c>
      <c r="Q645" s="61">
        <f>VLOOKUP($A645,[11]Dept!$A$4:$V$44,17,FALSE)*Q$3%</f>
        <v>0</v>
      </c>
      <c r="R645" s="61">
        <f t="shared" si="463"/>
        <v>0</v>
      </c>
      <c r="S645" s="61">
        <f>VLOOKUP($A645,[11]Dept!$A$4:$V$44,19,FALSE)*S$3%</f>
        <v>0</v>
      </c>
      <c r="T645" s="61">
        <f>VLOOKUP($A645,[11]Dept!$A$4:$V$44,20,FALSE)*T$3%</f>
        <v>0</v>
      </c>
      <c r="U645" s="61">
        <f>VLOOKUP($A645,[11]Dept!$A$4:$V$44,21,FALSE)*U$3%</f>
        <v>0</v>
      </c>
      <c r="V645" s="61">
        <f t="shared" si="465"/>
        <v>0</v>
      </c>
    </row>
    <row r="646" spans="1:22" s="6" customFormat="1">
      <c r="A646" s="112">
        <v>598</v>
      </c>
      <c r="B646" s="113" t="s">
        <v>179</v>
      </c>
      <c r="C646" s="114" t="s">
        <v>223</v>
      </c>
      <c r="D646" s="114"/>
      <c r="E646" s="74">
        <f>SUM(E647:E652)</f>
        <v>0</v>
      </c>
      <c r="F646" s="74"/>
      <c r="G646" s="68">
        <f t="shared" ref="G646:I646" si="470">SUM(G647:G652)</f>
        <v>0</v>
      </c>
      <c r="H646" s="68">
        <f t="shared" si="470"/>
        <v>0</v>
      </c>
      <c r="I646" s="68">
        <f t="shared" si="470"/>
        <v>0</v>
      </c>
      <c r="J646" s="68">
        <f t="shared" si="455"/>
        <v>0</v>
      </c>
      <c r="K646" s="68">
        <f t="shared" ref="K646:M646" si="471">SUM(K647:K652)</f>
        <v>0</v>
      </c>
      <c r="L646" s="68">
        <f t="shared" si="471"/>
        <v>0</v>
      </c>
      <c r="M646" s="68">
        <f t="shared" si="471"/>
        <v>0</v>
      </c>
      <c r="N646" s="68">
        <f t="shared" si="461"/>
        <v>0</v>
      </c>
      <c r="O646" s="68">
        <f t="shared" ref="O646:Q646" si="472">SUM(O647:O652)</f>
        <v>0</v>
      </c>
      <c r="P646" s="68">
        <f t="shared" si="472"/>
        <v>0</v>
      </c>
      <c r="Q646" s="68">
        <f t="shared" si="472"/>
        <v>0</v>
      </c>
      <c r="R646" s="68">
        <f t="shared" si="463"/>
        <v>0</v>
      </c>
      <c r="S646" s="68">
        <f t="shared" ref="S646:U646" si="473">SUM(S647:S652)</f>
        <v>0</v>
      </c>
      <c r="T646" s="68">
        <f t="shared" si="473"/>
        <v>0</v>
      </c>
      <c r="U646" s="68">
        <f t="shared" si="473"/>
        <v>0</v>
      </c>
      <c r="V646" s="68">
        <f t="shared" si="465"/>
        <v>0</v>
      </c>
    </row>
    <row r="647" spans="1:22" s="6" customFormat="1">
      <c r="A647" s="51">
        <v>599</v>
      </c>
      <c r="B647" s="11" t="s">
        <v>179</v>
      </c>
      <c r="C647" s="59" t="s">
        <v>229</v>
      </c>
      <c r="D647" s="59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</row>
    <row r="648" spans="1:22" s="6" customFormat="1">
      <c r="A648" s="51">
        <v>600</v>
      </c>
      <c r="B648" s="11" t="s">
        <v>179</v>
      </c>
      <c r="C648" s="59" t="s">
        <v>228</v>
      </c>
      <c r="D648" s="59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</row>
    <row r="649" spans="1:22" s="6" customFormat="1">
      <c r="A649" s="51">
        <v>601</v>
      </c>
      <c r="B649" s="11" t="s">
        <v>179</v>
      </c>
      <c r="C649" s="59" t="s">
        <v>227</v>
      </c>
      <c r="D649" s="59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</row>
    <row r="650" spans="1:22" s="6" customFormat="1">
      <c r="A650" s="51">
        <v>602</v>
      </c>
      <c r="B650" s="11" t="s">
        <v>179</v>
      </c>
      <c r="C650" s="59" t="s">
        <v>226</v>
      </c>
      <c r="D650" s="59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</row>
    <row r="651" spans="1:22" s="6" customFormat="1">
      <c r="A651" s="51">
        <v>603</v>
      </c>
      <c r="B651" s="11" t="s">
        <v>179</v>
      </c>
      <c r="C651" s="59" t="s">
        <v>225</v>
      </c>
      <c r="D651" s="59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</row>
    <row r="652" spans="1:22" s="6" customFormat="1">
      <c r="A652" s="51">
        <v>604</v>
      </c>
      <c r="B652" s="11" t="s">
        <v>179</v>
      </c>
      <c r="C652" s="59" t="s">
        <v>224</v>
      </c>
      <c r="D652" s="59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</row>
    <row r="653" spans="1:22" s="6" customFormat="1">
      <c r="A653" s="112">
        <v>605</v>
      </c>
      <c r="B653" s="113" t="s">
        <v>181</v>
      </c>
      <c r="C653" s="114" t="s">
        <v>230</v>
      </c>
      <c r="D653" s="114"/>
      <c r="E653" s="74">
        <f>SUM(E654:E659)</f>
        <v>0</v>
      </c>
      <c r="F653" s="74"/>
      <c r="G653" s="68">
        <f t="shared" ref="G653:I653" si="474">SUM(G654:G659)</f>
        <v>0</v>
      </c>
      <c r="H653" s="68">
        <f t="shared" si="474"/>
        <v>0</v>
      </c>
      <c r="I653" s="68">
        <f t="shared" si="474"/>
        <v>0</v>
      </c>
      <c r="J653" s="68">
        <f t="shared" ref="J653" si="475">SUM(G653:I653)</f>
        <v>0</v>
      </c>
      <c r="K653" s="68">
        <f t="shared" ref="K653:M653" si="476">SUM(K654:K659)</f>
        <v>0</v>
      </c>
      <c r="L653" s="68">
        <f t="shared" si="476"/>
        <v>0</v>
      </c>
      <c r="M653" s="68">
        <f t="shared" si="476"/>
        <v>0</v>
      </c>
      <c r="N653" s="68">
        <f t="shared" si="461"/>
        <v>0</v>
      </c>
      <c r="O653" s="68">
        <f t="shared" ref="O653:Q653" si="477">SUM(O654:O659)</f>
        <v>0</v>
      </c>
      <c r="P653" s="68">
        <f t="shared" si="477"/>
        <v>0</v>
      </c>
      <c r="Q653" s="68">
        <f t="shared" si="477"/>
        <v>0</v>
      </c>
      <c r="R653" s="68">
        <f t="shared" si="463"/>
        <v>0</v>
      </c>
      <c r="S653" s="68">
        <f t="shared" ref="S653:U653" si="478">SUM(S654:S659)</f>
        <v>0</v>
      </c>
      <c r="T653" s="68">
        <f t="shared" si="478"/>
        <v>0</v>
      </c>
      <c r="U653" s="68">
        <f t="shared" si="478"/>
        <v>0</v>
      </c>
      <c r="V653" s="68">
        <f t="shared" si="465"/>
        <v>0</v>
      </c>
    </row>
    <row r="654" spans="1:22" s="6" customFormat="1">
      <c r="A654" s="51">
        <v>606</v>
      </c>
      <c r="B654" s="11" t="s">
        <v>181</v>
      </c>
      <c r="C654" s="59" t="s">
        <v>229</v>
      </c>
      <c r="D654" s="59"/>
      <c r="E654" s="61">
        <f t="shared" si="452"/>
        <v>0</v>
      </c>
      <c r="F654" s="61"/>
      <c r="G654" s="61">
        <f>VLOOKUP($A654,[7]Dept!$A$4:$U$50,6,FALSE)*G$3%</f>
        <v>0</v>
      </c>
      <c r="H654" s="61">
        <f>VLOOKUP($A654,[7]Dept!$A$4:$U$50,7,FALSE)*H$3%</f>
        <v>0</v>
      </c>
      <c r="I654" s="61">
        <f>VLOOKUP($A654,[7]Dept!$A$4:$U$50,8,FALSE)*I$3%</f>
        <v>0</v>
      </c>
      <c r="J654" s="61">
        <f t="shared" ref="J654:J659" si="479">SUM(G654:I654)</f>
        <v>0</v>
      </c>
      <c r="K654" s="61">
        <f>VLOOKUP($A654,[7]Dept!$A$4:$U$50,10,FALSE)*K$3%</f>
        <v>0</v>
      </c>
      <c r="L654" s="61">
        <f>VLOOKUP($A654,[7]Dept!$A$4:$U$50,11,FALSE)*L$3%</f>
        <v>0</v>
      </c>
      <c r="M654" s="61">
        <f>VLOOKUP($A654,[7]Dept!$A$4:$U$50,12,FALSE)*M$3%</f>
        <v>0</v>
      </c>
      <c r="N654" s="61">
        <f t="shared" si="461"/>
        <v>0</v>
      </c>
      <c r="O654" s="61">
        <f>VLOOKUP($A654,[7]Dept!$A$4:$U$50,14,FALSE)*O$3%</f>
        <v>0</v>
      </c>
      <c r="P654" s="61">
        <f>VLOOKUP($A654,[7]Dept!$A$4:$U$50,15,FALSE)*P$3%</f>
        <v>0</v>
      </c>
      <c r="Q654" s="61">
        <f>VLOOKUP($A654,[7]Dept!$A$4:$U$50,16,FALSE)*Q$3%</f>
        <v>0</v>
      </c>
      <c r="R654" s="61">
        <f t="shared" si="463"/>
        <v>0</v>
      </c>
      <c r="S654" s="61">
        <f>VLOOKUP($A654,[7]Dept!$A$4:$U$50,18,FALSE)*S$3%</f>
        <v>0</v>
      </c>
      <c r="T654" s="61">
        <f>VLOOKUP($A654,[7]Dept!$A$4:$U$50,19,FALSE)*T$3%</f>
        <v>0</v>
      </c>
      <c r="U654" s="61">
        <f>VLOOKUP($A654,[7]Dept!$A$4:$U$50,20,FALSE)*U$3%</f>
        <v>0</v>
      </c>
      <c r="V654" s="61">
        <f t="shared" si="465"/>
        <v>0</v>
      </c>
    </row>
    <row r="655" spans="1:22" s="6" customFormat="1">
      <c r="A655" s="51">
        <v>607</v>
      </c>
      <c r="B655" s="11" t="s">
        <v>181</v>
      </c>
      <c r="C655" s="59" t="s">
        <v>228</v>
      </c>
      <c r="D655" s="59"/>
      <c r="E655" s="61">
        <f t="shared" si="452"/>
        <v>0</v>
      </c>
      <c r="F655" s="61"/>
      <c r="G655" s="61">
        <f>VLOOKUP($A655,[7]Dept!$A$4:$U$50,6,FALSE)*G$3%</f>
        <v>0</v>
      </c>
      <c r="H655" s="61">
        <f>VLOOKUP($A655,[7]Dept!$A$4:$U$50,7,FALSE)*H$3%</f>
        <v>0</v>
      </c>
      <c r="I655" s="61">
        <f>VLOOKUP($A655,[7]Dept!$A$4:$U$50,8,FALSE)*I$3%</f>
        <v>0</v>
      </c>
      <c r="J655" s="61">
        <f t="shared" si="479"/>
        <v>0</v>
      </c>
      <c r="K655" s="61">
        <f>VLOOKUP($A655,[7]Dept!$A$4:$U$50,10,FALSE)*K$3%</f>
        <v>0</v>
      </c>
      <c r="L655" s="61">
        <f>VLOOKUP($A655,[7]Dept!$A$4:$U$50,11,FALSE)*L$3%</f>
        <v>0</v>
      </c>
      <c r="M655" s="61">
        <f>VLOOKUP($A655,[7]Dept!$A$4:$U$50,12,FALSE)*M$3%</f>
        <v>0</v>
      </c>
      <c r="N655" s="61">
        <f t="shared" si="461"/>
        <v>0</v>
      </c>
      <c r="O655" s="61">
        <f>VLOOKUP($A655,[7]Dept!$A$4:$U$50,14,FALSE)*O$3%</f>
        <v>0</v>
      </c>
      <c r="P655" s="61">
        <f>VLOOKUP($A655,[7]Dept!$A$4:$U$50,15,FALSE)*P$3%</f>
        <v>0</v>
      </c>
      <c r="Q655" s="61">
        <f>VLOOKUP($A655,[7]Dept!$A$4:$U$50,16,FALSE)*Q$3%</f>
        <v>0</v>
      </c>
      <c r="R655" s="61">
        <f t="shared" si="463"/>
        <v>0</v>
      </c>
      <c r="S655" s="61">
        <f>VLOOKUP($A655,[7]Dept!$A$4:$U$50,18,FALSE)*S$3%</f>
        <v>0</v>
      </c>
      <c r="T655" s="61">
        <f>VLOOKUP($A655,[7]Dept!$A$4:$U$50,19,FALSE)*T$3%</f>
        <v>0</v>
      </c>
      <c r="U655" s="61">
        <f>VLOOKUP($A655,[7]Dept!$A$4:$U$50,20,FALSE)*U$3%</f>
        <v>0</v>
      </c>
      <c r="V655" s="61">
        <f t="shared" si="465"/>
        <v>0</v>
      </c>
    </row>
    <row r="656" spans="1:22" s="6" customFormat="1">
      <c r="A656" s="51">
        <v>608</v>
      </c>
      <c r="B656" s="11" t="s">
        <v>181</v>
      </c>
      <c r="C656" s="59" t="s">
        <v>227</v>
      </c>
      <c r="D656" s="59"/>
      <c r="E656" s="61">
        <f t="shared" si="452"/>
        <v>0</v>
      </c>
      <c r="F656" s="61"/>
      <c r="G656" s="61">
        <f>VLOOKUP($A656,[7]Dept!$A$4:$U$50,6,FALSE)*G$3%</f>
        <v>0</v>
      </c>
      <c r="H656" s="61">
        <f>VLOOKUP($A656,[7]Dept!$A$4:$U$50,7,FALSE)*H$3%</f>
        <v>0</v>
      </c>
      <c r="I656" s="61">
        <f>VLOOKUP($A656,[7]Dept!$A$4:$U$50,8,FALSE)*I$3%</f>
        <v>0</v>
      </c>
      <c r="J656" s="61">
        <f t="shared" si="479"/>
        <v>0</v>
      </c>
      <c r="K656" s="61">
        <f>VLOOKUP($A656,[7]Dept!$A$4:$U$50,10,FALSE)*K$3%</f>
        <v>0</v>
      </c>
      <c r="L656" s="61">
        <f>VLOOKUP($A656,[7]Dept!$A$4:$U$50,11,FALSE)*L$3%</f>
        <v>0</v>
      </c>
      <c r="M656" s="61">
        <f>VLOOKUP($A656,[7]Dept!$A$4:$U$50,12,FALSE)*M$3%</f>
        <v>0</v>
      </c>
      <c r="N656" s="61">
        <f t="shared" si="461"/>
        <v>0</v>
      </c>
      <c r="O656" s="61">
        <f>VLOOKUP($A656,[7]Dept!$A$4:$U$50,14,FALSE)*O$3%</f>
        <v>0</v>
      </c>
      <c r="P656" s="61">
        <f>VLOOKUP($A656,[7]Dept!$A$4:$U$50,15,FALSE)*P$3%</f>
        <v>0</v>
      </c>
      <c r="Q656" s="61">
        <f>VLOOKUP($A656,[7]Dept!$A$4:$U$50,16,FALSE)*Q$3%</f>
        <v>0</v>
      </c>
      <c r="R656" s="61">
        <f t="shared" si="463"/>
        <v>0</v>
      </c>
      <c r="S656" s="61">
        <f>VLOOKUP($A656,[7]Dept!$A$4:$U$50,18,FALSE)*S$3%</f>
        <v>0</v>
      </c>
      <c r="T656" s="61">
        <f>VLOOKUP($A656,[7]Dept!$A$4:$U$50,19,FALSE)*T$3%</f>
        <v>0</v>
      </c>
      <c r="U656" s="61">
        <f>VLOOKUP($A656,[7]Dept!$A$4:$U$50,20,FALSE)*U$3%</f>
        <v>0</v>
      </c>
      <c r="V656" s="61">
        <f t="shared" si="465"/>
        <v>0</v>
      </c>
    </row>
    <row r="657" spans="1:22" s="6" customFormat="1">
      <c r="A657" s="51">
        <v>609</v>
      </c>
      <c r="B657" s="11" t="s">
        <v>181</v>
      </c>
      <c r="C657" s="59" t="s">
        <v>226</v>
      </c>
      <c r="D657" s="59"/>
      <c r="E657" s="61">
        <f t="shared" si="452"/>
        <v>0</v>
      </c>
      <c r="F657" s="61"/>
      <c r="G657" s="61">
        <f>VLOOKUP($A657,[7]Dept!$A$4:$U$50,6,FALSE)*G$3%</f>
        <v>0</v>
      </c>
      <c r="H657" s="61">
        <f>VLOOKUP($A657,[7]Dept!$A$4:$U$50,7,FALSE)*H$3%</f>
        <v>0</v>
      </c>
      <c r="I657" s="61">
        <f>VLOOKUP($A657,[7]Dept!$A$4:$U$50,8,FALSE)*I$3%</f>
        <v>0</v>
      </c>
      <c r="J657" s="61">
        <f t="shared" si="479"/>
        <v>0</v>
      </c>
      <c r="K657" s="61">
        <f>VLOOKUP($A657,[7]Dept!$A$4:$U$50,10,FALSE)*K$3%</f>
        <v>0</v>
      </c>
      <c r="L657" s="61">
        <f>VLOOKUP($A657,[7]Dept!$A$4:$U$50,11,FALSE)*L$3%</f>
        <v>0</v>
      </c>
      <c r="M657" s="61">
        <f>VLOOKUP($A657,[7]Dept!$A$4:$U$50,12,FALSE)*M$3%</f>
        <v>0</v>
      </c>
      <c r="N657" s="61">
        <f t="shared" si="461"/>
        <v>0</v>
      </c>
      <c r="O657" s="61">
        <f>VLOOKUP($A657,[7]Dept!$A$4:$U$50,14,FALSE)*O$3%</f>
        <v>0</v>
      </c>
      <c r="P657" s="61">
        <f>VLOOKUP($A657,[7]Dept!$A$4:$U$50,15,FALSE)*P$3%</f>
        <v>0</v>
      </c>
      <c r="Q657" s="61">
        <f>VLOOKUP($A657,[7]Dept!$A$4:$U$50,16,FALSE)*Q$3%</f>
        <v>0</v>
      </c>
      <c r="R657" s="61">
        <f t="shared" si="463"/>
        <v>0</v>
      </c>
      <c r="S657" s="61">
        <f>VLOOKUP($A657,[7]Dept!$A$4:$U$50,18,FALSE)*S$3%</f>
        <v>0</v>
      </c>
      <c r="T657" s="61">
        <f>VLOOKUP($A657,[7]Dept!$A$4:$U$50,19,FALSE)*T$3%</f>
        <v>0</v>
      </c>
      <c r="U657" s="61">
        <f>VLOOKUP($A657,[7]Dept!$A$4:$U$50,20,FALSE)*U$3%</f>
        <v>0</v>
      </c>
      <c r="V657" s="61">
        <f t="shared" si="465"/>
        <v>0</v>
      </c>
    </row>
    <row r="658" spans="1:22" s="6" customFormat="1">
      <c r="A658" s="51">
        <v>610</v>
      </c>
      <c r="B658" s="11" t="s">
        <v>181</v>
      </c>
      <c r="C658" s="59" t="s">
        <v>225</v>
      </c>
      <c r="D658" s="59"/>
      <c r="E658" s="61">
        <f t="shared" si="452"/>
        <v>0</v>
      </c>
      <c r="F658" s="61"/>
      <c r="G658" s="61">
        <f>VLOOKUP($A658,[7]Dept!$A$4:$U$50,6,FALSE)*G$3%</f>
        <v>0</v>
      </c>
      <c r="H658" s="61">
        <f>VLOOKUP($A658,[7]Dept!$A$4:$U$50,7,FALSE)*H$3%</f>
        <v>0</v>
      </c>
      <c r="I658" s="61">
        <f>VLOOKUP($A658,[7]Dept!$A$4:$U$50,8,FALSE)*I$3%</f>
        <v>0</v>
      </c>
      <c r="J658" s="61">
        <f t="shared" si="479"/>
        <v>0</v>
      </c>
      <c r="K658" s="61">
        <f>VLOOKUP($A658,[7]Dept!$A$4:$U$50,10,FALSE)*K$3%</f>
        <v>0</v>
      </c>
      <c r="L658" s="61">
        <f>VLOOKUP($A658,[7]Dept!$A$4:$U$50,11,FALSE)*L$3%</f>
        <v>0</v>
      </c>
      <c r="M658" s="61">
        <f>VLOOKUP($A658,[7]Dept!$A$4:$U$50,12,FALSE)*M$3%</f>
        <v>0</v>
      </c>
      <c r="N658" s="61">
        <f t="shared" si="461"/>
        <v>0</v>
      </c>
      <c r="O658" s="61">
        <f>VLOOKUP($A658,[7]Dept!$A$4:$U$50,14,FALSE)*O$3%</f>
        <v>0</v>
      </c>
      <c r="P658" s="61">
        <f>VLOOKUP($A658,[7]Dept!$A$4:$U$50,15,FALSE)*P$3%</f>
        <v>0</v>
      </c>
      <c r="Q658" s="61">
        <f>VLOOKUP($A658,[7]Dept!$A$4:$U$50,16,FALSE)*Q$3%</f>
        <v>0</v>
      </c>
      <c r="R658" s="61">
        <f t="shared" si="463"/>
        <v>0</v>
      </c>
      <c r="S658" s="61">
        <f>VLOOKUP($A658,[7]Dept!$A$4:$U$50,18,FALSE)*S$3%</f>
        <v>0</v>
      </c>
      <c r="T658" s="61">
        <f>VLOOKUP($A658,[7]Dept!$A$4:$U$50,19,FALSE)*T$3%</f>
        <v>0</v>
      </c>
      <c r="U658" s="61">
        <f>VLOOKUP($A658,[7]Dept!$A$4:$U$50,20,FALSE)*U$3%</f>
        <v>0</v>
      </c>
      <c r="V658" s="61">
        <f t="shared" si="465"/>
        <v>0</v>
      </c>
    </row>
    <row r="659" spans="1:22" s="6" customFormat="1">
      <c r="A659" s="51">
        <v>611</v>
      </c>
      <c r="B659" s="11" t="s">
        <v>181</v>
      </c>
      <c r="C659" s="59" t="s">
        <v>224</v>
      </c>
      <c r="D659" s="59"/>
      <c r="E659" s="61">
        <f t="shared" si="452"/>
        <v>0</v>
      </c>
      <c r="F659" s="61"/>
      <c r="G659" s="61">
        <f>VLOOKUP($A659,[7]Dept!$A$4:$U$50,6,FALSE)*G$3%</f>
        <v>0</v>
      </c>
      <c r="H659" s="61">
        <f>VLOOKUP($A659,[7]Dept!$A$4:$U$50,7,FALSE)*H$3%</f>
        <v>0</v>
      </c>
      <c r="I659" s="61">
        <f>VLOOKUP($A659,[7]Dept!$A$4:$U$50,8,FALSE)*I$3%</f>
        <v>0</v>
      </c>
      <c r="J659" s="61">
        <f t="shared" si="479"/>
        <v>0</v>
      </c>
      <c r="K659" s="61">
        <f>VLOOKUP($A659,[7]Dept!$A$4:$U$50,10,FALSE)*K$3%</f>
        <v>0</v>
      </c>
      <c r="L659" s="61">
        <f>VLOOKUP($A659,[7]Dept!$A$4:$U$50,11,FALSE)*L$3%</f>
        <v>0</v>
      </c>
      <c r="M659" s="61">
        <f>VLOOKUP($A659,[7]Dept!$A$4:$U$50,12,FALSE)*M$3%</f>
        <v>0</v>
      </c>
      <c r="N659" s="61">
        <f t="shared" si="461"/>
        <v>0</v>
      </c>
      <c r="O659" s="61">
        <f>VLOOKUP($A659,[7]Dept!$A$4:$U$50,14,FALSE)*O$3%</f>
        <v>0</v>
      </c>
      <c r="P659" s="61">
        <f>VLOOKUP($A659,[7]Dept!$A$4:$U$50,15,FALSE)*P$3%</f>
        <v>0</v>
      </c>
      <c r="Q659" s="61">
        <f>VLOOKUP($A659,[7]Dept!$A$4:$U$50,16,FALSE)*Q$3%</f>
        <v>0</v>
      </c>
      <c r="R659" s="61">
        <f t="shared" si="463"/>
        <v>0</v>
      </c>
      <c r="S659" s="61">
        <f>VLOOKUP($A659,[7]Dept!$A$4:$U$50,18,FALSE)*S$3%</f>
        <v>0</v>
      </c>
      <c r="T659" s="61">
        <f>VLOOKUP($A659,[7]Dept!$A$4:$U$50,19,FALSE)*T$3%</f>
        <v>0</v>
      </c>
      <c r="U659" s="61">
        <f>VLOOKUP($A659,[7]Dept!$A$4:$U$50,20,FALSE)*U$3%</f>
        <v>0</v>
      </c>
      <c r="V659" s="61">
        <f t="shared" si="465"/>
        <v>0</v>
      </c>
    </row>
    <row r="660" spans="1:22" s="6" customFormat="1" hidden="1">
      <c r="A660" s="112">
        <v>612</v>
      </c>
      <c r="B660" s="113" t="s">
        <v>184</v>
      </c>
      <c r="C660" s="114" t="s">
        <v>223</v>
      </c>
      <c r="D660" s="114"/>
      <c r="E660" s="68">
        <f>SUM(E661:E666)</f>
        <v>0</v>
      </c>
      <c r="F660" s="68"/>
      <c r="G660" s="68">
        <f t="shared" ref="G660:V660" si="480">SUM(G661:G666)</f>
        <v>0</v>
      </c>
      <c r="H660" s="68">
        <f t="shared" si="480"/>
        <v>0</v>
      </c>
      <c r="I660" s="68">
        <f t="shared" si="480"/>
        <v>0</v>
      </c>
      <c r="J660" s="68">
        <f t="shared" si="480"/>
        <v>0</v>
      </c>
      <c r="K660" s="68">
        <f t="shared" si="480"/>
        <v>0</v>
      </c>
      <c r="L660" s="68">
        <f t="shared" si="480"/>
        <v>0</v>
      </c>
      <c r="M660" s="68">
        <f t="shared" si="480"/>
        <v>0</v>
      </c>
      <c r="N660" s="68">
        <f t="shared" si="480"/>
        <v>0</v>
      </c>
      <c r="O660" s="68">
        <f t="shared" si="480"/>
        <v>0</v>
      </c>
      <c r="P660" s="68">
        <f t="shared" si="480"/>
        <v>0</v>
      </c>
      <c r="Q660" s="68">
        <f t="shared" si="480"/>
        <v>0</v>
      </c>
      <c r="R660" s="68">
        <f t="shared" si="480"/>
        <v>0</v>
      </c>
      <c r="S660" s="68">
        <f t="shared" si="480"/>
        <v>0</v>
      </c>
      <c r="T660" s="68">
        <f t="shared" si="480"/>
        <v>0</v>
      </c>
      <c r="U660" s="68">
        <f t="shared" si="480"/>
        <v>0</v>
      </c>
      <c r="V660" s="68">
        <f t="shared" si="480"/>
        <v>0</v>
      </c>
    </row>
    <row r="661" spans="1:22" s="6" customFormat="1" hidden="1">
      <c r="A661" s="51">
        <v>613</v>
      </c>
      <c r="B661" s="11" t="s">
        <v>184</v>
      </c>
      <c r="C661" s="59" t="s">
        <v>229</v>
      </c>
      <c r="D661" s="59"/>
      <c r="E661" s="61">
        <f t="shared" si="452"/>
        <v>0</v>
      </c>
      <c r="F661" s="61"/>
      <c r="G661" s="55">
        <f>VLOOKUP($A661,[3]Dept!$A$4:$U$42,6,FALSE)*G$3%</f>
        <v>0</v>
      </c>
      <c r="H661" s="55">
        <f>VLOOKUP($A661,[3]Dept!$A$4:$U$42,7,FALSE)*H$3%</f>
        <v>0</v>
      </c>
      <c r="I661" s="55">
        <f>VLOOKUP($A661,[3]Dept!$A$4:$U$42,8,FALSE)*I$3%</f>
        <v>0</v>
      </c>
      <c r="J661" s="55">
        <f t="shared" ref="J661:J666" si="481">SUM(G661:I661)</f>
        <v>0</v>
      </c>
      <c r="K661" s="55">
        <f>VLOOKUP($A661,[3]Dept!$A$4:$U$42,10,FALSE)*K$3%</f>
        <v>0</v>
      </c>
      <c r="L661" s="55">
        <f>VLOOKUP($A661,[3]Dept!$A$4:$U$42,11,FALSE)*L$3%</f>
        <v>0</v>
      </c>
      <c r="M661" s="55">
        <f>VLOOKUP($A661,[3]Dept!$A$4:$U$42,12,FALSE)*M$3%</f>
        <v>0</v>
      </c>
      <c r="N661" s="55">
        <f t="shared" ref="N661:N666" si="482">SUM(K661:M661)</f>
        <v>0</v>
      </c>
      <c r="O661" s="55">
        <f>VLOOKUP($A661,[3]Dept!$A$4:$U$42,14,FALSE)*O$3%</f>
        <v>0</v>
      </c>
      <c r="P661" s="55">
        <f>VLOOKUP($A661,[3]Dept!$A$4:$U$42,15,FALSE)*P$3%</f>
        <v>0</v>
      </c>
      <c r="Q661" s="55">
        <f>VLOOKUP($A661,[3]Dept!$A$4:$U$42,16,FALSE)*Q$3%</f>
        <v>0</v>
      </c>
      <c r="R661" s="55">
        <f t="shared" ref="R661:R666" si="483">SUM(O661:Q661)</f>
        <v>0</v>
      </c>
      <c r="S661" s="55">
        <f>VLOOKUP($A661,[3]Dept!$A$4:$U$42,18,FALSE)*S$3%</f>
        <v>0</v>
      </c>
      <c r="T661" s="55">
        <f>VLOOKUP($A661,[3]Dept!$A$4:$U$42,19,FALSE)*T$3%</f>
        <v>0</v>
      </c>
      <c r="U661" s="55">
        <f>VLOOKUP($A661,[3]Dept!$A$4:$U$42,20,FALSE)*U$3%</f>
        <v>0</v>
      </c>
      <c r="V661" s="55">
        <f t="shared" ref="V661:V666" si="484">SUM(S661:U661)</f>
        <v>0</v>
      </c>
    </row>
    <row r="662" spans="1:22" s="6" customFormat="1" hidden="1">
      <c r="A662" s="51">
        <v>614</v>
      </c>
      <c r="B662" s="11" t="s">
        <v>184</v>
      </c>
      <c r="C662" s="59" t="s">
        <v>228</v>
      </c>
      <c r="D662" s="59"/>
      <c r="E662" s="61">
        <f t="shared" si="452"/>
        <v>0</v>
      </c>
      <c r="F662" s="61"/>
      <c r="G662" s="55">
        <f>VLOOKUP($A662,[3]Dept!$A$4:$U$42,6,FALSE)*G$3%</f>
        <v>0</v>
      </c>
      <c r="H662" s="55">
        <f>VLOOKUP($A662,[3]Dept!$A$4:$U$42,7,FALSE)*H$3%</f>
        <v>0</v>
      </c>
      <c r="I662" s="55">
        <f>VLOOKUP($A662,[3]Dept!$A$4:$U$42,8,FALSE)*I$3%</f>
        <v>0</v>
      </c>
      <c r="J662" s="55">
        <f t="shared" si="481"/>
        <v>0</v>
      </c>
      <c r="K662" s="55">
        <f>VLOOKUP($A662,[3]Dept!$A$4:$U$42,10,FALSE)*K$3%</f>
        <v>0</v>
      </c>
      <c r="L662" s="55">
        <f>VLOOKUP($A662,[3]Dept!$A$4:$U$42,11,FALSE)*L$3%</f>
        <v>0</v>
      </c>
      <c r="M662" s="55">
        <f>VLOOKUP($A662,[3]Dept!$A$4:$U$42,12,FALSE)*M$3%</f>
        <v>0</v>
      </c>
      <c r="N662" s="55">
        <f t="shared" si="482"/>
        <v>0</v>
      </c>
      <c r="O662" s="55">
        <f>VLOOKUP($A662,[3]Dept!$A$4:$U$42,14,FALSE)*O$3%</f>
        <v>0</v>
      </c>
      <c r="P662" s="55">
        <f>VLOOKUP($A662,[3]Dept!$A$4:$U$42,15,FALSE)*P$3%</f>
        <v>0</v>
      </c>
      <c r="Q662" s="55">
        <f>VLOOKUP($A662,[3]Dept!$A$4:$U$42,16,FALSE)*Q$3%</f>
        <v>0</v>
      </c>
      <c r="R662" s="55">
        <f t="shared" si="483"/>
        <v>0</v>
      </c>
      <c r="S662" s="55">
        <f>VLOOKUP($A662,[3]Dept!$A$4:$U$42,18,FALSE)*S$3%</f>
        <v>0</v>
      </c>
      <c r="T662" s="55">
        <f>VLOOKUP($A662,[3]Dept!$A$4:$U$42,19,FALSE)*T$3%</f>
        <v>0</v>
      </c>
      <c r="U662" s="55">
        <f>VLOOKUP($A662,[3]Dept!$A$4:$U$42,20,FALSE)*U$3%</f>
        <v>0</v>
      </c>
      <c r="V662" s="55">
        <f t="shared" si="484"/>
        <v>0</v>
      </c>
    </row>
    <row r="663" spans="1:22" s="6" customFormat="1" hidden="1">
      <c r="A663" s="51">
        <v>615</v>
      </c>
      <c r="B663" s="11" t="s">
        <v>184</v>
      </c>
      <c r="C663" s="59" t="s">
        <v>227</v>
      </c>
      <c r="D663" s="59"/>
      <c r="E663" s="55">
        <f t="shared" si="452"/>
        <v>0</v>
      </c>
      <c r="F663" s="55"/>
      <c r="G663" s="55">
        <f>VLOOKUP($A663,[3]Dept!$A$4:$U$42,6,FALSE)*G$3%</f>
        <v>0</v>
      </c>
      <c r="H663" s="55">
        <f>VLOOKUP($A663,[3]Dept!$A$4:$U$42,7,FALSE)*H$3%</f>
        <v>0</v>
      </c>
      <c r="I663" s="55">
        <f>VLOOKUP($A663,[3]Dept!$A$4:$U$42,8,FALSE)*I$3%</f>
        <v>0</v>
      </c>
      <c r="J663" s="55">
        <f t="shared" si="481"/>
        <v>0</v>
      </c>
      <c r="K663" s="55">
        <f>VLOOKUP($A663,[3]Dept!$A$4:$U$42,10,FALSE)*K$3%</f>
        <v>0</v>
      </c>
      <c r="L663" s="55">
        <f>VLOOKUP($A663,[3]Dept!$A$4:$U$42,11,FALSE)*L$3%</f>
        <v>0</v>
      </c>
      <c r="M663" s="55">
        <f>VLOOKUP($A663,[3]Dept!$A$4:$U$42,12,FALSE)*M$3%</f>
        <v>0</v>
      </c>
      <c r="N663" s="55">
        <f t="shared" si="482"/>
        <v>0</v>
      </c>
      <c r="O663" s="55">
        <f>VLOOKUP($A663,[3]Dept!$A$4:$U$42,14,FALSE)*O$3%</f>
        <v>0</v>
      </c>
      <c r="P663" s="55">
        <f>VLOOKUP($A663,[3]Dept!$A$4:$U$42,15,FALSE)*P$3%</f>
        <v>0</v>
      </c>
      <c r="Q663" s="55">
        <f>VLOOKUP($A663,[3]Dept!$A$4:$U$42,16,FALSE)*Q$3%</f>
        <v>0</v>
      </c>
      <c r="R663" s="55">
        <f t="shared" si="483"/>
        <v>0</v>
      </c>
      <c r="S663" s="55">
        <f>VLOOKUP($A663,[3]Dept!$A$4:$U$42,18,FALSE)*S$3%</f>
        <v>0</v>
      </c>
      <c r="T663" s="55">
        <f>VLOOKUP($A663,[3]Dept!$A$4:$U$42,19,FALSE)*T$3%</f>
        <v>0</v>
      </c>
      <c r="U663" s="55">
        <f>VLOOKUP($A663,[3]Dept!$A$4:$U$42,20,FALSE)*U$3%</f>
        <v>0</v>
      </c>
      <c r="V663" s="55">
        <f t="shared" si="484"/>
        <v>0</v>
      </c>
    </row>
    <row r="664" spans="1:22" s="6" customFormat="1" hidden="1">
      <c r="A664" s="51">
        <v>616</v>
      </c>
      <c r="B664" s="11" t="s">
        <v>184</v>
      </c>
      <c r="C664" s="59" t="s">
        <v>226</v>
      </c>
      <c r="D664" s="59"/>
      <c r="E664" s="55">
        <f t="shared" si="452"/>
        <v>0</v>
      </c>
      <c r="F664" s="55"/>
      <c r="G664" s="55">
        <f>VLOOKUP($A664,[3]Dept!$A$4:$U$42,6,FALSE)*G$3%</f>
        <v>0</v>
      </c>
      <c r="H664" s="55">
        <f>VLOOKUP($A664,[3]Dept!$A$4:$U$42,7,FALSE)*H$3%</f>
        <v>0</v>
      </c>
      <c r="I664" s="55">
        <f>VLOOKUP($A664,[3]Dept!$A$4:$U$42,8,FALSE)*I$3%</f>
        <v>0</v>
      </c>
      <c r="J664" s="55">
        <f t="shared" si="481"/>
        <v>0</v>
      </c>
      <c r="K664" s="55">
        <f>VLOOKUP($A664,[3]Dept!$A$4:$U$42,10,FALSE)*K$3%</f>
        <v>0</v>
      </c>
      <c r="L664" s="55">
        <f>VLOOKUP($A664,[3]Dept!$A$4:$U$42,11,FALSE)*L$3%</f>
        <v>0</v>
      </c>
      <c r="M664" s="55">
        <f>VLOOKUP($A664,[3]Dept!$A$4:$U$42,12,FALSE)*M$3%</f>
        <v>0</v>
      </c>
      <c r="N664" s="55">
        <f t="shared" si="482"/>
        <v>0</v>
      </c>
      <c r="O664" s="55">
        <f>VLOOKUP($A664,[3]Dept!$A$4:$U$42,14,FALSE)*O$3%</f>
        <v>0</v>
      </c>
      <c r="P664" s="55">
        <f>VLOOKUP($A664,[3]Dept!$A$4:$U$42,15,FALSE)*P$3%</f>
        <v>0</v>
      </c>
      <c r="Q664" s="55">
        <f>VLOOKUP($A664,[3]Dept!$A$4:$U$42,16,FALSE)*Q$3%</f>
        <v>0</v>
      </c>
      <c r="R664" s="55">
        <f t="shared" si="483"/>
        <v>0</v>
      </c>
      <c r="S664" s="55">
        <f>VLOOKUP($A664,[3]Dept!$A$4:$U$42,18,FALSE)*S$3%</f>
        <v>0</v>
      </c>
      <c r="T664" s="55">
        <f>VLOOKUP($A664,[3]Dept!$A$4:$U$42,19,FALSE)*T$3%</f>
        <v>0</v>
      </c>
      <c r="U664" s="55">
        <f>VLOOKUP($A664,[3]Dept!$A$4:$U$42,20,FALSE)*U$3%</f>
        <v>0</v>
      </c>
      <c r="V664" s="55">
        <f t="shared" si="484"/>
        <v>0</v>
      </c>
    </row>
    <row r="665" spans="1:22" s="6" customFormat="1" hidden="1">
      <c r="A665" s="51">
        <v>617</v>
      </c>
      <c r="B665" s="11" t="s">
        <v>184</v>
      </c>
      <c r="C665" s="59" t="s">
        <v>225</v>
      </c>
      <c r="D665" s="59"/>
      <c r="E665" s="55">
        <f t="shared" si="452"/>
        <v>0</v>
      </c>
      <c r="F665" s="55"/>
      <c r="G665" s="55">
        <f>VLOOKUP($A665,[3]Dept!$A$4:$U$42,6,FALSE)*G$3%</f>
        <v>0</v>
      </c>
      <c r="H665" s="55">
        <f>VLOOKUP($A665,[3]Dept!$A$4:$U$42,7,FALSE)*H$3%</f>
        <v>0</v>
      </c>
      <c r="I665" s="55">
        <f>VLOOKUP($A665,[3]Dept!$A$4:$U$42,8,FALSE)*I$3%</f>
        <v>0</v>
      </c>
      <c r="J665" s="55">
        <f t="shared" si="481"/>
        <v>0</v>
      </c>
      <c r="K665" s="55">
        <f>VLOOKUP($A665,[3]Dept!$A$4:$U$42,10,FALSE)*K$3%</f>
        <v>0</v>
      </c>
      <c r="L665" s="55">
        <f>VLOOKUP($A665,[3]Dept!$A$4:$U$42,11,FALSE)*L$3%</f>
        <v>0</v>
      </c>
      <c r="M665" s="55">
        <f>VLOOKUP($A665,[3]Dept!$A$4:$U$42,12,FALSE)*M$3%</f>
        <v>0</v>
      </c>
      <c r="N665" s="55">
        <f t="shared" si="482"/>
        <v>0</v>
      </c>
      <c r="O665" s="55">
        <f>VLOOKUP($A665,[3]Dept!$A$4:$U$42,14,FALSE)*O$3%</f>
        <v>0</v>
      </c>
      <c r="P665" s="55">
        <f>VLOOKUP($A665,[3]Dept!$A$4:$U$42,15,FALSE)*P$3%</f>
        <v>0</v>
      </c>
      <c r="Q665" s="55">
        <f>VLOOKUP($A665,[3]Dept!$A$4:$U$42,16,FALSE)*Q$3%</f>
        <v>0</v>
      </c>
      <c r="R665" s="55">
        <f t="shared" si="483"/>
        <v>0</v>
      </c>
      <c r="S665" s="55">
        <f>VLOOKUP($A665,[3]Dept!$A$4:$U$42,18,FALSE)*S$3%</f>
        <v>0</v>
      </c>
      <c r="T665" s="55">
        <f>VLOOKUP($A665,[3]Dept!$A$4:$U$42,19,FALSE)*T$3%</f>
        <v>0</v>
      </c>
      <c r="U665" s="55">
        <f>VLOOKUP($A665,[3]Dept!$A$4:$U$42,20,FALSE)*U$3%</f>
        <v>0</v>
      </c>
      <c r="V665" s="55">
        <f t="shared" si="484"/>
        <v>0</v>
      </c>
    </row>
    <row r="666" spans="1:22" s="6" customFormat="1" hidden="1">
      <c r="A666" s="51">
        <v>618</v>
      </c>
      <c r="B666" s="11" t="s">
        <v>184</v>
      </c>
      <c r="C666" s="59" t="s">
        <v>224</v>
      </c>
      <c r="D666" s="59"/>
      <c r="E666" s="55">
        <f t="shared" si="452"/>
        <v>0</v>
      </c>
      <c r="F666" s="55"/>
      <c r="G666" s="55">
        <f>VLOOKUP($A666,[3]Dept!$A$4:$U$42,6,FALSE)*G$3%</f>
        <v>0</v>
      </c>
      <c r="H666" s="55">
        <f>VLOOKUP($A666,[3]Dept!$A$4:$U$42,7,FALSE)*H$3%</f>
        <v>0</v>
      </c>
      <c r="I666" s="55">
        <f>VLOOKUP($A666,[3]Dept!$A$4:$U$42,8,FALSE)*I$3%</f>
        <v>0</v>
      </c>
      <c r="J666" s="55">
        <f t="shared" si="481"/>
        <v>0</v>
      </c>
      <c r="K666" s="55">
        <f>VLOOKUP($A666,[3]Dept!$A$4:$U$42,10,FALSE)*K$3%</f>
        <v>0</v>
      </c>
      <c r="L666" s="55">
        <f>VLOOKUP($A666,[3]Dept!$A$4:$U$42,11,FALSE)*L$3%</f>
        <v>0</v>
      </c>
      <c r="M666" s="55">
        <f>VLOOKUP($A666,[3]Dept!$A$4:$U$42,12,FALSE)*M$3%</f>
        <v>0</v>
      </c>
      <c r="N666" s="55">
        <f t="shared" si="482"/>
        <v>0</v>
      </c>
      <c r="O666" s="55">
        <f>VLOOKUP($A666,[3]Dept!$A$4:$U$42,14,FALSE)*O$3%</f>
        <v>0</v>
      </c>
      <c r="P666" s="55">
        <f>VLOOKUP($A666,[3]Dept!$A$4:$U$42,15,FALSE)*P$3%</f>
        <v>0</v>
      </c>
      <c r="Q666" s="55">
        <f>VLOOKUP($A666,[3]Dept!$A$4:$U$42,16,FALSE)*Q$3%</f>
        <v>0</v>
      </c>
      <c r="R666" s="55">
        <f t="shared" si="483"/>
        <v>0</v>
      </c>
      <c r="S666" s="55">
        <f>VLOOKUP($A666,[3]Dept!$A$4:$U$42,18,FALSE)*S$3%</f>
        <v>0</v>
      </c>
      <c r="T666" s="55">
        <f>VLOOKUP($A666,[3]Dept!$A$4:$U$42,19,FALSE)*T$3%</f>
        <v>0</v>
      </c>
      <c r="U666" s="55">
        <f>VLOOKUP($A666,[3]Dept!$A$4:$U$42,20,FALSE)*U$3%</f>
        <v>0</v>
      </c>
      <c r="V666" s="55">
        <f t="shared" si="484"/>
        <v>0</v>
      </c>
    </row>
    <row r="667" spans="1:22" s="6" customFormat="1" hidden="1">
      <c r="A667" s="112">
        <v>619</v>
      </c>
      <c r="B667" s="113" t="s">
        <v>188</v>
      </c>
      <c r="C667" s="114" t="s">
        <v>230</v>
      </c>
      <c r="D667" s="114"/>
      <c r="E667" s="68">
        <f>SUM(E668:E673)</f>
        <v>0</v>
      </c>
      <c r="F667" s="68"/>
      <c r="G667" s="68">
        <f t="shared" ref="G667:V667" si="485">SUM(G668:G673)</f>
        <v>0</v>
      </c>
      <c r="H667" s="68">
        <f t="shared" si="485"/>
        <v>0</v>
      </c>
      <c r="I667" s="68">
        <f t="shared" si="485"/>
        <v>0</v>
      </c>
      <c r="J667" s="68">
        <f t="shared" si="485"/>
        <v>0</v>
      </c>
      <c r="K667" s="68">
        <f t="shared" si="485"/>
        <v>0</v>
      </c>
      <c r="L667" s="68">
        <f t="shared" si="485"/>
        <v>0</v>
      </c>
      <c r="M667" s="68">
        <f t="shared" si="485"/>
        <v>0</v>
      </c>
      <c r="N667" s="68">
        <f t="shared" si="485"/>
        <v>0</v>
      </c>
      <c r="O667" s="68">
        <f t="shared" si="485"/>
        <v>0</v>
      </c>
      <c r="P667" s="68">
        <f t="shared" si="485"/>
        <v>0</v>
      </c>
      <c r="Q667" s="68">
        <f t="shared" si="485"/>
        <v>0</v>
      </c>
      <c r="R667" s="68">
        <f t="shared" si="485"/>
        <v>0</v>
      </c>
      <c r="S667" s="68">
        <f t="shared" si="485"/>
        <v>0</v>
      </c>
      <c r="T667" s="68">
        <f t="shared" si="485"/>
        <v>0</v>
      </c>
      <c r="U667" s="68">
        <f t="shared" si="485"/>
        <v>0</v>
      </c>
      <c r="V667" s="68">
        <f t="shared" si="485"/>
        <v>0</v>
      </c>
    </row>
    <row r="668" spans="1:22" s="6" customFormat="1" hidden="1">
      <c r="A668" s="51">
        <v>620</v>
      </c>
      <c r="B668" s="11" t="s">
        <v>188</v>
      </c>
      <c r="C668" s="59" t="s">
        <v>229</v>
      </c>
      <c r="D668" s="59"/>
      <c r="E668" s="55">
        <f t="shared" si="452"/>
        <v>0</v>
      </c>
      <c r="F668" s="55"/>
      <c r="G668" s="55">
        <f>VLOOKUP($A668,[3]Dept!$A$4:$U$42,6,FALSE)*G$3%</f>
        <v>0</v>
      </c>
      <c r="H668" s="55">
        <f>VLOOKUP($A668,[3]Dept!$A$4:$U$42,7,FALSE)*H$3%</f>
        <v>0</v>
      </c>
      <c r="I668" s="55">
        <f>VLOOKUP($A668,[3]Dept!$A$4:$U$42,8,FALSE)*I$3%</f>
        <v>0</v>
      </c>
      <c r="J668" s="55">
        <f t="shared" ref="J668:J673" si="486">SUM(G668:I668)</f>
        <v>0</v>
      </c>
      <c r="K668" s="55">
        <f>VLOOKUP($A668,[3]Dept!$A$4:$U$42,10,FALSE)*K$3%</f>
        <v>0</v>
      </c>
      <c r="L668" s="55">
        <f>VLOOKUP($A668,[3]Dept!$A$4:$U$42,11,FALSE)*L$3%</f>
        <v>0</v>
      </c>
      <c r="M668" s="55">
        <f>VLOOKUP($A668,[3]Dept!$A$4:$U$42,12,FALSE)*M$3%</f>
        <v>0</v>
      </c>
      <c r="N668" s="55">
        <f t="shared" ref="N668:N673" si="487">SUM(K668:M668)</f>
        <v>0</v>
      </c>
      <c r="O668" s="55">
        <f>VLOOKUP($A668,[3]Dept!$A$4:$U$42,14,FALSE)*O$3%</f>
        <v>0</v>
      </c>
      <c r="P668" s="55">
        <f>VLOOKUP($A668,[3]Dept!$A$4:$U$42,15,FALSE)*P$3%</f>
        <v>0</v>
      </c>
      <c r="Q668" s="55">
        <f>VLOOKUP($A668,[3]Dept!$A$4:$U$42,16,FALSE)*Q$3%</f>
        <v>0</v>
      </c>
      <c r="R668" s="55">
        <f t="shared" ref="R668:R673" si="488">SUM(O668:Q668)</f>
        <v>0</v>
      </c>
      <c r="S668" s="55">
        <f>VLOOKUP($A668,[3]Dept!$A$4:$U$42,18,FALSE)*S$3%</f>
        <v>0</v>
      </c>
      <c r="T668" s="55">
        <f>VLOOKUP($A668,[3]Dept!$A$4:$U$42,19,FALSE)*T$3%</f>
        <v>0</v>
      </c>
      <c r="U668" s="55">
        <f>VLOOKUP($A668,[3]Dept!$A$4:$U$42,20,FALSE)*U$3%</f>
        <v>0</v>
      </c>
      <c r="V668" s="55">
        <f t="shared" ref="V668:V673" si="489">SUM(S668:U668)</f>
        <v>0</v>
      </c>
    </row>
    <row r="669" spans="1:22" s="6" customFormat="1" hidden="1">
      <c r="A669" s="51">
        <v>621</v>
      </c>
      <c r="B669" s="11" t="s">
        <v>188</v>
      </c>
      <c r="C669" s="59" t="s">
        <v>228</v>
      </c>
      <c r="D669" s="59"/>
      <c r="E669" s="55">
        <f t="shared" si="452"/>
        <v>0</v>
      </c>
      <c r="F669" s="55"/>
      <c r="G669" s="55">
        <f>VLOOKUP($A669,[3]Dept!$A$4:$U$42,6,FALSE)*G$3%</f>
        <v>0</v>
      </c>
      <c r="H669" s="55">
        <f>VLOOKUP($A669,[3]Dept!$A$4:$U$42,7,FALSE)*H$3%</f>
        <v>0</v>
      </c>
      <c r="I669" s="55">
        <f>VLOOKUP($A669,[3]Dept!$A$4:$U$42,8,FALSE)*I$3%</f>
        <v>0</v>
      </c>
      <c r="J669" s="55">
        <f t="shared" si="486"/>
        <v>0</v>
      </c>
      <c r="K669" s="55">
        <f>VLOOKUP($A669,[3]Dept!$A$4:$U$42,10,FALSE)*K$3%</f>
        <v>0</v>
      </c>
      <c r="L669" s="55">
        <f>VLOOKUP($A669,[3]Dept!$A$4:$U$42,11,FALSE)*L$3%</f>
        <v>0</v>
      </c>
      <c r="M669" s="55">
        <f>VLOOKUP($A669,[3]Dept!$A$4:$U$42,12,FALSE)*M$3%</f>
        <v>0</v>
      </c>
      <c r="N669" s="55">
        <f t="shared" si="487"/>
        <v>0</v>
      </c>
      <c r="O669" s="55">
        <f>VLOOKUP($A669,[3]Dept!$A$4:$U$42,14,FALSE)*O$3%</f>
        <v>0</v>
      </c>
      <c r="P669" s="55">
        <f>VLOOKUP($A669,[3]Dept!$A$4:$U$42,15,FALSE)*P$3%</f>
        <v>0</v>
      </c>
      <c r="Q669" s="55">
        <f>VLOOKUP($A669,[3]Dept!$A$4:$U$42,16,FALSE)*Q$3%</f>
        <v>0</v>
      </c>
      <c r="R669" s="55">
        <f t="shared" si="488"/>
        <v>0</v>
      </c>
      <c r="S669" s="55">
        <f>VLOOKUP($A669,[3]Dept!$A$4:$U$42,18,FALSE)*S$3%</f>
        <v>0</v>
      </c>
      <c r="T669" s="55">
        <f>VLOOKUP($A669,[3]Dept!$A$4:$U$42,19,FALSE)*T$3%</f>
        <v>0</v>
      </c>
      <c r="U669" s="55">
        <f>VLOOKUP($A669,[3]Dept!$A$4:$U$42,20,FALSE)*U$3%</f>
        <v>0</v>
      </c>
      <c r="V669" s="55">
        <f t="shared" si="489"/>
        <v>0</v>
      </c>
    </row>
    <row r="670" spans="1:22" s="6" customFormat="1" hidden="1">
      <c r="A670" s="51">
        <v>622</v>
      </c>
      <c r="B670" s="11" t="s">
        <v>188</v>
      </c>
      <c r="C670" s="59" t="s">
        <v>227</v>
      </c>
      <c r="D670" s="59"/>
      <c r="E670" s="55">
        <f t="shared" si="452"/>
        <v>0</v>
      </c>
      <c r="F670" s="55"/>
      <c r="G670" s="55">
        <f>VLOOKUP($A670,[3]Dept!$A$4:$U$42,6,FALSE)*G$3%</f>
        <v>0</v>
      </c>
      <c r="H670" s="55">
        <f>VLOOKUP($A670,[3]Dept!$A$4:$U$42,7,FALSE)*H$3%</f>
        <v>0</v>
      </c>
      <c r="I670" s="55">
        <f>VLOOKUP($A670,[3]Dept!$A$4:$U$42,8,FALSE)*I$3%</f>
        <v>0</v>
      </c>
      <c r="J670" s="55">
        <f t="shared" si="486"/>
        <v>0</v>
      </c>
      <c r="K670" s="55">
        <f>VLOOKUP($A670,[3]Dept!$A$4:$U$42,10,FALSE)*K$3%</f>
        <v>0</v>
      </c>
      <c r="L670" s="55">
        <f>VLOOKUP($A670,[3]Dept!$A$4:$U$42,11,FALSE)*L$3%</f>
        <v>0</v>
      </c>
      <c r="M670" s="55">
        <f>VLOOKUP($A670,[3]Dept!$A$4:$U$42,12,FALSE)*M$3%</f>
        <v>0</v>
      </c>
      <c r="N670" s="55">
        <f t="shared" si="487"/>
        <v>0</v>
      </c>
      <c r="O670" s="55">
        <f>VLOOKUP($A670,[3]Dept!$A$4:$U$42,14,FALSE)*O$3%</f>
        <v>0</v>
      </c>
      <c r="P670" s="55">
        <f>VLOOKUP($A670,[3]Dept!$A$4:$U$42,15,FALSE)*P$3%</f>
        <v>0</v>
      </c>
      <c r="Q670" s="55">
        <f>VLOOKUP($A670,[3]Dept!$A$4:$U$42,16,FALSE)*Q$3%</f>
        <v>0</v>
      </c>
      <c r="R670" s="55">
        <f t="shared" si="488"/>
        <v>0</v>
      </c>
      <c r="S670" s="55">
        <f>VLOOKUP($A670,[3]Dept!$A$4:$U$42,18,FALSE)*S$3%</f>
        <v>0</v>
      </c>
      <c r="T670" s="55">
        <f>VLOOKUP($A670,[3]Dept!$A$4:$U$42,19,FALSE)*T$3%</f>
        <v>0</v>
      </c>
      <c r="U670" s="55">
        <f>VLOOKUP($A670,[3]Dept!$A$4:$U$42,20,FALSE)*U$3%</f>
        <v>0</v>
      </c>
      <c r="V670" s="55">
        <f t="shared" si="489"/>
        <v>0</v>
      </c>
    </row>
    <row r="671" spans="1:22" s="6" customFormat="1" hidden="1">
      <c r="A671" s="51">
        <v>623</v>
      </c>
      <c r="B671" s="11" t="s">
        <v>188</v>
      </c>
      <c r="C671" s="59" t="s">
        <v>226</v>
      </c>
      <c r="D671" s="59"/>
      <c r="E671" s="55">
        <f t="shared" si="452"/>
        <v>0</v>
      </c>
      <c r="F671" s="55"/>
      <c r="G671" s="55">
        <f>VLOOKUP($A671,[3]Dept!$A$4:$U$42,6,FALSE)*G$3%</f>
        <v>0</v>
      </c>
      <c r="H671" s="55">
        <f>VLOOKUP($A671,[3]Dept!$A$4:$U$42,7,FALSE)*H$3%</f>
        <v>0</v>
      </c>
      <c r="I671" s="55">
        <f>VLOOKUP($A671,[3]Dept!$A$4:$U$42,8,FALSE)*I$3%</f>
        <v>0</v>
      </c>
      <c r="J671" s="55">
        <f t="shared" si="486"/>
        <v>0</v>
      </c>
      <c r="K671" s="55">
        <f>VLOOKUP($A671,[3]Dept!$A$4:$U$42,10,FALSE)*K$3%</f>
        <v>0</v>
      </c>
      <c r="L671" s="55">
        <f>VLOOKUP($A671,[3]Dept!$A$4:$U$42,11,FALSE)*L$3%</f>
        <v>0</v>
      </c>
      <c r="M671" s="55">
        <f>VLOOKUP($A671,[3]Dept!$A$4:$U$42,12,FALSE)*M$3%</f>
        <v>0</v>
      </c>
      <c r="N671" s="55">
        <f t="shared" si="487"/>
        <v>0</v>
      </c>
      <c r="O671" s="55">
        <f>VLOOKUP($A671,[3]Dept!$A$4:$U$42,14,FALSE)*O$3%</f>
        <v>0</v>
      </c>
      <c r="P671" s="55">
        <f>VLOOKUP($A671,[3]Dept!$A$4:$U$42,15,FALSE)*P$3%</f>
        <v>0</v>
      </c>
      <c r="Q671" s="55">
        <f>VLOOKUP($A671,[3]Dept!$A$4:$U$42,16,FALSE)*Q$3%</f>
        <v>0</v>
      </c>
      <c r="R671" s="55">
        <f t="shared" si="488"/>
        <v>0</v>
      </c>
      <c r="S671" s="55">
        <f>VLOOKUP($A671,[3]Dept!$A$4:$U$42,18,FALSE)*S$3%</f>
        <v>0</v>
      </c>
      <c r="T671" s="55">
        <f>VLOOKUP($A671,[3]Dept!$A$4:$U$42,19,FALSE)*T$3%</f>
        <v>0</v>
      </c>
      <c r="U671" s="55">
        <f>VLOOKUP($A671,[3]Dept!$A$4:$U$42,20,FALSE)*U$3%</f>
        <v>0</v>
      </c>
      <c r="V671" s="55">
        <f t="shared" si="489"/>
        <v>0</v>
      </c>
    </row>
    <row r="672" spans="1:22" s="6" customFormat="1" hidden="1">
      <c r="A672" s="51">
        <v>624</v>
      </c>
      <c r="B672" s="11" t="s">
        <v>188</v>
      </c>
      <c r="C672" s="59" t="s">
        <v>225</v>
      </c>
      <c r="D672" s="59"/>
      <c r="E672" s="55">
        <f t="shared" si="452"/>
        <v>0</v>
      </c>
      <c r="F672" s="55"/>
      <c r="G672" s="55">
        <f>VLOOKUP($A672,[3]Dept!$A$4:$U$42,6,FALSE)*G$3%</f>
        <v>0</v>
      </c>
      <c r="H672" s="55">
        <f>VLOOKUP($A672,[3]Dept!$A$4:$U$42,7,FALSE)*H$3%</f>
        <v>0</v>
      </c>
      <c r="I672" s="55">
        <f>VLOOKUP($A672,[3]Dept!$A$4:$U$42,8,FALSE)*I$3%</f>
        <v>0</v>
      </c>
      <c r="J672" s="55">
        <f t="shared" si="486"/>
        <v>0</v>
      </c>
      <c r="K672" s="55">
        <f>VLOOKUP($A672,[3]Dept!$A$4:$U$42,10,FALSE)*K$3%</f>
        <v>0</v>
      </c>
      <c r="L672" s="55">
        <f>VLOOKUP($A672,[3]Dept!$A$4:$U$42,11,FALSE)*L$3%</f>
        <v>0</v>
      </c>
      <c r="M672" s="55">
        <f>VLOOKUP($A672,[3]Dept!$A$4:$U$42,12,FALSE)*M$3%</f>
        <v>0</v>
      </c>
      <c r="N672" s="55">
        <f t="shared" si="487"/>
        <v>0</v>
      </c>
      <c r="O672" s="55">
        <f>VLOOKUP($A672,[3]Dept!$A$4:$U$42,14,FALSE)*O$3%</f>
        <v>0</v>
      </c>
      <c r="P672" s="55">
        <f>VLOOKUP($A672,[3]Dept!$A$4:$U$42,15,FALSE)*P$3%</f>
        <v>0</v>
      </c>
      <c r="Q672" s="55">
        <f>VLOOKUP($A672,[3]Dept!$A$4:$U$42,16,FALSE)*Q$3%</f>
        <v>0</v>
      </c>
      <c r="R672" s="55">
        <f t="shared" si="488"/>
        <v>0</v>
      </c>
      <c r="S672" s="55">
        <f>VLOOKUP($A672,[3]Dept!$A$4:$U$42,18,FALSE)*S$3%</f>
        <v>0</v>
      </c>
      <c r="T672" s="55">
        <f>VLOOKUP($A672,[3]Dept!$A$4:$U$42,19,FALSE)*T$3%</f>
        <v>0</v>
      </c>
      <c r="U672" s="55">
        <f>VLOOKUP($A672,[3]Dept!$A$4:$U$42,20,FALSE)*U$3%</f>
        <v>0</v>
      </c>
      <c r="V672" s="55">
        <f t="shared" si="489"/>
        <v>0</v>
      </c>
    </row>
    <row r="673" spans="1:22" s="6" customFormat="1" hidden="1">
      <c r="A673" s="51">
        <v>625</v>
      </c>
      <c r="B673" s="11" t="s">
        <v>188</v>
      </c>
      <c r="C673" s="59" t="s">
        <v>224</v>
      </c>
      <c r="D673" s="59"/>
      <c r="E673" s="55">
        <f t="shared" si="452"/>
        <v>0</v>
      </c>
      <c r="F673" s="55"/>
      <c r="G673" s="55">
        <f>VLOOKUP($A673,[3]Dept!$A$4:$U$42,6,FALSE)*G$3%</f>
        <v>0</v>
      </c>
      <c r="H673" s="55">
        <f>VLOOKUP($A673,[3]Dept!$A$4:$U$42,7,FALSE)*H$3%</f>
        <v>0</v>
      </c>
      <c r="I673" s="55">
        <f>VLOOKUP($A673,[3]Dept!$A$4:$U$42,8,FALSE)*I$3%</f>
        <v>0</v>
      </c>
      <c r="J673" s="55">
        <f t="shared" si="486"/>
        <v>0</v>
      </c>
      <c r="K673" s="55">
        <f>VLOOKUP($A673,[3]Dept!$A$4:$U$42,10,FALSE)*K$3%</f>
        <v>0</v>
      </c>
      <c r="L673" s="55">
        <f>VLOOKUP($A673,[3]Dept!$A$4:$U$42,11,FALSE)*L$3%</f>
        <v>0</v>
      </c>
      <c r="M673" s="55">
        <f>VLOOKUP($A673,[3]Dept!$A$4:$U$42,12,FALSE)*M$3%</f>
        <v>0</v>
      </c>
      <c r="N673" s="55">
        <f t="shared" si="487"/>
        <v>0</v>
      </c>
      <c r="O673" s="55">
        <f>VLOOKUP($A673,[3]Dept!$A$4:$U$42,14,FALSE)*O$3%</f>
        <v>0</v>
      </c>
      <c r="P673" s="55">
        <f>VLOOKUP($A673,[3]Dept!$A$4:$U$42,15,FALSE)*P$3%</f>
        <v>0</v>
      </c>
      <c r="Q673" s="55">
        <f>VLOOKUP($A673,[3]Dept!$A$4:$U$42,16,FALSE)*Q$3%</f>
        <v>0</v>
      </c>
      <c r="R673" s="55">
        <f t="shared" si="488"/>
        <v>0</v>
      </c>
      <c r="S673" s="55">
        <f>VLOOKUP($A673,[3]Dept!$A$4:$U$42,18,FALSE)*S$3%</f>
        <v>0</v>
      </c>
      <c r="T673" s="55">
        <f>VLOOKUP($A673,[3]Dept!$A$4:$U$42,19,FALSE)*T$3%</f>
        <v>0</v>
      </c>
      <c r="U673" s="55">
        <f>VLOOKUP($A673,[3]Dept!$A$4:$U$42,20,FALSE)*U$3%</f>
        <v>0</v>
      </c>
      <c r="V673" s="55">
        <f t="shared" si="489"/>
        <v>0</v>
      </c>
    </row>
    <row r="674" spans="1:22" s="6" customFormat="1" hidden="1">
      <c r="A674" s="112">
        <v>626</v>
      </c>
      <c r="B674" s="113" t="s">
        <v>168</v>
      </c>
      <c r="C674" s="115" t="s">
        <v>223</v>
      </c>
      <c r="D674" s="115"/>
      <c r="E674" s="74">
        <f>SUM(E675:E680)</f>
        <v>22800.195904292385</v>
      </c>
      <c r="F674" s="74"/>
      <c r="G674" s="74">
        <f t="shared" ref="G674:V674" si="490">SUM(G675:G680)</f>
        <v>2680.6725287190629</v>
      </c>
      <c r="H674" s="74">
        <f t="shared" si="490"/>
        <v>0</v>
      </c>
      <c r="I674" s="74">
        <f t="shared" si="490"/>
        <v>20119.523375573321</v>
      </c>
      <c r="J674" s="74">
        <f t="shared" si="490"/>
        <v>22800.195904292385</v>
      </c>
      <c r="K674" s="74">
        <f t="shared" si="490"/>
        <v>0</v>
      </c>
      <c r="L674" s="74">
        <f t="shared" si="490"/>
        <v>0</v>
      </c>
      <c r="M674" s="74">
        <f t="shared" si="490"/>
        <v>0</v>
      </c>
      <c r="N674" s="74">
        <f t="shared" si="490"/>
        <v>0</v>
      </c>
      <c r="O674" s="74">
        <f t="shared" si="490"/>
        <v>0</v>
      </c>
      <c r="P674" s="74">
        <f t="shared" si="490"/>
        <v>0</v>
      </c>
      <c r="Q674" s="74">
        <f t="shared" si="490"/>
        <v>0</v>
      </c>
      <c r="R674" s="74">
        <f t="shared" si="490"/>
        <v>0</v>
      </c>
      <c r="S674" s="74">
        <f t="shared" si="490"/>
        <v>0</v>
      </c>
      <c r="T674" s="74">
        <f t="shared" si="490"/>
        <v>0</v>
      </c>
      <c r="U674" s="74">
        <f t="shared" si="490"/>
        <v>0</v>
      </c>
      <c r="V674" s="74">
        <f t="shared" si="490"/>
        <v>0</v>
      </c>
    </row>
    <row r="675" spans="1:22" s="6" customFormat="1" hidden="1">
      <c r="A675" s="51">
        <v>627</v>
      </c>
      <c r="B675" s="11" t="s">
        <v>168</v>
      </c>
      <c r="C675" s="59" t="s">
        <v>229</v>
      </c>
      <c r="D675" s="59"/>
      <c r="E675" s="55">
        <f t="shared" si="452"/>
        <v>5677.1972867831737</v>
      </c>
      <c r="F675" s="55"/>
      <c r="G675" s="61">
        <f>VLOOKUP($A675,[6]Dept!$A$5:$U$44,6,FALSE)*G$3%</f>
        <v>2680.6725287190629</v>
      </c>
      <c r="H675" s="61">
        <f>VLOOKUP($A675,[6]Dept!$A$5:$U$44,7,FALSE)*H$3%</f>
        <v>0</v>
      </c>
      <c r="I675" s="61">
        <f>VLOOKUP($A675,[6]Dept!$A$5:$U$44,8,FALSE)*I$3%</f>
        <v>2996.5247580641112</v>
      </c>
      <c r="J675" s="61">
        <f t="shared" ref="J675:J680" si="491">SUM(G675:I675)</f>
        <v>5677.1972867831737</v>
      </c>
      <c r="K675" s="61">
        <f>VLOOKUP($A675,[6]Dept!$A$5:$U$44,10,FALSE)*K$3%</f>
        <v>0</v>
      </c>
      <c r="L675" s="61">
        <f>VLOOKUP($A675,[6]Dept!$A$5:$U$44,11,FALSE)*L$3%</f>
        <v>0</v>
      </c>
      <c r="M675" s="61">
        <f>VLOOKUP($A675,[6]Dept!$A$5:$U$44,12,FALSE)*M$3%</f>
        <v>0</v>
      </c>
      <c r="N675" s="61">
        <f t="shared" ref="N675:N680" si="492">SUM(K675:M675)</f>
        <v>0</v>
      </c>
      <c r="O675" s="61">
        <f>VLOOKUP($A675,[6]Dept!$A$5:$U$44,14,FALSE)*O$3%</f>
        <v>0</v>
      </c>
      <c r="P675" s="61">
        <f>VLOOKUP($A675,[6]Dept!$A$5:$U$44,15,FALSE)*P$3%</f>
        <v>0</v>
      </c>
      <c r="Q675" s="61">
        <f>VLOOKUP($A675,[6]Dept!$A$5:$U$44,16,FALSE)*Q$3%</f>
        <v>0</v>
      </c>
      <c r="R675" s="61">
        <f t="shared" ref="R675:R680" si="493">SUM(O675:Q675)</f>
        <v>0</v>
      </c>
      <c r="S675" s="61">
        <f>VLOOKUP($A675,[6]Dept!$A$5:$U$44,18,FALSE)*S$3%</f>
        <v>0</v>
      </c>
      <c r="T675" s="61">
        <f>VLOOKUP($A675,[6]Dept!$A$5:$U$44,19,FALSE)*T$3%</f>
        <v>0</v>
      </c>
      <c r="U675" s="61">
        <f>VLOOKUP($A675,[6]Dept!$A$5:$U$44,20,FALSE)*U$3%</f>
        <v>0</v>
      </c>
      <c r="V675" s="61">
        <f t="shared" ref="V675:V680" si="494">SUM(S675:U675)</f>
        <v>0</v>
      </c>
    </row>
    <row r="676" spans="1:22" s="6" customFormat="1" hidden="1">
      <c r="A676" s="51">
        <v>628</v>
      </c>
      <c r="B676" s="11" t="s">
        <v>168</v>
      </c>
      <c r="C676" s="59" t="s">
        <v>228</v>
      </c>
      <c r="D676" s="59"/>
      <c r="E676" s="55">
        <f t="shared" si="452"/>
        <v>17122.998617509209</v>
      </c>
      <c r="F676" s="55"/>
      <c r="G676" s="61">
        <f>VLOOKUP($A676,[6]Dept!$A$5:$U$44,6,FALSE)*G$3%</f>
        <v>0</v>
      </c>
      <c r="H676" s="61">
        <f>VLOOKUP($A676,[6]Dept!$A$5:$U$44,7,FALSE)*H$3%</f>
        <v>0</v>
      </c>
      <c r="I676" s="61">
        <f>VLOOKUP($A676,[6]Dept!$A$5:$U$44,8,FALSE)*I$3%</f>
        <v>17122.998617509209</v>
      </c>
      <c r="J676" s="61">
        <f t="shared" si="491"/>
        <v>17122.998617509209</v>
      </c>
      <c r="K676" s="61">
        <f>VLOOKUP($A676,[6]Dept!$A$5:$U$44,10,FALSE)*K$3%</f>
        <v>0</v>
      </c>
      <c r="L676" s="61">
        <f>VLOOKUP($A676,[6]Dept!$A$5:$U$44,11,FALSE)*L$3%</f>
        <v>0</v>
      </c>
      <c r="M676" s="61">
        <f>VLOOKUP($A676,[6]Dept!$A$5:$U$44,12,FALSE)*M$3%</f>
        <v>0</v>
      </c>
      <c r="N676" s="61">
        <f t="shared" si="492"/>
        <v>0</v>
      </c>
      <c r="O676" s="61">
        <f>VLOOKUP($A676,[6]Dept!$A$5:$U$44,14,FALSE)*O$3%</f>
        <v>0</v>
      </c>
      <c r="P676" s="61">
        <f>VLOOKUP($A676,[6]Dept!$A$5:$U$44,15,FALSE)*P$3%</f>
        <v>0</v>
      </c>
      <c r="Q676" s="61">
        <f>VLOOKUP($A676,[6]Dept!$A$5:$U$44,16,FALSE)*Q$3%</f>
        <v>0</v>
      </c>
      <c r="R676" s="61">
        <f t="shared" si="493"/>
        <v>0</v>
      </c>
      <c r="S676" s="61">
        <f>VLOOKUP($A676,[6]Dept!$A$5:$U$44,18,FALSE)*S$3%</f>
        <v>0</v>
      </c>
      <c r="T676" s="61">
        <f>VLOOKUP($A676,[6]Dept!$A$5:$U$44,19,FALSE)*T$3%</f>
        <v>0</v>
      </c>
      <c r="U676" s="61">
        <f>VLOOKUP($A676,[6]Dept!$A$5:$U$44,20,FALSE)*U$3%</f>
        <v>0</v>
      </c>
      <c r="V676" s="61">
        <f t="shared" si="494"/>
        <v>0</v>
      </c>
    </row>
    <row r="677" spans="1:22" s="6" customFormat="1" hidden="1">
      <c r="A677" s="51">
        <v>629</v>
      </c>
      <c r="B677" s="11" t="s">
        <v>168</v>
      </c>
      <c r="C677" s="59" t="s">
        <v>227</v>
      </c>
      <c r="D677" s="59"/>
      <c r="E677" s="61">
        <f t="shared" si="452"/>
        <v>0</v>
      </c>
      <c r="F677" s="61"/>
      <c r="G677" s="61">
        <f>VLOOKUP($A677,[6]Dept!$A$5:$U$44,6,FALSE)*G$3%</f>
        <v>0</v>
      </c>
      <c r="H677" s="61">
        <f>VLOOKUP($A677,[6]Dept!$A$5:$U$44,7,FALSE)*H$3%</f>
        <v>0</v>
      </c>
      <c r="I677" s="61">
        <f>VLOOKUP($A677,[6]Dept!$A$5:$U$44,8,FALSE)*I$3%</f>
        <v>0</v>
      </c>
      <c r="J677" s="61">
        <f t="shared" si="491"/>
        <v>0</v>
      </c>
      <c r="K677" s="61">
        <f>VLOOKUP($A677,[6]Dept!$A$5:$U$44,10,FALSE)*K$3%</f>
        <v>0</v>
      </c>
      <c r="L677" s="61">
        <f>VLOOKUP($A677,[6]Dept!$A$5:$U$44,11,FALSE)*L$3%</f>
        <v>0</v>
      </c>
      <c r="M677" s="61">
        <f>VLOOKUP($A677,[6]Dept!$A$5:$U$44,12,FALSE)*M$3%</f>
        <v>0</v>
      </c>
      <c r="N677" s="61">
        <f t="shared" si="492"/>
        <v>0</v>
      </c>
      <c r="O677" s="61">
        <f>VLOOKUP($A677,[6]Dept!$A$5:$U$44,14,FALSE)*O$3%</f>
        <v>0</v>
      </c>
      <c r="P677" s="61">
        <f>VLOOKUP($A677,[6]Dept!$A$5:$U$44,15,FALSE)*P$3%</f>
        <v>0</v>
      </c>
      <c r="Q677" s="61">
        <f>VLOOKUP($A677,[6]Dept!$A$5:$U$44,16,FALSE)*Q$3%</f>
        <v>0</v>
      </c>
      <c r="R677" s="61">
        <f t="shared" si="493"/>
        <v>0</v>
      </c>
      <c r="S677" s="61">
        <f>VLOOKUP($A677,[6]Dept!$A$5:$U$44,18,FALSE)*S$3%</f>
        <v>0</v>
      </c>
      <c r="T677" s="61">
        <f>VLOOKUP($A677,[6]Dept!$A$5:$U$44,19,FALSE)*T$3%</f>
        <v>0</v>
      </c>
      <c r="U677" s="61">
        <f>VLOOKUP($A677,[6]Dept!$A$5:$U$44,20,FALSE)*U$3%</f>
        <v>0</v>
      </c>
      <c r="V677" s="61">
        <f t="shared" si="494"/>
        <v>0</v>
      </c>
    </row>
    <row r="678" spans="1:22" s="6" customFormat="1" hidden="1">
      <c r="A678" s="51">
        <v>630</v>
      </c>
      <c r="B678" s="11" t="s">
        <v>168</v>
      </c>
      <c r="C678" s="59" t="s">
        <v>226</v>
      </c>
      <c r="D678" s="59"/>
      <c r="E678" s="61">
        <f t="shared" si="452"/>
        <v>0</v>
      </c>
      <c r="F678" s="61"/>
      <c r="G678" s="61">
        <f>VLOOKUP($A678,[6]Dept!$A$5:$U$44,6,FALSE)*G$3%</f>
        <v>0</v>
      </c>
      <c r="H678" s="61">
        <f>VLOOKUP($A678,[6]Dept!$A$5:$U$44,7,FALSE)*H$3%</f>
        <v>0</v>
      </c>
      <c r="I678" s="61">
        <f>VLOOKUP($A678,[6]Dept!$A$5:$U$44,8,FALSE)*I$3%</f>
        <v>0</v>
      </c>
      <c r="J678" s="61">
        <f t="shared" si="491"/>
        <v>0</v>
      </c>
      <c r="K678" s="61">
        <f>VLOOKUP($A678,[6]Dept!$A$5:$U$44,10,FALSE)*K$3%</f>
        <v>0</v>
      </c>
      <c r="L678" s="61">
        <f>VLOOKUP($A678,[6]Dept!$A$5:$U$44,11,FALSE)*L$3%</f>
        <v>0</v>
      </c>
      <c r="M678" s="61">
        <f>VLOOKUP($A678,[6]Dept!$A$5:$U$44,12,FALSE)*M$3%</f>
        <v>0</v>
      </c>
      <c r="N678" s="61">
        <f t="shared" si="492"/>
        <v>0</v>
      </c>
      <c r="O678" s="61">
        <f>VLOOKUP($A678,[6]Dept!$A$5:$U$44,14,FALSE)*O$3%</f>
        <v>0</v>
      </c>
      <c r="P678" s="61">
        <f>VLOOKUP($A678,[6]Dept!$A$5:$U$44,15,FALSE)*P$3%</f>
        <v>0</v>
      </c>
      <c r="Q678" s="61">
        <f>VLOOKUP($A678,[6]Dept!$A$5:$U$44,16,FALSE)*Q$3%</f>
        <v>0</v>
      </c>
      <c r="R678" s="61">
        <f t="shared" si="493"/>
        <v>0</v>
      </c>
      <c r="S678" s="61">
        <f>VLOOKUP($A678,[6]Dept!$A$5:$U$44,18,FALSE)*S$3%</f>
        <v>0</v>
      </c>
      <c r="T678" s="61">
        <f>VLOOKUP($A678,[6]Dept!$A$5:$U$44,19,FALSE)*T$3%</f>
        <v>0</v>
      </c>
      <c r="U678" s="61">
        <f>VLOOKUP($A678,[6]Dept!$A$5:$U$44,20,FALSE)*U$3%</f>
        <v>0</v>
      </c>
      <c r="V678" s="61">
        <f t="shared" si="494"/>
        <v>0</v>
      </c>
    </row>
    <row r="679" spans="1:22" s="6" customFormat="1" hidden="1">
      <c r="A679" s="51">
        <v>631</v>
      </c>
      <c r="B679" s="11" t="s">
        <v>168</v>
      </c>
      <c r="C679" s="59" t="s">
        <v>225</v>
      </c>
      <c r="D679" s="59"/>
      <c r="E679" s="61">
        <f t="shared" si="452"/>
        <v>0</v>
      </c>
      <c r="F679" s="61"/>
      <c r="G679" s="61">
        <f>VLOOKUP($A679,[6]Dept!$A$5:$U$44,6,FALSE)*G$3%</f>
        <v>0</v>
      </c>
      <c r="H679" s="61">
        <f>VLOOKUP($A679,[6]Dept!$A$5:$U$44,7,FALSE)*H$3%</f>
        <v>0</v>
      </c>
      <c r="I679" s="61">
        <f>VLOOKUP($A679,[6]Dept!$A$5:$U$44,8,FALSE)*I$3%</f>
        <v>0</v>
      </c>
      <c r="J679" s="61">
        <f t="shared" si="491"/>
        <v>0</v>
      </c>
      <c r="K679" s="61">
        <f>VLOOKUP($A679,[6]Dept!$A$5:$U$44,10,FALSE)*K$3%</f>
        <v>0</v>
      </c>
      <c r="L679" s="61">
        <f>VLOOKUP($A679,[6]Dept!$A$5:$U$44,11,FALSE)*L$3%</f>
        <v>0</v>
      </c>
      <c r="M679" s="61">
        <f>VLOOKUP($A679,[6]Dept!$A$5:$U$44,12,FALSE)*M$3%</f>
        <v>0</v>
      </c>
      <c r="N679" s="61">
        <f t="shared" si="492"/>
        <v>0</v>
      </c>
      <c r="O679" s="61">
        <f>VLOOKUP($A679,[6]Dept!$A$5:$U$44,14,FALSE)*O$3%</f>
        <v>0</v>
      </c>
      <c r="P679" s="61">
        <f>VLOOKUP($A679,[6]Dept!$A$5:$U$44,15,FALSE)*P$3%</f>
        <v>0</v>
      </c>
      <c r="Q679" s="61">
        <f>VLOOKUP($A679,[6]Dept!$A$5:$U$44,16,FALSE)*Q$3%</f>
        <v>0</v>
      </c>
      <c r="R679" s="61">
        <f t="shared" si="493"/>
        <v>0</v>
      </c>
      <c r="S679" s="61">
        <f>VLOOKUP($A679,[6]Dept!$A$5:$U$44,18,FALSE)*S$3%</f>
        <v>0</v>
      </c>
      <c r="T679" s="61">
        <f>VLOOKUP($A679,[6]Dept!$A$5:$U$44,19,FALSE)*T$3%</f>
        <v>0</v>
      </c>
      <c r="U679" s="61">
        <f>VLOOKUP($A679,[6]Dept!$A$5:$U$44,20,FALSE)*U$3%</f>
        <v>0</v>
      </c>
      <c r="V679" s="61">
        <f t="shared" si="494"/>
        <v>0</v>
      </c>
    </row>
    <row r="680" spans="1:22" hidden="1">
      <c r="A680" s="51">
        <v>632</v>
      </c>
      <c r="B680" s="11" t="s">
        <v>168</v>
      </c>
      <c r="C680" s="59" t="s">
        <v>224</v>
      </c>
      <c r="D680" s="59"/>
      <c r="E680" s="61">
        <f t="shared" si="452"/>
        <v>0</v>
      </c>
      <c r="F680" s="61"/>
      <c r="G680" s="61">
        <f>VLOOKUP($A680,[6]Dept!$A$5:$U$44,6,FALSE)*G$3%</f>
        <v>0</v>
      </c>
      <c r="H680" s="61">
        <f>VLOOKUP($A680,[6]Dept!$A$5:$U$44,7,FALSE)*H$3%</f>
        <v>0</v>
      </c>
      <c r="I680" s="61">
        <f>VLOOKUP($A680,[6]Dept!$A$5:$U$44,8,FALSE)*I$3%</f>
        <v>0</v>
      </c>
      <c r="J680" s="61">
        <f t="shared" si="491"/>
        <v>0</v>
      </c>
      <c r="K680" s="61">
        <f>VLOOKUP($A680,[6]Dept!$A$5:$U$44,10,FALSE)*K$3%</f>
        <v>0</v>
      </c>
      <c r="L680" s="61">
        <f>VLOOKUP($A680,[6]Dept!$A$5:$U$44,11,FALSE)*L$3%</f>
        <v>0</v>
      </c>
      <c r="M680" s="61">
        <f>VLOOKUP($A680,[6]Dept!$A$5:$U$44,12,FALSE)*M$3%</f>
        <v>0</v>
      </c>
      <c r="N680" s="61">
        <f t="shared" si="492"/>
        <v>0</v>
      </c>
      <c r="O680" s="61">
        <f>VLOOKUP($A680,[6]Dept!$A$5:$U$44,14,FALSE)*O$3%</f>
        <v>0</v>
      </c>
      <c r="P680" s="61">
        <f>VLOOKUP($A680,[6]Dept!$A$5:$U$44,15,FALSE)*P$3%</f>
        <v>0</v>
      </c>
      <c r="Q680" s="61">
        <f>VLOOKUP($A680,[6]Dept!$A$5:$U$44,16,FALSE)*Q$3%</f>
        <v>0</v>
      </c>
      <c r="R680" s="61">
        <f t="shared" si="493"/>
        <v>0</v>
      </c>
      <c r="S680" s="61">
        <f>VLOOKUP($A680,[6]Dept!$A$5:$U$44,18,FALSE)*S$3%</f>
        <v>0</v>
      </c>
      <c r="T680" s="61">
        <f>VLOOKUP($A680,[6]Dept!$A$5:$U$44,19,FALSE)*T$3%</f>
        <v>0</v>
      </c>
      <c r="U680" s="61">
        <f>VLOOKUP($A680,[6]Dept!$A$5:$U$44,20,FALSE)*U$3%</f>
        <v>0</v>
      </c>
      <c r="V680" s="61">
        <f t="shared" si="494"/>
        <v>0</v>
      </c>
    </row>
    <row r="681" spans="1:22" s="6" customFormat="1" hidden="1">
      <c r="A681" s="112">
        <v>633</v>
      </c>
      <c r="B681" s="113" t="s">
        <v>170</v>
      </c>
      <c r="C681" s="114" t="s">
        <v>230</v>
      </c>
      <c r="D681" s="114"/>
      <c r="E681" s="74">
        <f>SUM(E682:E687)</f>
        <v>0</v>
      </c>
      <c r="F681" s="74"/>
      <c r="G681" s="74">
        <f t="shared" ref="G681:V681" si="495">SUM(G682:G687)</f>
        <v>0</v>
      </c>
      <c r="H681" s="74">
        <f t="shared" si="495"/>
        <v>0</v>
      </c>
      <c r="I681" s="74">
        <f t="shared" si="495"/>
        <v>0</v>
      </c>
      <c r="J681" s="74">
        <f t="shared" si="495"/>
        <v>0</v>
      </c>
      <c r="K681" s="74">
        <f t="shared" si="495"/>
        <v>0</v>
      </c>
      <c r="L681" s="74">
        <f t="shared" si="495"/>
        <v>0</v>
      </c>
      <c r="M681" s="74">
        <f t="shared" si="495"/>
        <v>0</v>
      </c>
      <c r="N681" s="74">
        <f t="shared" si="495"/>
        <v>0</v>
      </c>
      <c r="O681" s="74">
        <f t="shared" si="495"/>
        <v>0</v>
      </c>
      <c r="P681" s="74">
        <f t="shared" si="495"/>
        <v>0</v>
      </c>
      <c r="Q681" s="74">
        <f t="shared" si="495"/>
        <v>0</v>
      </c>
      <c r="R681" s="74">
        <f t="shared" si="495"/>
        <v>0</v>
      </c>
      <c r="S681" s="74">
        <f t="shared" si="495"/>
        <v>0</v>
      </c>
      <c r="T681" s="74">
        <f t="shared" si="495"/>
        <v>0</v>
      </c>
      <c r="U681" s="74">
        <f t="shared" si="495"/>
        <v>0</v>
      </c>
      <c r="V681" s="74">
        <f t="shared" si="495"/>
        <v>0</v>
      </c>
    </row>
    <row r="682" spans="1:22" s="6" customFormat="1" hidden="1">
      <c r="A682" s="51">
        <v>634</v>
      </c>
      <c r="B682" s="11" t="s">
        <v>170</v>
      </c>
      <c r="C682" s="59" t="s">
        <v>229</v>
      </c>
      <c r="D682" s="59"/>
      <c r="E682" s="61">
        <f t="shared" si="452"/>
        <v>0</v>
      </c>
      <c r="F682" s="61"/>
      <c r="G682" s="61">
        <f>VLOOKUP($A682,[6]Dept!$A$5:$U$44,6,FALSE)*G$3%</f>
        <v>0</v>
      </c>
      <c r="H682" s="61">
        <f>VLOOKUP($A682,[6]Dept!$A$5:$U$44,7,FALSE)*H$3%</f>
        <v>0</v>
      </c>
      <c r="I682" s="61">
        <f>VLOOKUP($A682,[6]Dept!$A$5:$U$44,8,FALSE)*I$3%</f>
        <v>0</v>
      </c>
      <c r="J682" s="61">
        <f t="shared" ref="J682:J687" si="496">SUM(G682:I682)</f>
        <v>0</v>
      </c>
      <c r="K682" s="61">
        <f>VLOOKUP($A682,[6]Dept!$A$5:$U$44,10,FALSE)*K$3%</f>
        <v>0</v>
      </c>
      <c r="L682" s="61">
        <f>VLOOKUP($A682,[6]Dept!$A$5:$U$44,11,FALSE)*L$3%</f>
        <v>0</v>
      </c>
      <c r="M682" s="61">
        <f>VLOOKUP($A682,[6]Dept!$A$5:$U$44,12,FALSE)*M$3%</f>
        <v>0</v>
      </c>
      <c r="N682" s="61">
        <f t="shared" ref="N682:N687" si="497">SUM(K682:M682)</f>
        <v>0</v>
      </c>
      <c r="O682" s="61">
        <f>VLOOKUP($A682,[6]Dept!$A$5:$U$44,14,FALSE)*O$3%</f>
        <v>0</v>
      </c>
      <c r="P682" s="61">
        <f>VLOOKUP($A682,[6]Dept!$A$5:$U$44,15,FALSE)*P$3%</f>
        <v>0</v>
      </c>
      <c r="Q682" s="61">
        <f>VLOOKUP($A682,[6]Dept!$A$5:$U$44,16,FALSE)*Q$3%</f>
        <v>0</v>
      </c>
      <c r="R682" s="61">
        <f t="shared" ref="R682:R687" si="498">SUM(O682:Q682)</f>
        <v>0</v>
      </c>
      <c r="S682" s="61">
        <f>VLOOKUP($A682,[6]Dept!$A$5:$U$44,18,FALSE)*S$3%</f>
        <v>0</v>
      </c>
      <c r="T682" s="61">
        <f>VLOOKUP($A682,[6]Dept!$A$5:$U$44,19,FALSE)*T$3%</f>
        <v>0</v>
      </c>
      <c r="U682" s="61">
        <f>VLOOKUP($A682,[6]Dept!$A$5:$U$44,20,FALSE)*U$3%</f>
        <v>0</v>
      </c>
      <c r="V682" s="61">
        <f t="shared" ref="V682:V687" si="499">SUM(S682:U682)</f>
        <v>0</v>
      </c>
    </row>
    <row r="683" spans="1:22" s="6" customFormat="1" hidden="1">
      <c r="A683" s="51">
        <v>635</v>
      </c>
      <c r="B683" s="11" t="s">
        <v>170</v>
      </c>
      <c r="C683" s="59" t="s">
        <v>228</v>
      </c>
      <c r="D683" s="59"/>
      <c r="E683" s="61">
        <f t="shared" si="452"/>
        <v>0</v>
      </c>
      <c r="F683" s="61"/>
      <c r="G683" s="61">
        <f>VLOOKUP($A683,[6]Dept!$A$5:$U$44,6,FALSE)*G$3%</f>
        <v>0</v>
      </c>
      <c r="H683" s="61">
        <f>VLOOKUP($A683,[6]Dept!$A$5:$U$44,7,FALSE)*H$3%</f>
        <v>0</v>
      </c>
      <c r="I683" s="61">
        <f>VLOOKUP($A683,[6]Dept!$A$5:$U$44,8,FALSE)*I$3%</f>
        <v>0</v>
      </c>
      <c r="J683" s="61">
        <f t="shared" si="496"/>
        <v>0</v>
      </c>
      <c r="K683" s="61">
        <f>VLOOKUP($A683,[6]Dept!$A$5:$U$44,10,FALSE)*K$3%</f>
        <v>0</v>
      </c>
      <c r="L683" s="61">
        <f>VLOOKUP($A683,[6]Dept!$A$5:$U$44,11,FALSE)*L$3%</f>
        <v>0</v>
      </c>
      <c r="M683" s="61">
        <f>VLOOKUP($A683,[6]Dept!$A$5:$U$44,12,FALSE)*M$3%</f>
        <v>0</v>
      </c>
      <c r="N683" s="61">
        <f t="shared" si="497"/>
        <v>0</v>
      </c>
      <c r="O683" s="61">
        <f>VLOOKUP($A683,[6]Dept!$A$5:$U$44,14,FALSE)*O$3%</f>
        <v>0</v>
      </c>
      <c r="P683" s="61">
        <f>VLOOKUP($A683,[6]Dept!$A$5:$U$44,15,FALSE)*P$3%</f>
        <v>0</v>
      </c>
      <c r="Q683" s="61">
        <f>VLOOKUP($A683,[6]Dept!$A$5:$U$44,16,FALSE)*Q$3%</f>
        <v>0</v>
      </c>
      <c r="R683" s="61">
        <f t="shared" si="498"/>
        <v>0</v>
      </c>
      <c r="S683" s="61">
        <f>VLOOKUP($A683,[6]Dept!$A$5:$U$44,18,FALSE)*S$3%</f>
        <v>0</v>
      </c>
      <c r="T683" s="61">
        <f>VLOOKUP($A683,[6]Dept!$A$5:$U$44,19,FALSE)*T$3%</f>
        <v>0</v>
      </c>
      <c r="U683" s="61">
        <f>VLOOKUP($A683,[6]Dept!$A$5:$U$44,20,FALSE)*U$3%</f>
        <v>0</v>
      </c>
      <c r="V683" s="61">
        <f t="shared" si="499"/>
        <v>0</v>
      </c>
    </row>
    <row r="684" spans="1:22" s="6" customFormat="1" hidden="1">
      <c r="A684" s="51">
        <v>636</v>
      </c>
      <c r="B684" s="11" t="s">
        <v>170</v>
      </c>
      <c r="C684" s="59" t="s">
        <v>227</v>
      </c>
      <c r="D684" s="59"/>
      <c r="E684" s="61">
        <f t="shared" si="452"/>
        <v>0</v>
      </c>
      <c r="F684" s="61"/>
      <c r="G684" s="61">
        <f>VLOOKUP($A684,[6]Dept!$A$5:$U$44,6,FALSE)*G$3%</f>
        <v>0</v>
      </c>
      <c r="H684" s="61">
        <f>VLOOKUP($A684,[6]Dept!$A$5:$U$44,7,FALSE)*H$3%</f>
        <v>0</v>
      </c>
      <c r="I684" s="61">
        <f>VLOOKUP($A684,[6]Dept!$A$5:$U$44,8,FALSE)*I$3%</f>
        <v>0</v>
      </c>
      <c r="J684" s="61">
        <f t="shared" si="496"/>
        <v>0</v>
      </c>
      <c r="K684" s="61">
        <f>VLOOKUP($A684,[6]Dept!$A$5:$U$44,10,FALSE)*K$3%</f>
        <v>0</v>
      </c>
      <c r="L684" s="61">
        <f>VLOOKUP($A684,[6]Dept!$A$5:$U$44,11,FALSE)*L$3%</f>
        <v>0</v>
      </c>
      <c r="M684" s="61">
        <f>VLOOKUP($A684,[6]Dept!$A$5:$U$44,12,FALSE)*M$3%</f>
        <v>0</v>
      </c>
      <c r="N684" s="61">
        <f t="shared" si="497"/>
        <v>0</v>
      </c>
      <c r="O684" s="61">
        <f>VLOOKUP($A684,[6]Dept!$A$5:$U$44,14,FALSE)*O$3%</f>
        <v>0</v>
      </c>
      <c r="P684" s="61">
        <f>VLOOKUP($A684,[6]Dept!$A$5:$U$44,15,FALSE)*P$3%</f>
        <v>0</v>
      </c>
      <c r="Q684" s="61">
        <f>VLOOKUP($A684,[6]Dept!$A$5:$U$44,16,FALSE)*Q$3%</f>
        <v>0</v>
      </c>
      <c r="R684" s="61">
        <f t="shared" si="498"/>
        <v>0</v>
      </c>
      <c r="S684" s="61">
        <f>VLOOKUP($A684,[6]Dept!$A$5:$U$44,18,FALSE)*S$3%</f>
        <v>0</v>
      </c>
      <c r="T684" s="61">
        <f>VLOOKUP($A684,[6]Dept!$A$5:$U$44,19,FALSE)*T$3%</f>
        <v>0</v>
      </c>
      <c r="U684" s="61">
        <f>VLOOKUP($A684,[6]Dept!$A$5:$U$44,20,FALSE)*U$3%</f>
        <v>0</v>
      </c>
      <c r="V684" s="61">
        <f t="shared" si="499"/>
        <v>0</v>
      </c>
    </row>
    <row r="685" spans="1:22" s="6" customFormat="1" hidden="1">
      <c r="A685" s="51">
        <v>637</v>
      </c>
      <c r="B685" s="11" t="s">
        <v>170</v>
      </c>
      <c r="C685" s="59" t="s">
        <v>226</v>
      </c>
      <c r="D685" s="59"/>
      <c r="E685" s="61">
        <f t="shared" si="452"/>
        <v>0</v>
      </c>
      <c r="F685" s="61"/>
      <c r="G685" s="61">
        <f>VLOOKUP($A685,[6]Dept!$A$5:$U$44,6,FALSE)*G$3%</f>
        <v>0</v>
      </c>
      <c r="H685" s="61">
        <f>VLOOKUP($A685,[6]Dept!$A$5:$U$44,7,FALSE)*H$3%</f>
        <v>0</v>
      </c>
      <c r="I685" s="61">
        <f>VLOOKUP($A685,[6]Dept!$A$5:$U$44,8,FALSE)*I$3%</f>
        <v>0</v>
      </c>
      <c r="J685" s="61">
        <f t="shared" si="496"/>
        <v>0</v>
      </c>
      <c r="K685" s="61">
        <f>VLOOKUP($A685,[6]Dept!$A$5:$U$44,10,FALSE)*K$3%</f>
        <v>0</v>
      </c>
      <c r="L685" s="61">
        <f>VLOOKUP($A685,[6]Dept!$A$5:$U$44,11,FALSE)*L$3%</f>
        <v>0</v>
      </c>
      <c r="M685" s="61">
        <f>VLOOKUP($A685,[6]Dept!$A$5:$U$44,12,FALSE)*M$3%</f>
        <v>0</v>
      </c>
      <c r="N685" s="61">
        <f t="shared" si="497"/>
        <v>0</v>
      </c>
      <c r="O685" s="61">
        <f>VLOOKUP($A685,[6]Dept!$A$5:$U$44,14,FALSE)*O$3%</f>
        <v>0</v>
      </c>
      <c r="P685" s="61">
        <f>VLOOKUP($A685,[6]Dept!$A$5:$U$44,15,FALSE)*P$3%</f>
        <v>0</v>
      </c>
      <c r="Q685" s="61">
        <f>VLOOKUP($A685,[6]Dept!$A$5:$U$44,16,FALSE)*Q$3%</f>
        <v>0</v>
      </c>
      <c r="R685" s="61">
        <f t="shared" si="498"/>
        <v>0</v>
      </c>
      <c r="S685" s="61">
        <f>VLOOKUP($A685,[6]Dept!$A$5:$U$44,18,FALSE)*S$3%</f>
        <v>0</v>
      </c>
      <c r="T685" s="61">
        <f>VLOOKUP($A685,[6]Dept!$A$5:$U$44,19,FALSE)*T$3%</f>
        <v>0</v>
      </c>
      <c r="U685" s="61">
        <f>VLOOKUP($A685,[6]Dept!$A$5:$U$44,20,FALSE)*U$3%</f>
        <v>0</v>
      </c>
      <c r="V685" s="61">
        <f t="shared" si="499"/>
        <v>0</v>
      </c>
    </row>
    <row r="686" spans="1:22" s="6" customFormat="1" hidden="1">
      <c r="A686" s="51">
        <v>638</v>
      </c>
      <c r="B686" s="11" t="s">
        <v>170</v>
      </c>
      <c r="C686" s="59" t="s">
        <v>225</v>
      </c>
      <c r="D686" s="59"/>
      <c r="E686" s="61">
        <f t="shared" si="452"/>
        <v>0</v>
      </c>
      <c r="F686" s="61"/>
      <c r="G686" s="61">
        <f>VLOOKUP($A686,[6]Dept!$A$5:$U$44,6,FALSE)*G$3%</f>
        <v>0</v>
      </c>
      <c r="H686" s="61">
        <f>VLOOKUP($A686,[6]Dept!$A$5:$U$44,7,FALSE)*H$3%</f>
        <v>0</v>
      </c>
      <c r="I686" s="61">
        <f>VLOOKUP($A686,[6]Dept!$A$5:$U$44,8,FALSE)*I$3%</f>
        <v>0</v>
      </c>
      <c r="J686" s="61">
        <f t="shared" si="496"/>
        <v>0</v>
      </c>
      <c r="K686" s="61">
        <f>VLOOKUP($A686,[6]Dept!$A$5:$U$44,10,FALSE)*K$3%</f>
        <v>0</v>
      </c>
      <c r="L686" s="61">
        <f>VLOOKUP($A686,[6]Dept!$A$5:$U$44,11,FALSE)*L$3%</f>
        <v>0</v>
      </c>
      <c r="M686" s="61">
        <f>VLOOKUP($A686,[6]Dept!$A$5:$U$44,12,FALSE)*M$3%</f>
        <v>0</v>
      </c>
      <c r="N686" s="61">
        <f t="shared" si="497"/>
        <v>0</v>
      </c>
      <c r="O686" s="61">
        <f>VLOOKUP($A686,[6]Dept!$A$5:$U$44,14,FALSE)*O$3%</f>
        <v>0</v>
      </c>
      <c r="P686" s="61">
        <f>VLOOKUP($A686,[6]Dept!$A$5:$U$44,15,FALSE)*P$3%</f>
        <v>0</v>
      </c>
      <c r="Q686" s="61">
        <f>VLOOKUP($A686,[6]Dept!$A$5:$U$44,16,FALSE)*Q$3%</f>
        <v>0</v>
      </c>
      <c r="R686" s="61">
        <f t="shared" si="498"/>
        <v>0</v>
      </c>
      <c r="S686" s="61">
        <f>VLOOKUP($A686,[6]Dept!$A$5:$U$44,18,FALSE)*S$3%</f>
        <v>0</v>
      </c>
      <c r="T686" s="61">
        <f>VLOOKUP($A686,[6]Dept!$A$5:$U$44,19,FALSE)*T$3%</f>
        <v>0</v>
      </c>
      <c r="U686" s="61">
        <f>VLOOKUP($A686,[6]Dept!$A$5:$U$44,20,FALSE)*U$3%</f>
        <v>0</v>
      </c>
      <c r="V686" s="61">
        <f t="shared" si="499"/>
        <v>0</v>
      </c>
    </row>
    <row r="687" spans="1:22" s="6" customFormat="1" hidden="1">
      <c r="A687" s="51">
        <v>639</v>
      </c>
      <c r="B687" s="11" t="s">
        <v>170</v>
      </c>
      <c r="C687" s="59" t="s">
        <v>224</v>
      </c>
      <c r="D687" s="59"/>
      <c r="E687" s="61">
        <f t="shared" ref="E687:E743" si="500">SUM(G687:V687)/2</f>
        <v>0</v>
      </c>
      <c r="F687" s="61"/>
      <c r="G687" s="61">
        <f>VLOOKUP($A687,[6]Dept!$A$5:$U$44,6,FALSE)*G$3%</f>
        <v>0</v>
      </c>
      <c r="H687" s="61">
        <f>VLOOKUP($A687,[6]Dept!$A$5:$U$44,7,FALSE)*H$3%</f>
        <v>0</v>
      </c>
      <c r="I687" s="61">
        <f>VLOOKUP($A687,[6]Dept!$A$5:$U$44,8,FALSE)*I$3%</f>
        <v>0</v>
      </c>
      <c r="J687" s="61">
        <f t="shared" si="496"/>
        <v>0</v>
      </c>
      <c r="K687" s="61">
        <f>VLOOKUP($A687,[6]Dept!$A$5:$U$44,10,FALSE)*K$3%</f>
        <v>0</v>
      </c>
      <c r="L687" s="61">
        <f>VLOOKUP($A687,[6]Dept!$A$5:$U$44,11,FALSE)*L$3%</f>
        <v>0</v>
      </c>
      <c r="M687" s="61">
        <f>VLOOKUP($A687,[6]Dept!$A$5:$U$44,12,FALSE)*M$3%</f>
        <v>0</v>
      </c>
      <c r="N687" s="61">
        <f t="shared" si="497"/>
        <v>0</v>
      </c>
      <c r="O687" s="61">
        <f>VLOOKUP($A687,[6]Dept!$A$5:$U$44,14,FALSE)*O$3%</f>
        <v>0</v>
      </c>
      <c r="P687" s="61">
        <f>VLOOKUP($A687,[6]Dept!$A$5:$U$44,15,FALSE)*P$3%</f>
        <v>0</v>
      </c>
      <c r="Q687" s="61">
        <f>VLOOKUP($A687,[6]Dept!$A$5:$U$44,16,FALSE)*Q$3%</f>
        <v>0</v>
      </c>
      <c r="R687" s="61">
        <f t="shared" si="498"/>
        <v>0</v>
      </c>
      <c r="S687" s="61">
        <f>VLOOKUP($A687,[6]Dept!$A$5:$U$44,18,FALSE)*S$3%</f>
        <v>0</v>
      </c>
      <c r="T687" s="61">
        <f>VLOOKUP($A687,[6]Dept!$A$5:$U$44,19,FALSE)*T$3%</f>
        <v>0</v>
      </c>
      <c r="U687" s="61">
        <f>VLOOKUP($A687,[6]Dept!$A$5:$U$44,20,FALSE)*U$3%</f>
        <v>0</v>
      </c>
      <c r="V687" s="61">
        <f t="shared" si="499"/>
        <v>0</v>
      </c>
    </row>
    <row r="688" spans="1:22" s="6" customFormat="1" hidden="1">
      <c r="A688" s="112">
        <v>640</v>
      </c>
      <c r="B688" s="113" t="s">
        <v>156</v>
      </c>
      <c r="C688" s="114" t="s">
        <v>223</v>
      </c>
      <c r="D688" s="114"/>
      <c r="E688" s="74">
        <f>SUM(E689:E694)</f>
        <v>0</v>
      </c>
      <c r="F688" s="74"/>
      <c r="G688" s="74">
        <f t="shared" ref="G688:L688" si="501">SUM(G689:G694)</f>
        <v>0</v>
      </c>
      <c r="H688" s="74">
        <f t="shared" si="501"/>
        <v>0</v>
      </c>
      <c r="I688" s="74">
        <f t="shared" si="501"/>
        <v>0</v>
      </c>
      <c r="J688" s="74">
        <f t="shared" si="501"/>
        <v>0</v>
      </c>
      <c r="K688" s="74">
        <f t="shared" si="501"/>
        <v>0</v>
      </c>
      <c r="L688" s="74">
        <f t="shared" si="501"/>
        <v>0</v>
      </c>
      <c r="M688" s="74">
        <f>SUM(M689:M694)</f>
        <v>0</v>
      </c>
      <c r="N688" s="74">
        <f t="shared" ref="N688:V688" si="502">SUM(N689:N694)</f>
        <v>0</v>
      </c>
      <c r="O688" s="74">
        <f t="shared" si="502"/>
        <v>0</v>
      </c>
      <c r="P688" s="74">
        <f t="shared" si="502"/>
        <v>0</v>
      </c>
      <c r="Q688" s="74">
        <f t="shared" si="502"/>
        <v>0</v>
      </c>
      <c r="R688" s="74">
        <f t="shared" si="502"/>
        <v>0</v>
      </c>
      <c r="S688" s="74">
        <f t="shared" si="502"/>
        <v>0</v>
      </c>
      <c r="T688" s="74">
        <f t="shared" si="502"/>
        <v>0</v>
      </c>
      <c r="U688" s="74">
        <f t="shared" si="502"/>
        <v>0</v>
      </c>
      <c r="V688" s="74">
        <f t="shared" si="502"/>
        <v>0</v>
      </c>
    </row>
    <row r="689" spans="1:22" s="6" customFormat="1" hidden="1">
      <c r="A689" s="51">
        <v>641</v>
      </c>
      <c r="B689" s="11" t="s">
        <v>156</v>
      </c>
      <c r="C689" s="59" t="s">
        <v>229</v>
      </c>
      <c r="D689" s="59"/>
      <c r="E689" s="61">
        <f t="shared" si="500"/>
        <v>0</v>
      </c>
      <c r="F689" s="61"/>
      <c r="G689" s="61"/>
      <c r="H689" s="61"/>
      <c r="I689" s="61"/>
      <c r="J689" s="61">
        <f t="shared" ref="J689:J694" si="503">SUM(G689:I689)</f>
        <v>0</v>
      </c>
      <c r="K689" s="61"/>
      <c r="L689" s="61"/>
      <c r="M689" s="61"/>
      <c r="N689" s="61">
        <f t="shared" ref="N689:N694" si="504">SUM(K689:M689)</f>
        <v>0</v>
      </c>
      <c r="O689" s="61"/>
      <c r="P689" s="61"/>
      <c r="Q689" s="61"/>
      <c r="R689" s="61">
        <f t="shared" ref="R689:R694" si="505">SUM(O689:Q689)</f>
        <v>0</v>
      </c>
      <c r="S689" s="61"/>
      <c r="T689" s="61"/>
      <c r="U689" s="61"/>
      <c r="V689" s="61">
        <f t="shared" ref="V689:V694" si="506">SUM(S689:U689)</f>
        <v>0</v>
      </c>
    </row>
    <row r="690" spans="1:22" s="6" customFormat="1" hidden="1">
      <c r="A690" s="51">
        <v>642</v>
      </c>
      <c r="B690" s="11" t="s">
        <v>156</v>
      </c>
      <c r="C690" s="59" t="s">
        <v>228</v>
      </c>
      <c r="D690" s="59"/>
      <c r="E690" s="61">
        <f t="shared" si="500"/>
        <v>0</v>
      </c>
      <c r="F690" s="61"/>
      <c r="G690" s="61"/>
      <c r="H690" s="61"/>
      <c r="I690" s="61"/>
      <c r="J690" s="61">
        <f t="shared" si="503"/>
        <v>0</v>
      </c>
      <c r="K690" s="61"/>
      <c r="L690" s="61"/>
      <c r="M690" s="61"/>
      <c r="N690" s="61">
        <f t="shared" si="504"/>
        <v>0</v>
      </c>
      <c r="O690" s="61"/>
      <c r="P690" s="61"/>
      <c r="Q690" s="61"/>
      <c r="R690" s="61">
        <f t="shared" si="505"/>
        <v>0</v>
      </c>
      <c r="S690" s="61"/>
      <c r="T690" s="61"/>
      <c r="U690" s="61"/>
      <c r="V690" s="61">
        <f t="shared" si="506"/>
        <v>0</v>
      </c>
    </row>
    <row r="691" spans="1:22" hidden="1">
      <c r="A691" s="51">
        <v>643</v>
      </c>
      <c r="B691" s="11" t="s">
        <v>156</v>
      </c>
      <c r="C691" s="59" t="s">
        <v>227</v>
      </c>
      <c r="D691" s="59"/>
      <c r="E691" s="61">
        <f t="shared" si="500"/>
        <v>0</v>
      </c>
      <c r="F691" s="61"/>
      <c r="G691" s="61"/>
      <c r="H691" s="61"/>
      <c r="I691" s="61"/>
      <c r="J691" s="61">
        <f t="shared" si="503"/>
        <v>0</v>
      </c>
      <c r="K691" s="61"/>
      <c r="L691" s="61"/>
      <c r="M691" s="61"/>
      <c r="N691" s="61">
        <f t="shared" si="504"/>
        <v>0</v>
      </c>
      <c r="O691" s="61"/>
      <c r="P691" s="61"/>
      <c r="Q691" s="61"/>
      <c r="R691" s="61">
        <f t="shared" si="505"/>
        <v>0</v>
      </c>
      <c r="S691" s="61"/>
      <c r="T691" s="61"/>
      <c r="U691" s="61"/>
      <c r="V691" s="61">
        <f t="shared" si="506"/>
        <v>0</v>
      </c>
    </row>
    <row r="692" spans="1:22" s="6" customFormat="1" hidden="1">
      <c r="A692" s="51">
        <v>644</v>
      </c>
      <c r="B692" s="11" t="s">
        <v>156</v>
      </c>
      <c r="C692" s="59" t="s">
        <v>226</v>
      </c>
      <c r="D692" s="59"/>
      <c r="E692" s="61">
        <f t="shared" si="500"/>
        <v>0</v>
      </c>
      <c r="F692" s="61"/>
      <c r="G692" s="61"/>
      <c r="H692" s="61"/>
      <c r="I692" s="61"/>
      <c r="J692" s="61">
        <f t="shared" si="503"/>
        <v>0</v>
      </c>
      <c r="K692" s="61"/>
      <c r="L692" s="61"/>
      <c r="M692" s="61"/>
      <c r="N692" s="61">
        <f t="shared" si="504"/>
        <v>0</v>
      </c>
      <c r="O692" s="61"/>
      <c r="P692" s="61"/>
      <c r="Q692" s="61"/>
      <c r="R692" s="61">
        <f t="shared" si="505"/>
        <v>0</v>
      </c>
      <c r="S692" s="61"/>
      <c r="T692" s="61"/>
      <c r="U692" s="61"/>
      <c r="V692" s="61">
        <f t="shared" si="506"/>
        <v>0</v>
      </c>
    </row>
    <row r="693" spans="1:22" s="6" customFormat="1" hidden="1">
      <c r="A693" s="51">
        <v>645</v>
      </c>
      <c r="B693" s="11" t="s">
        <v>156</v>
      </c>
      <c r="C693" s="59" t="s">
        <v>225</v>
      </c>
      <c r="D693" s="59"/>
      <c r="E693" s="61">
        <f t="shared" si="500"/>
        <v>0</v>
      </c>
      <c r="F693" s="61"/>
      <c r="G693" s="61"/>
      <c r="H693" s="61"/>
      <c r="I693" s="61"/>
      <c r="J693" s="61">
        <f t="shared" si="503"/>
        <v>0</v>
      </c>
      <c r="K693" s="61"/>
      <c r="L693" s="61"/>
      <c r="M693" s="61"/>
      <c r="N693" s="61">
        <f t="shared" si="504"/>
        <v>0</v>
      </c>
      <c r="O693" s="61"/>
      <c r="P693" s="61"/>
      <c r="Q693" s="61"/>
      <c r="R693" s="61">
        <f t="shared" si="505"/>
        <v>0</v>
      </c>
      <c r="S693" s="61"/>
      <c r="T693" s="61"/>
      <c r="U693" s="61"/>
      <c r="V693" s="61">
        <f t="shared" si="506"/>
        <v>0</v>
      </c>
    </row>
    <row r="694" spans="1:22" s="6" customFormat="1" hidden="1">
      <c r="A694" s="51">
        <v>646</v>
      </c>
      <c r="B694" s="11" t="s">
        <v>156</v>
      </c>
      <c r="C694" s="59" t="s">
        <v>224</v>
      </c>
      <c r="D694" s="59"/>
      <c r="E694" s="61">
        <f t="shared" si="500"/>
        <v>0</v>
      </c>
      <c r="F694" s="61"/>
      <c r="G694" s="61"/>
      <c r="H694" s="61"/>
      <c r="I694" s="61"/>
      <c r="J694" s="61">
        <f t="shared" si="503"/>
        <v>0</v>
      </c>
      <c r="K694" s="61"/>
      <c r="L694" s="61"/>
      <c r="M694" s="61"/>
      <c r="N694" s="61">
        <f t="shared" si="504"/>
        <v>0</v>
      </c>
      <c r="O694" s="61"/>
      <c r="P694" s="61"/>
      <c r="Q694" s="61"/>
      <c r="R694" s="61">
        <f t="shared" si="505"/>
        <v>0</v>
      </c>
      <c r="S694" s="61"/>
      <c r="T694" s="61"/>
      <c r="U694" s="61"/>
      <c r="V694" s="61">
        <f t="shared" si="506"/>
        <v>0</v>
      </c>
    </row>
    <row r="695" spans="1:22" hidden="1">
      <c r="A695" s="112">
        <v>647</v>
      </c>
      <c r="B695" s="113" t="s">
        <v>160</v>
      </c>
      <c r="C695" s="114" t="s">
        <v>230</v>
      </c>
      <c r="D695" s="114"/>
      <c r="E695" s="74">
        <f>SUM(E696:E701)</f>
        <v>0</v>
      </c>
      <c r="F695" s="74"/>
      <c r="G695" s="74">
        <f t="shared" ref="G695:L695" si="507">SUM(G696:G701)</f>
        <v>0</v>
      </c>
      <c r="H695" s="74">
        <f t="shared" si="507"/>
        <v>0</v>
      </c>
      <c r="I695" s="74">
        <f t="shared" si="507"/>
        <v>0</v>
      </c>
      <c r="J695" s="74">
        <f t="shared" si="507"/>
        <v>0</v>
      </c>
      <c r="K695" s="74">
        <f t="shared" si="507"/>
        <v>0</v>
      </c>
      <c r="L695" s="74">
        <f t="shared" si="507"/>
        <v>0</v>
      </c>
      <c r="M695" s="74">
        <f>SUM(M696:M701)</f>
        <v>0</v>
      </c>
      <c r="N695" s="74">
        <f t="shared" ref="N695:V695" si="508">SUM(N696:N701)</f>
        <v>0</v>
      </c>
      <c r="O695" s="74">
        <f t="shared" si="508"/>
        <v>0</v>
      </c>
      <c r="P695" s="74">
        <f t="shared" si="508"/>
        <v>0</v>
      </c>
      <c r="Q695" s="74">
        <f t="shared" si="508"/>
        <v>0</v>
      </c>
      <c r="R695" s="74">
        <f t="shared" si="508"/>
        <v>0</v>
      </c>
      <c r="S695" s="74">
        <f t="shared" si="508"/>
        <v>0</v>
      </c>
      <c r="T695" s="74">
        <f t="shared" si="508"/>
        <v>0</v>
      </c>
      <c r="U695" s="74">
        <f t="shared" si="508"/>
        <v>0</v>
      </c>
      <c r="V695" s="74">
        <f t="shared" si="508"/>
        <v>0</v>
      </c>
    </row>
    <row r="696" spans="1:22" s="6" customFormat="1" hidden="1">
      <c r="A696" s="51">
        <v>648</v>
      </c>
      <c r="B696" s="11" t="s">
        <v>160</v>
      </c>
      <c r="C696" s="59" t="s">
        <v>229</v>
      </c>
      <c r="D696" s="59"/>
      <c r="E696" s="61">
        <f t="shared" si="500"/>
        <v>0</v>
      </c>
      <c r="F696" s="61"/>
      <c r="G696" s="61"/>
      <c r="H696" s="61"/>
      <c r="I696" s="61"/>
      <c r="J696" s="61">
        <f t="shared" ref="J696:J701" si="509">SUM(G696:I696)</f>
        <v>0</v>
      </c>
      <c r="K696" s="61"/>
      <c r="L696" s="61"/>
      <c r="M696" s="61"/>
      <c r="N696" s="61">
        <f t="shared" ref="N696:N701" si="510">SUM(K696:M696)</f>
        <v>0</v>
      </c>
      <c r="O696" s="61"/>
      <c r="P696" s="61"/>
      <c r="Q696" s="61"/>
      <c r="R696" s="61">
        <f t="shared" ref="R696:R701" si="511">SUM(O696:Q696)</f>
        <v>0</v>
      </c>
      <c r="S696" s="61"/>
      <c r="T696" s="61"/>
      <c r="U696" s="61"/>
      <c r="V696" s="61">
        <f t="shared" ref="V696:V701" si="512">SUM(S696:U696)</f>
        <v>0</v>
      </c>
    </row>
    <row r="697" spans="1:22" s="6" customFormat="1" hidden="1">
      <c r="A697" s="51">
        <v>649</v>
      </c>
      <c r="B697" s="11" t="s">
        <v>160</v>
      </c>
      <c r="C697" s="59" t="s">
        <v>228</v>
      </c>
      <c r="D697" s="59"/>
      <c r="E697" s="61">
        <f t="shared" si="500"/>
        <v>0</v>
      </c>
      <c r="F697" s="61"/>
      <c r="G697" s="61"/>
      <c r="H697" s="61"/>
      <c r="I697" s="61"/>
      <c r="J697" s="61">
        <f t="shared" si="509"/>
        <v>0</v>
      </c>
      <c r="K697" s="61"/>
      <c r="L697" s="61"/>
      <c r="M697" s="61"/>
      <c r="N697" s="61">
        <f t="shared" si="510"/>
        <v>0</v>
      </c>
      <c r="O697" s="61"/>
      <c r="P697" s="61"/>
      <c r="Q697" s="61"/>
      <c r="R697" s="61">
        <f t="shared" si="511"/>
        <v>0</v>
      </c>
      <c r="S697" s="61"/>
      <c r="T697" s="61"/>
      <c r="U697" s="61"/>
      <c r="V697" s="61">
        <f t="shared" si="512"/>
        <v>0</v>
      </c>
    </row>
    <row r="698" spans="1:22" s="6" customFormat="1" hidden="1">
      <c r="A698" s="51">
        <v>650</v>
      </c>
      <c r="B698" s="11" t="s">
        <v>160</v>
      </c>
      <c r="C698" s="59" t="s">
        <v>227</v>
      </c>
      <c r="D698" s="59"/>
      <c r="E698" s="61">
        <f t="shared" si="500"/>
        <v>0</v>
      </c>
      <c r="F698" s="61"/>
      <c r="G698" s="61"/>
      <c r="H698" s="61"/>
      <c r="I698" s="61"/>
      <c r="J698" s="61">
        <f t="shared" si="509"/>
        <v>0</v>
      </c>
      <c r="K698" s="61"/>
      <c r="L698" s="61"/>
      <c r="M698" s="61"/>
      <c r="N698" s="61">
        <f t="shared" si="510"/>
        <v>0</v>
      </c>
      <c r="O698" s="61"/>
      <c r="P698" s="61"/>
      <c r="Q698" s="61"/>
      <c r="R698" s="61">
        <f t="shared" si="511"/>
        <v>0</v>
      </c>
      <c r="S698" s="61"/>
      <c r="T698" s="61"/>
      <c r="U698" s="61"/>
      <c r="V698" s="61">
        <f t="shared" si="512"/>
        <v>0</v>
      </c>
    </row>
    <row r="699" spans="1:22" s="6" customFormat="1" hidden="1">
      <c r="A699" s="51">
        <v>651</v>
      </c>
      <c r="B699" s="11" t="s">
        <v>160</v>
      </c>
      <c r="C699" s="59" t="s">
        <v>226</v>
      </c>
      <c r="D699" s="59"/>
      <c r="E699" s="61">
        <f t="shared" si="500"/>
        <v>0</v>
      </c>
      <c r="F699" s="61"/>
      <c r="G699" s="61"/>
      <c r="H699" s="61"/>
      <c r="I699" s="61"/>
      <c r="J699" s="61">
        <f t="shared" si="509"/>
        <v>0</v>
      </c>
      <c r="K699" s="61"/>
      <c r="L699" s="61"/>
      <c r="M699" s="61"/>
      <c r="N699" s="61">
        <f t="shared" si="510"/>
        <v>0</v>
      </c>
      <c r="O699" s="61"/>
      <c r="P699" s="61"/>
      <c r="Q699" s="61"/>
      <c r="R699" s="61">
        <f t="shared" si="511"/>
        <v>0</v>
      </c>
      <c r="S699" s="61"/>
      <c r="T699" s="61"/>
      <c r="U699" s="61"/>
      <c r="V699" s="61">
        <f t="shared" si="512"/>
        <v>0</v>
      </c>
    </row>
    <row r="700" spans="1:22" s="6" customFormat="1" hidden="1">
      <c r="A700" s="51">
        <v>652</v>
      </c>
      <c r="B700" s="11" t="s">
        <v>160</v>
      </c>
      <c r="C700" s="59" t="s">
        <v>225</v>
      </c>
      <c r="D700" s="59"/>
      <c r="E700" s="61">
        <f t="shared" si="500"/>
        <v>0</v>
      </c>
      <c r="F700" s="61"/>
      <c r="G700" s="61"/>
      <c r="H700" s="61"/>
      <c r="I700" s="61"/>
      <c r="J700" s="61">
        <f t="shared" si="509"/>
        <v>0</v>
      </c>
      <c r="K700" s="61"/>
      <c r="L700" s="61"/>
      <c r="M700" s="61"/>
      <c r="N700" s="61">
        <f t="shared" si="510"/>
        <v>0</v>
      </c>
      <c r="O700" s="61"/>
      <c r="P700" s="61"/>
      <c r="Q700" s="61"/>
      <c r="R700" s="61">
        <f t="shared" si="511"/>
        <v>0</v>
      </c>
      <c r="S700" s="61"/>
      <c r="T700" s="61"/>
      <c r="U700" s="61"/>
      <c r="V700" s="61">
        <f t="shared" si="512"/>
        <v>0</v>
      </c>
    </row>
    <row r="701" spans="1:22" s="6" customFormat="1" hidden="1">
      <c r="A701" s="51">
        <v>653</v>
      </c>
      <c r="B701" s="11" t="s">
        <v>160</v>
      </c>
      <c r="C701" s="59" t="s">
        <v>224</v>
      </c>
      <c r="D701" s="59"/>
      <c r="E701" s="61">
        <f t="shared" si="500"/>
        <v>0</v>
      </c>
      <c r="F701" s="61"/>
      <c r="G701" s="61"/>
      <c r="H701" s="61"/>
      <c r="I701" s="61"/>
      <c r="J701" s="61">
        <f t="shared" si="509"/>
        <v>0</v>
      </c>
      <c r="K701" s="61"/>
      <c r="L701" s="61"/>
      <c r="M701" s="61"/>
      <c r="N701" s="61">
        <f t="shared" si="510"/>
        <v>0</v>
      </c>
      <c r="O701" s="61"/>
      <c r="P701" s="61"/>
      <c r="Q701" s="61"/>
      <c r="R701" s="61">
        <f t="shared" si="511"/>
        <v>0</v>
      </c>
      <c r="S701" s="61"/>
      <c r="T701" s="61"/>
      <c r="U701" s="61"/>
      <c r="V701" s="61">
        <f t="shared" si="512"/>
        <v>0</v>
      </c>
    </row>
    <row r="702" spans="1:22" s="6" customFormat="1" hidden="1">
      <c r="A702" s="112">
        <v>654</v>
      </c>
      <c r="B702" s="113" t="s">
        <v>173</v>
      </c>
      <c r="C702" s="114" t="s">
        <v>223</v>
      </c>
      <c r="D702" s="114"/>
      <c r="E702" s="74">
        <f>SUM(E703:E708)</f>
        <v>0</v>
      </c>
      <c r="F702" s="74"/>
      <c r="G702" s="68">
        <f>SUM(G703:G708)</f>
        <v>0</v>
      </c>
      <c r="H702" s="68">
        <f t="shared" ref="H702:I702" si="513">SUM(H703:H708)</f>
        <v>0</v>
      </c>
      <c r="I702" s="68">
        <f t="shared" si="513"/>
        <v>0</v>
      </c>
      <c r="J702" s="68">
        <f>SUM(G702:I702)</f>
        <v>0</v>
      </c>
      <c r="K702" s="68">
        <f>SUM(K703:K708)</f>
        <v>0</v>
      </c>
      <c r="L702" s="68">
        <f t="shared" ref="L702:M702" si="514">SUM(L703:L708)</f>
        <v>0</v>
      </c>
      <c r="M702" s="68">
        <f t="shared" si="514"/>
        <v>0</v>
      </c>
      <c r="N702" s="68">
        <f>SUM(K702:M702)</f>
        <v>0</v>
      </c>
      <c r="O702" s="68">
        <f>SUM(O703:O708)</f>
        <v>0</v>
      </c>
      <c r="P702" s="68">
        <f t="shared" ref="P702:Q702" si="515">SUM(P703:P708)</f>
        <v>0</v>
      </c>
      <c r="Q702" s="68">
        <f t="shared" si="515"/>
        <v>0</v>
      </c>
      <c r="R702" s="68">
        <f>SUM(O702:Q702)</f>
        <v>0</v>
      </c>
      <c r="S702" s="68">
        <f>SUM(S703:S708)</f>
        <v>0</v>
      </c>
      <c r="T702" s="68">
        <f t="shared" ref="T702:U702" si="516">SUM(T703:T708)</f>
        <v>0</v>
      </c>
      <c r="U702" s="68">
        <f t="shared" si="516"/>
        <v>0</v>
      </c>
      <c r="V702" s="68">
        <f>SUM(S702:U702)</f>
        <v>0</v>
      </c>
    </row>
    <row r="703" spans="1:22" s="6" customFormat="1" hidden="1">
      <c r="A703" s="51">
        <v>655</v>
      </c>
      <c r="B703" s="11" t="s">
        <v>173</v>
      </c>
      <c r="C703" s="59" t="s">
        <v>229</v>
      </c>
      <c r="D703" s="59"/>
      <c r="E703" s="61">
        <f t="shared" si="500"/>
        <v>0</v>
      </c>
      <c r="F703" s="61"/>
      <c r="G703" s="61">
        <f>VLOOKUP($A703,[13]Dept!$A$4:$U$42,6,FALSE)*G$3%</f>
        <v>0</v>
      </c>
      <c r="H703" s="61">
        <f>VLOOKUP($A703,[13]Dept!$A$4:$U$42,7,FALSE)*H$3%</f>
        <v>0</v>
      </c>
      <c r="I703" s="61">
        <f>VLOOKUP($A703,[13]Dept!$A$4:$U$42,8,FALSE)*I$3%</f>
        <v>0</v>
      </c>
      <c r="J703" s="61">
        <f t="shared" ref="J703:J708" si="517">SUM(G703:I703)</f>
        <v>0</v>
      </c>
      <c r="K703" s="61">
        <f>VLOOKUP($A703,[13]Dept!$A$4:$U$42,10,FALSE)*K$3%</f>
        <v>0</v>
      </c>
      <c r="L703" s="61">
        <f>VLOOKUP($A703,[13]Dept!$A$4:$U$42,11,FALSE)*L$3%</f>
        <v>0</v>
      </c>
      <c r="M703" s="61">
        <f>VLOOKUP($A703,[13]Dept!$A$4:$U$42,12,FALSE)*M$3%</f>
        <v>0</v>
      </c>
      <c r="N703" s="61">
        <f t="shared" ref="N703:N708" si="518">SUM(K703:M703)</f>
        <v>0</v>
      </c>
      <c r="O703" s="61">
        <f>VLOOKUP($A703,[13]Dept!$A$4:$U$42,14,FALSE)*O$3%</f>
        <v>0</v>
      </c>
      <c r="P703" s="61">
        <f>VLOOKUP($A703,[13]Dept!$A$4:$U$42,15,FALSE)*P$3%</f>
        <v>0</v>
      </c>
      <c r="Q703" s="61">
        <f>VLOOKUP($A703,[13]Dept!$A$4:$U$42,16,FALSE)*Q$3%</f>
        <v>0</v>
      </c>
      <c r="R703" s="61">
        <f t="shared" ref="R703:R708" si="519">SUM(O703:Q703)</f>
        <v>0</v>
      </c>
      <c r="S703" s="61">
        <f>VLOOKUP($A703,[13]Dept!$A$4:$U$42,18,FALSE)*S$3%</f>
        <v>0</v>
      </c>
      <c r="T703" s="61">
        <f>VLOOKUP($A703,[13]Dept!$A$4:$U$42,19,FALSE)*T$3%</f>
        <v>0</v>
      </c>
      <c r="U703" s="61">
        <f>VLOOKUP($A703,[13]Dept!$A$4:$U$42,20,FALSE)*U$3%</f>
        <v>0</v>
      </c>
      <c r="V703" s="61">
        <f t="shared" ref="V703:V708" si="520">SUM(S703:U703)</f>
        <v>0</v>
      </c>
    </row>
    <row r="704" spans="1:22" s="6" customFormat="1" hidden="1">
      <c r="A704" s="51">
        <v>656</v>
      </c>
      <c r="B704" s="11" t="s">
        <v>173</v>
      </c>
      <c r="C704" s="59" t="s">
        <v>228</v>
      </c>
      <c r="D704" s="59"/>
      <c r="E704" s="61">
        <f t="shared" si="500"/>
        <v>0</v>
      </c>
      <c r="F704" s="61"/>
      <c r="G704" s="61">
        <f>VLOOKUP($A704,[13]Dept!$A$4:$U$42,6,FALSE)*G$3%</f>
        <v>0</v>
      </c>
      <c r="H704" s="61">
        <f>VLOOKUP($A704,[13]Dept!$A$4:$U$42,7,FALSE)*H$3%</f>
        <v>0</v>
      </c>
      <c r="I704" s="61">
        <f>VLOOKUP($A704,[13]Dept!$A$4:$U$42,8,FALSE)*I$3%</f>
        <v>0</v>
      </c>
      <c r="J704" s="61">
        <f t="shared" si="517"/>
        <v>0</v>
      </c>
      <c r="K704" s="61">
        <f>VLOOKUP($A704,[13]Dept!$A$4:$U$42,10,FALSE)*K$3%</f>
        <v>0</v>
      </c>
      <c r="L704" s="61">
        <f>VLOOKUP($A704,[13]Dept!$A$4:$U$42,11,FALSE)*L$3%</f>
        <v>0</v>
      </c>
      <c r="M704" s="61">
        <f>VLOOKUP($A704,[13]Dept!$A$4:$U$42,12,FALSE)*M$3%</f>
        <v>0</v>
      </c>
      <c r="N704" s="61">
        <f t="shared" si="518"/>
        <v>0</v>
      </c>
      <c r="O704" s="61">
        <f>VLOOKUP($A704,[13]Dept!$A$4:$U$42,14,FALSE)*O$3%</f>
        <v>0</v>
      </c>
      <c r="P704" s="61">
        <f>VLOOKUP($A704,[13]Dept!$A$4:$U$42,15,FALSE)*P$3%</f>
        <v>0</v>
      </c>
      <c r="Q704" s="61">
        <f>VLOOKUP($A704,[13]Dept!$A$4:$U$42,16,FALSE)*Q$3%</f>
        <v>0</v>
      </c>
      <c r="R704" s="61">
        <f t="shared" si="519"/>
        <v>0</v>
      </c>
      <c r="S704" s="61">
        <f>VLOOKUP($A704,[13]Dept!$A$4:$U$42,18,FALSE)*S$3%</f>
        <v>0</v>
      </c>
      <c r="T704" s="61">
        <f>VLOOKUP($A704,[13]Dept!$A$4:$U$42,19,FALSE)*T$3%</f>
        <v>0</v>
      </c>
      <c r="U704" s="61">
        <f>VLOOKUP($A704,[13]Dept!$A$4:$U$42,20,FALSE)*U$3%</f>
        <v>0</v>
      </c>
      <c r="V704" s="61">
        <f t="shared" si="520"/>
        <v>0</v>
      </c>
    </row>
    <row r="705" spans="1:22" s="6" customFormat="1" hidden="1">
      <c r="A705" s="51">
        <v>657</v>
      </c>
      <c r="B705" s="11" t="s">
        <v>173</v>
      </c>
      <c r="C705" s="59" t="s">
        <v>227</v>
      </c>
      <c r="D705" s="59"/>
      <c r="E705" s="61">
        <f t="shared" si="500"/>
        <v>0</v>
      </c>
      <c r="F705" s="61"/>
      <c r="G705" s="61">
        <f>VLOOKUP($A705,[13]Dept!$A$4:$U$42,6,FALSE)*G$3%</f>
        <v>0</v>
      </c>
      <c r="H705" s="61">
        <f>VLOOKUP($A705,[13]Dept!$A$4:$U$42,7,FALSE)*H$3%</f>
        <v>0</v>
      </c>
      <c r="I705" s="61">
        <f>VLOOKUP($A705,[13]Dept!$A$4:$U$42,8,FALSE)*I$3%</f>
        <v>0</v>
      </c>
      <c r="J705" s="61">
        <f t="shared" si="517"/>
        <v>0</v>
      </c>
      <c r="K705" s="61">
        <f>VLOOKUP($A705,[13]Dept!$A$4:$U$42,10,FALSE)*K$3%</f>
        <v>0</v>
      </c>
      <c r="L705" s="61">
        <f>VLOOKUP($A705,[13]Dept!$A$4:$U$42,11,FALSE)*L$3%</f>
        <v>0</v>
      </c>
      <c r="M705" s="61">
        <f>VLOOKUP($A705,[13]Dept!$A$4:$U$42,12,FALSE)*M$3%</f>
        <v>0</v>
      </c>
      <c r="N705" s="61">
        <f t="shared" si="518"/>
        <v>0</v>
      </c>
      <c r="O705" s="61">
        <f>VLOOKUP($A705,[13]Dept!$A$4:$U$42,14,FALSE)*O$3%</f>
        <v>0</v>
      </c>
      <c r="P705" s="61">
        <f>VLOOKUP($A705,[13]Dept!$A$4:$U$42,15,FALSE)*P$3%</f>
        <v>0</v>
      </c>
      <c r="Q705" s="61">
        <f>VLOOKUP($A705,[13]Dept!$A$4:$U$42,16,FALSE)*Q$3%</f>
        <v>0</v>
      </c>
      <c r="R705" s="61">
        <f t="shared" si="519"/>
        <v>0</v>
      </c>
      <c r="S705" s="61">
        <f>VLOOKUP($A705,[13]Dept!$A$4:$U$42,18,FALSE)*S$3%</f>
        <v>0</v>
      </c>
      <c r="T705" s="61">
        <f>VLOOKUP($A705,[13]Dept!$A$4:$U$42,19,FALSE)*T$3%</f>
        <v>0</v>
      </c>
      <c r="U705" s="61">
        <f>VLOOKUP($A705,[13]Dept!$A$4:$U$42,20,FALSE)*U$3%</f>
        <v>0</v>
      </c>
      <c r="V705" s="61">
        <f t="shared" si="520"/>
        <v>0</v>
      </c>
    </row>
    <row r="706" spans="1:22" s="6" customFormat="1" hidden="1">
      <c r="A706" s="51">
        <v>658</v>
      </c>
      <c r="B706" s="11" t="s">
        <v>173</v>
      </c>
      <c r="C706" s="59" t="s">
        <v>226</v>
      </c>
      <c r="D706" s="59"/>
      <c r="E706" s="61">
        <f t="shared" si="500"/>
        <v>0</v>
      </c>
      <c r="F706" s="61"/>
      <c r="G706" s="61">
        <f>VLOOKUP($A706,[13]Dept!$A$4:$U$42,6,FALSE)*G$3%</f>
        <v>0</v>
      </c>
      <c r="H706" s="61">
        <f>VLOOKUP($A706,[13]Dept!$A$4:$U$42,7,FALSE)*H$3%</f>
        <v>0</v>
      </c>
      <c r="I706" s="61">
        <f>VLOOKUP($A706,[13]Dept!$A$4:$U$42,8,FALSE)*I$3%</f>
        <v>0</v>
      </c>
      <c r="J706" s="61">
        <f t="shared" si="517"/>
        <v>0</v>
      </c>
      <c r="K706" s="61">
        <f>VLOOKUP($A706,[13]Dept!$A$4:$U$42,10,FALSE)*K$3%</f>
        <v>0</v>
      </c>
      <c r="L706" s="61">
        <f>VLOOKUP($A706,[13]Dept!$A$4:$U$42,11,FALSE)*L$3%</f>
        <v>0</v>
      </c>
      <c r="M706" s="61">
        <f>VLOOKUP($A706,[13]Dept!$A$4:$U$42,12,FALSE)*M$3%</f>
        <v>0</v>
      </c>
      <c r="N706" s="61">
        <f t="shared" si="518"/>
        <v>0</v>
      </c>
      <c r="O706" s="61">
        <f>VLOOKUP($A706,[13]Dept!$A$4:$U$42,14,FALSE)*O$3%</f>
        <v>0</v>
      </c>
      <c r="P706" s="61">
        <f>VLOOKUP($A706,[13]Dept!$A$4:$U$42,15,FALSE)*P$3%</f>
        <v>0</v>
      </c>
      <c r="Q706" s="61">
        <f>VLOOKUP($A706,[13]Dept!$A$4:$U$42,16,FALSE)*Q$3%</f>
        <v>0</v>
      </c>
      <c r="R706" s="61">
        <f t="shared" si="519"/>
        <v>0</v>
      </c>
      <c r="S706" s="61">
        <f>VLOOKUP($A706,[13]Dept!$A$4:$U$42,18,FALSE)*S$3%</f>
        <v>0</v>
      </c>
      <c r="T706" s="61">
        <f>VLOOKUP($A706,[13]Dept!$A$4:$U$42,19,FALSE)*T$3%</f>
        <v>0</v>
      </c>
      <c r="U706" s="61">
        <f>VLOOKUP($A706,[13]Dept!$A$4:$U$42,20,FALSE)*U$3%</f>
        <v>0</v>
      </c>
      <c r="V706" s="61">
        <f t="shared" si="520"/>
        <v>0</v>
      </c>
    </row>
    <row r="707" spans="1:22" s="6" customFormat="1" hidden="1">
      <c r="A707" s="51">
        <v>659</v>
      </c>
      <c r="B707" s="11" t="s">
        <v>173</v>
      </c>
      <c r="C707" s="59" t="s">
        <v>225</v>
      </c>
      <c r="D707" s="59"/>
      <c r="E707" s="61">
        <f t="shared" si="500"/>
        <v>0</v>
      </c>
      <c r="F707" s="61"/>
      <c r="G707" s="61">
        <f>VLOOKUP($A707,[13]Dept!$A$4:$U$42,6,FALSE)*G$3%</f>
        <v>0</v>
      </c>
      <c r="H707" s="61">
        <f>VLOOKUP($A707,[13]Dept!$A$4:$U$42,7,FALSE)*H$3%</f>
        <v>0</v>
      </c>
      <c r="I707" s="61">
        <f>VLOOKUP($A707,[13]Dept!$A$4:$U$42,8,FALSE)*I$3%</f>
        <v>0</v>
      </c>
      <c r="J707" s="61">
        <f t="shared" si="517"/>
        <v>0</v>
      </c>
      <c r="K707" s="61">
        <f>VLOOKUP($A707,[13]Dept!$A$4:$U$42,10,FALSE)*K$3%</f>
        <v>0</v>
      </c>
      <c r="L707" s="61">
        <f>VLOOKUP($A707,[13]Dept!$A$4:$U$42,11,FALSE)*L$3%</f>
        <v>0</v>
      </c>
      <c r="M707" s="61">
        <f>VLOOKUP($A707,[13]Dept!$A$4:$U$42,12,FALSE)*M$3%</f>
        <v>0</v>
      </c>
      <c r="N707" s="61">
        <f t="shared" si="518"/>
        <v>0</v>
      </c>
      <c r="O707" s="61">
        <f>VLOOKUP($A707,[13]Dept!$A$4:$U$42,14,FALSE)*O$3%</f>
        <v>0</v>
      </c>
      <c r="P707" s="61">
        <f>VLOOKUP($A707,[13]Dept!$A$4:$U$42,15,FALSE)*P$3%</f>
        <v>0</v>
      </c>
      <c r="Q707" s="61">
        <f>VLOOKUP($A707,[13]Dept!$A$4:$U$42,16,FALSE)*Q$3%</f>
        <v>0</v>
      </c>
      <c r="R707" s="61">
        <f t="shared" si="519"/>
        <v>0</v>
      </c>
      <c r="S707" s="61">
        <f>VLOOKUP($A707,[13]Dept!$A$4:$U$42,18,FALSE)*S$3%</f>
        <v>0</v>
      </c>
      <c r="T707" s="61">
        <f>VLOOKUP($A707,[13]Dept!$A$4:$U$42,19,FALSE)*T$3%</f>
        <v>0</v>
      </c>
      <c r="U707" s="61">
        <f>VLOOKUP($A707,[13]Dept!$A$4:$U$42,20,FALSE)*U$3%</f>
        <v>0</v>
      </c>
      <c r="V707" s="61">
        <f t="shared" si="520"/>
        <v>0</v>
      </c>
    </row>
    <row r="708" spans="1:22" s="6" customFormat="1" hidden="1">
      <c r="A708" s="51">
        <v>660</v>
      </c>
      <c r="B708" s="11" t="s">
        <v>173</v>
      </c>
      <c r="C708" s="59" t="s">
        <v>224</v>
      </c>
      <c r="D708" s="59"/>
      <c r="E708" s="61">
        <f t="shared" si="500"/>
        <v>0</v>
      </c>
      <c r="F708" s="61"/>
      <c r="G708" s="61">
        <f>VLOOKUP($A708,[13]Dept!$A$4:$U$42,6,FALSE)*G$3%</f>
        <v>0</v>
      </c>
      <c r="H708" s="61">
        <f>VLOOKUP($A708,[13]Dept!$A$4:$U$42,7,FALSE)*H$3%</f>
        <v>0</v>
      </c>
      <c r="I708" s="61">
        <f>VLOOKUP($A708,[13]Dept!$A$4:$U$42,8,FALSE)*I$3%</f>
        <v>0</v>
      </c>
      <c r="J708" s="61">
        <f t="shared" si="517"/>
        <v>0</v>
      </c>
      <c r="K708" s="61">
        <f>VLOOKUP($A708,[13]Dept!$A$4:$U$42,10,FALSE)*K$3%</f>
        <v>0</v>
      </c>
      <c r="L708" s="61">
        <f>VLOOKUP($A708,[13]Dept!$A$4:$U$42,11,FALSE)*L$3%</f>
        <v>0</v>
      </c>
      <c r="M708" s="61">
        <f>VLOOKUP($A708,[13]Dept!$A$4:$U$42,12,FALSE)*M$3%</f>
        <v>0</v>
      </c>
      <c r="N708" s="61">
        <f t="shared" si="518"/>
        <v>0</v>
      </c>
      <c r="O708" s="61">
        <f>VLOOKUP($A708,[13]Dept!$A$4:$U$42,14,FALSE)*O$3%</f>
        <v>0</v>
      </c>
      <c r="P708" s="61">
        <f>VLOOKUP($A708,[13]Dept!$A$4:$U$42,15,FALSE)*P$3%</f>
        <v>0</v>
      </c>
      <c r="Q708" s="61">
        <f>VLOOKUP($A708,[13]Dept!$A$4:$U$42,16,FALSE)*Q$3%</f>
        <v>0</v>
      </c>
      <c r="R708" s="61">
        <f t="shared" si="519"/>
        <v>0</v>
      </c>
      <c r="S708" s="61">
        <f>VLOOKUP($A708,[13]Dept!$A$4:$U$42,18,FALSE)*S$3%</f>
        <v>0</v>
      </c>
      <c r="T708" s="61">
        <f>VLOOKUP($A708,[13]Dept!$A$4:$U$42,19,FALSE)*T$3%</f>
        <v>0</v>
      </c>
      <c r="U708" s="61">
        <f>VLOOKUP($A708,[13]Dept!$A$4:$U$42,20,FALSE)*U$3%</f>
        <v>0</v>
      </c>
      <c r="V708" s="61">
        <f t="shared" si="520"/>
        <v>0</v>
      </c>
    </row>
    <row r="709" spans="1:22" s="6" customFormat="1" hidden="1">
      <c r="A709" s="112">
        <v>661</v>
      </c>
      <c r="B709" s="113" t="s">
        <v>175</v>
      </c>
      <c r="C709" s="114" t="s">
        <v>230</v>
      </c>
      <c r="D709" s="114"/>
      <c r="E709" s="74">
        <f>SUM(E710:E715)</f>
        <v>0</v>
      </c>
      <c r="F709" s="74"/>
      <c r="G709" s="68">
        <f>SUM(G710:G715)</f>
        <v>0</v>
      </c>
      <c r="H709" s="68">
        <f t="shared" ref="H709:I709" si="521">SUM(H710:H715)</f>
        <v>0</v>
      </c>
      <c r="I709" s="68">
        <f t="shared" si="521"/>
        <v>0</v>
      </c>
      <c r="J709" s="68">
        <f>SUM(G709:I709)</f>
        <v>0</v>
      </c>
      <c r="K709" s="68">
        <f>SUM(K710:K715)</f>
        <v>0</v>
      </c>
      <c r="L709" s="68">
        <f t="shared" ref="L709:M709" si="522">SUM(L710:L715)</f>
        <v>0</v>
      </c>
      <c r="M709" s="68">
        <f t="shared" si="522"/>
        <v>0</v>
      </c>
      <c r="N709" s="68">
        <f>SUM(K709:M709)</f>
        <v>0</v>
      </c>
      <c r="O709" s="68">
        <f>SUM(O710:O715)</f>
        <v>0</v>
      </c>
      <c r="P709" s="68">
        <f t="shared" ref="P709:Q709" si="523">SUM(P710:P715)</f>
        <v>0</v>
      </c>
      <c r="Q709" s="68">
        <f t="shared" si="523"/>
        <v>0</v>
      </c>
      <c r="R709" s="68">
        <f>SUM(O709:Q709)</f>
        <v>0</v>
      </c>
      <c r="S709" s="68">
        <f>SUM(S710:S715)</f>
        <v>0</v>
      </c>
      <c r="T709" s="68">
        <f t="shared" ref="T709:U709" si="524">SUM(T710:T715)</f>
        <v>0</v>
      </c>
      <c r="U709" s="68">
        <f t="shared" si="524"/>
        <v>0</v>
      </c>
      <c r="V709" s="68">
        <f>SUM(S709:U709)</f>
        <v>0</v>
      </c>
    </row>
    <row r="710" spans="1:22" hidden="1">
      <c r="A710" s="51">
        <v>662</v>
      </c>
      <c r="B710" s="11" t="s">
        <v>175</v>
      </c>
      <c r="C710" s="59" t="s">
        <v>229</v>
      </c>
      <c r="D710" s="59"/>
      <c r="E710" s="61">
        <f t="shared" si="500"/>
        <v>0</v>
      </c>
      <c r="F710" s="61"/>
      <c r="G710" s="61">
        <f>VLOOKUP($A710,[13]Dept!$A$4:$U$42,6,FALSE)*G$3%</f>
        <v>0</v>
      </c>
      <c r="H710" s="61">
        <f>VLOOKUP($A710,[13]Dept!$A$4:$U$42,7,FALSE)*H$3%</f>
        <v>0</v>
      </c>
      <c r="I710" s="61">
        <f>VLOOKUP($A710,[13]Dept!$A$4:$U$42,8,FALSE)*I$3%</f>
        <v>0</v>
      </c>
      <c r="J710" s="61">
        <f t="shared" ref="J710:J715" si="525">SUM(G710:I710)</f>
        <v>0</v>
      </c>
      <c r="K710" s="61">
        <f>VLOOKUP($A710,[13]Dept!$A$4:$U$42,10,FALSE)*K$3%</f>
        <v>0</v>
      </c>
      <c r="L710" s="61">
        <f>VLOOKUP($A710,[13]Dept!$A$4:$U$42,11,FALSE)*L$3%</f>
        <v>0</v>
      </c>
      <c r="M710" s="61">
        <f>VLOOKUP($A710,[13]Dept!$A$4:$U$42,12,FALSE)*M$3%</f>
        <v>0</v>
      </c>
      <c r="N710" s="61">
        <f t="shared" ref="N710:N715" si="526">SUM(K710:M710)</f>
        <v>0</v>
      </c>
      <c r="O710" s="61">
        <f>VLOOKUP($A710,[13]Dept!$A$4:$U$42,14,FALSE)*O$3%</f>
        <v>0</v>
      </c>
      <c r="P710" s="61">
        <f>VLOOKUP($A710,[13]Dept!$A$4:$U$42,15,FALSE)*P$3%</f>
        <v>0</v>
      </c>
      <c r="Q710" s="61">
        <f>VLOOKUP($A710,[13]Dept!$A$4:$U$42,16,FALSE)*Q$3%</f>
        <v>0</v>
      </c>
      <c r="R710" s="61">
        <f t="shared" ref="R710:R715" si="527">SUM(O710:Q710)</f>
        <v>0</v>
      </c>
      <c r="S710" s="61">
        <f>VLOOKUP($A710,[13]Dept!$A$4:$U$42,18,FALSE)*S$3%</f>
        <v>0</v>
      </c>
      <c r="T710" s="61">
        <f>VLOOKUP($A710,[13]Dept!$A$4:$U$42,19,FALSE)*T$3%</f>
        <v>0</v>
      </c>
      <c r="U710" s="61">
        <f>VLOOKUP($A710,[13]Dept!$A$4:$U$42,20,FALSE)*U$3%</f>
        <v>0</v>
      </c>
      <c r="V710" s="61">
        <f t="shared" ref="V710:V715" si="528">SUM(S710:U710)</f>
        <v>0</v>
      </c>
    </row>
    <row r="711" spans="1:22" s="6" customFormat="1" hidden="1">
      <c r="A711" s="51">
        <v>663</v>
      </c>
      <c r="B711" s="11" t="s">
        <v>175</v>
      </c>
      <c r="C711" s="59" t="s">
        <v>228</v>
      </c>
      <c r="D711" s="59"/>
      <c r="E711" s="61">
        <f t="shared" si="500"/>
        <v>0</v>
      </c>
      <c r="F711" s="61"/>
      <c r="G711" s="61">
        <f>VLOOKUP($A711,[13]Dept!$A$4:$U$42,6,FALSE)*G$3%</f>
        <v>0</v>
      </c>
      <c r="H711" s="61">
        <f>VLOOKUP($A711,[13]Dept!$A$4:$U$42,7,FALSE)*H$3%</f>
        <v>0</v>
      </c>
      <c r="I711" s="61">
        <f>VLOOKUP($A711,[13]Dept!$A$4:$U$42,8,FALSE)*I$3%</f>
        <v>0</v>
      </c>
      <c r="J711" s="61">
        <f t="shared" si="525"/>
        <v>0</v>
      </c>
      <c r="K711" s="61">
        <f>VLOOKUP($A711,[13]Dept!$A$4:$U$42,10,FALSE)*K$3%</f>
        <v>0</v>
      </c>
      <c r="L711" s="61">
        <f>VLOOKUP($A711,[13]Dept!$A$4:$U$42,11,FALSE)*L$3%</f>
        <v>0</v>
      </c>
      <c r="M711" s="61">
        <f>VLOOKUP($A711,[13]Dept!$A$4:$U$42,12,FALSE)*M$3%</f>
        <v>0</v>
      </c>
      <c r="N711" s="61">
        <f t="shared" si="526"/>
        <v>0</v>
      </c>
      <c r="O711" s="61">
        <f>VLOOKUP($A711,[13]Dept!$A$4:$U$42,14,FALSE)*O$3%</f>
        <v>0</v>
      </c>
      <c r="P711" s="61">
        <f>VLOOKUP($A711,[13]Dept!$A$4:$U$42,15,FALSE)*P$3%</f>
        <v>0</v>
      </c>
      <c r="Q711" s="61">
        <f>VLOOKUP($A711,[13]Dept!$A$4:$U$42,16,FALSE)*Q$3%</f>
        <v>0</v>
      </c>
      <c r="R711" s="61">
        <f t="shared" si="527"/>
        <v>0</v>
      </c>
      <c r="S711" s="61">
        <f>VLOOKUP($A711,[13]Dept!$A$4:$U$42,18,FALSE)*S$3%</f>
        <v>0</v>
      </c>
      <c r="T711" s="61">
        <f>VLOOKUP($A711,[13]Dept!$A$4:$U$42,19,FALSE)*T$3%</f>
        <v>0</v>
      </c>
      <c r="U711" s="61">
        <f>VLOOKUP($A711,[13]Dept!$A$4:$U$42,20,FALSE)*U$3%</f>
        <v>0</v>
      </c>
      <c r="V711" s="61">
        <f t="shared" si="528"/>
        <v>0</v>
      </c>
    </row>
    <row r="712" spans="1:22" s="6" customFormat="1" hidden="1">
      <c r="A712" s="51">
        <v>664</v>
      </c>
      <c r="B712" s="11" t="s">
        <v>175</v>
      </c>
      <c r="C712" s="59" t="s">
        <v>227</v>
      </c>
      <c r="D712" s="59"/>
      <c r="E712" s="61">
        <f t="shared" si="500"/>
        <v>0</v>
      </c>
      <c r="F712" s="61"/>
      <c r="G712" s="61">
        <f>VLOOKUP($A712,[13]Dept!$A$4:$U$42,6,FALSE)*G$3%</f>
        <v>0</v>
      </c>
      <c r="H712" s="61">
        <f>VLOOKUP($A712,[13]Dept!$A$4:$U$42,7,FALSE)*H$3%</f>
        <v>0</v>
      </c>
      <c r="I712" s="61">
        <f>VLOOKUP($A712,[13]Dept!$A$4:$U$42,8,FALSE)*I$3%</f>
        <v>0</v>
      </c>
      <c r="J712" s="61">
        <f t="shared" si="525"/>
        <v>0</v>
      </c>
      <c r="K712" s="61">
        <f>VLOOKUP($A712,[13]Dept!$A$4:$U$42,10,FALSE)*K$3%</f>
        <v>0</v>
      </c>
      <c r="L712" s="61">
        <f>VLOOKUP($A712,[13]Dept!$A$4:$U$42,11,FALSE)*L$3%</f>
        <v>0</v>
      </c>
      <c r="M712" s="61">
        <f>VLOOKUP($A712,[13]Dept!$A$4:$U$42,12,FALSE)*M$3%</f>
        <v>0</v>
      </c>
      <c r="N712" s="61">
        <f t="shared" si="526"/>
        <v>0</v>
      </c>
      <c r="O712" s="61">
        <f>VLOOKUP($A712,[13]Dept!$A$4:$U$42,14,FALSE)*O$3%</f>
        <v>0</v>
      </c>
      <c r="P712" s="61">
        <f>VLOOKUP($A712,[13]Dept!$A$4:$U$42,15,FALSE)*P$3%</f>
        <v>0</v>
      </c>
      <c r="Q712" s="61">
        <f>VLOOKUP($A712,[13]Dept!$A$4:$U$42,16,FALSE)*Q$3%</f>
        <v>0</v>
      </c>
      <c r="R712" s="61">
        <f t="shared" si="527"/>
        <v>0</v>
      </c>
      <c r="S712" s="61">
        <f>VLOOKUP($A712,[13]Dept!$A$4:$U$42,18,FALSE)*S$3%</f>
        <v>0</v>
      </c>
      <c r="T712" s="61">
        <f>VLOOKUP($A712,[13]Dept!$A$4:$U$42,19,FALSE)*T$3%</f>
        <v>0</v>
      </c>
      <c r="U712" s="61">
        <f>VLOOKUP($A712,[13]Dept!$A$4:$U$42,20,FALSE)*U$3%</f>
        <v>0</v>
      </c>
      <c r="V712" s="61">
        <f t="shared" si="528"/>
        <v>0</v>
      </c>
    </row>
    <row r="713" spans="1:22" s="6" customFormat="1" hidden="1">
      <c r="A713" s="51">
        <v>665</v>
      </c>
      <c r="B713" s="11" t="s">
        <v>175</v>
      </c>
      <c r="C713" s="59" t="s">
        <v>226</v>
      </c>
      <c r="D713" s="59"/>
      <c r="E713" s="61">
        <f t="shared" si="500"/>
        <v>0</v>
      </c>
      <c r="F713" s="61"/>
      <c r="G713" s="61">
        <f>VLOOKUP($A713,[13]Dept!$A$4:$U$42,6,FALSE)*G$3%</f>
        <v>0</v>
      </c>
      <c r="H713" s="61">
        <f>VLOOKUP($A713,[13]Dept!$A$4:$U$42,7,FALSE)*H$3%</f>
        <v>0</v>
      </c>
      <c r="I713" s="61">
        <f>VLOOKUP($A713,[13]Dept!$A$4:$U$42,8,FALSE)*I$3%</f>
        <v>0</v>
      </c>
      <c r="J713" s="61">
        <f t="shared" si="525"/>
        <v>0</v>
      </c>
      <c r="K713" s="61">
        <f>VLOOKUP($A713,[13]Dept!$A$4:$U$42,10,FALSE)*K$3%</f>
        <v>0</v>
      </c>
      <c r="L713" s="61">
        <f>VLOOKUP($A713,[13]Dept!$A$4:$U$42,11,FALSE)*L$3%</f>
        <v>0</v>
      </c>
      <c r="M713" s="61">
        <f>VLOOKUP($A713,[13]Dept!$A$4:$U$42,12,FALSE)*M$3%</f>
        <v>0</v>
      </c>
      <c r="N713" s="61">
        <f t="shared" si="526"/>
        <v>0</v>
      </c>
      <c r="O713" s="61">
        <f>VLOOKUP($A713,[13]Dept!$A$4:$U$42,14,FALSE)*O$3%</f>
        <v>0</v>
      </c>
      <c r="P713" s="61">
        <f>VLOOKUP($A713,[13]Dept!$A$4:$U$42,15,FALSE)*P$3%</f>
        <v>0</v>
      </c>
      <c r="Q713" s="61">
        <f>VLOOKUP($A713,[13]Dept!$A$4:$U$42,16,FALSE)*Q$3%</f>
        <v>0</v>
      </c>
      <c r="R713" s="61">
        <f t="shared" si="527"/>
        <v>0</v>
      </c>
      <c r="S713" s="61">
        <f>VLOOKUP($A713,[13]Dept!$A$4:$U$42,18,FALSE)*S$3%</f>
        <v>0</v>
      </c>
      <c r="T713" s="61">
        <f>VLOOKUP($A713,[13]Dept!$A$4:$U$42,19,FALSE)*T$3%</f>
        <v>0</v>
      </c>
      <c r="U713" s="61">
        <f>VLOOKUP($A713,[13]Dept!$A$4:$U$42,20,FALSE)*U$3%</f>
        <v>0</v>
      </c>
      <c r="V713" s="61">
        <f t="shared" si="528"/>
        <v>0</v>
      </c>
    </row>
    <row r="714" spans="1:22" s="6" customFormat="1" hidden="1">
      <c r="A714" s="51">
        <v>666</v>
      </c>
      <c r="B714" s="11" t="s">
        <v>175</v>
      </c>
      <c r="C714" s="59" t="s">
        <v>225</v>
      </c>
      <c r="D714" s="59"/>
      <c r="E714" s="61">
        <f t="shared" si="500"/>
        <v>0</v>
      </c>
      <c r="F714" s="61"/>
      <c r="G714" s="61">
        <f>VLOOKUP($A714,[13]Dept!$A$4:$U$42,6,FALSE)*G$3%</f>
        <v>0</v>
      </c>
      <c r="H714" s="61">
        <f>VLOOKUP($A714,[13]Dept!$A$4:$U$42,7,FALSE)*H$3%</f>
        <v>0</v>
      </c>
      <c r="I714" s="61">
        <f>VLOOKUP($A714,[13]Dept!$A$4:$U$42,8,FALSE)*I$3%</f>
        <v>0</v>
      </c>
      <c r="J714" s="61">
        <f t="shared" si="525"/>
        <v>0</v>
      </c>
      <c r="K714" s="61">
        <f>VLOOKUP($A714,[13]Dept!$A$4:$U$42,10,FALSE)*K$3%</f>
        <v>0</v>
      </c>
      <c r="L714" s="61">
        <f>VLOOKUP($A714,[13]Dept!$A$4:$U$42,11,FALSE)*L$3%</f>
        <v>0</v>
      </c>
      <c r="M714" s="61">
        <f>VLOOKUP($A714,[13]Dept!$A$4:$U$42,12,FALSE)*M$3%</f>
        <v>0</v>
      </c>
      <c r="N714" s="61">
        <f t="shared" si="526"/>
        <v>0</v>
      </c>
      <c r="O714" s="61">
        <f>VLOOKUP($A714,[13]Dept!$A$4:$U$42,14,FALSE)*O$3%</f>
        <v>0</v>
      </c>
      <c r="P714" s="61">
        <f>VLOOKUP($A714,[13]Dept!$A$4:$U$42,15,FALSE)*P$3%</f>
        <v>0</v>
      </c>
      <c r="Q714" s="61">
        <f>VLOOKUP($A714,[13]Dept!$A$4:$U$42,16,FALSE)*Q$3%</f>
        <v>0</v>
      </c>
      <c r="R714" s="61">
        <f t="shared" si="527"/>
        <v>0</v>
      </c>
      <c r="S714" s="61">
        <f>VLOOKUP($A714,[13]Dept!$A$4:$U$42,18,FALSE)*S$3%</f>
        <v>0</v>
      </c>
      <c r="T714" s="61">
        <f>VLOOKUP($A714,[13]Dept!$A$4:$U$42,19,FALSE)*T$3%</f>
        <v>0</v>
      </c>
      <c r="U714" s="61">
        <f>VLOOKUP($A714,[13]Dept!$A$4:$U$42,20,FALSE)*U$3%</f>
        <v>0</v>
      </c>
      <c r="V714" s="61">
        <f t="shared" si="528"/>
        <v>0</v>
      </c>
    </row>
    <row r="715" spans="1:22" s="6" customFormat="1" hidden="1">
      <c r="A715" s="51">
        <v>667</v>
      </c>
      <c r="B715" s="11" t="s">
        <v>175</v>
      </c>
      <c r="C715" s="59" t="s">
        <v>224</v>
      </c>
      <c r="D715" s="59"/>
      <c r="E715" s="61">
        <f t="shared" si="500"/>
        <v>0</v>
      </c>
      <c r="F715" s="61"/>
      <c r="G715" s="61">
        <f>VLOOKUP($A715,[13]Dept!$A$4:$U$42,6,FALSE)*G$3%</f>
        <v>0</v>
      </c>
      <c r="H715" s="61">
        <f>VLOOKUP($A715,[13]Dept!$A$4:$U$42,7,FALSE)*H$3%</f>
        <v>0</v>
      </c>
      <c r="I715" s="61">
        <f>VLOOKUP($A715,[13]Dept!$A$4:$U$42,8,FALSE)*I$3%</f>
        <v>0</v>
      </c>
      <c r="J715" s="61">
        <f t="shared" si="525"/>
        <v>0</v>
      </c>
      <c r="K715" s="61">
        <f>VLOOKUP($A715,[13]Dept!$A$4:$U$42,10,FALSE)*K$3%</f>
        <v>0</v>
      </c>
      <c r="L715" s="61">
        <f>VLOOKUP($A715,[13]Dept!$A$4:$U$42,11,FALSE)*L$3%</f>
        <v>0</v>
      </c>
      <c r="M715" s="61">
        <f>VLOOKUP($A715,[13]Dept!$A$4:$U$42,12,FALSE)*M$3%</f>
        <v>0</v>
      </c>
      <c r="N715" s="61">
        <f t="shared" si="526"/>
        <v>0</v>
      </c>
      <c r="O715" s="61">
        <f>VLOOKUP($A715,[13]Dept!$A$4:$U$42,14,FALSE)*O$3%</f>
        <v>0</v>
      </c>
      <c r="P715" s="61">
        <f>VLOOKUP($A715,[13]Dept!$A$4:$U$42,15,FALSE)*P$3%</f>
        <v>0</v>
      </c>
      <c r="Q715" s="61">
        <f>VLOOKUP($A715,[13]Dept!$A$4:$U$42,16,FALSE)*Q$3%</f>
        <v>0</v>
      </c>
      <c r="R715" s="61">
        <f t="shared" si="527"/>
        <v>0</v>
      </c>
      <c r="S715" s="61">
        <f>VLOOKUP($A715,[13]Dept!$A$4:$U$42,18,FALSE)*S$3%</f>
        <v>0</v>
      </c>
      <c r="T715" s="61">
        <f>VLOOKUP($A715,[13]Dept!$A$4:$U$42,19,FALSE)*T$3%</f>
        <v>0</v>
      </c>
      <c r="U715" s="61">
        <f>VLOOKUP($A715,[13]Dept!$A$4:$U$42,20,FALSE)*U$3%</f>
        <v>0</v>
      </c>
      <c r="V715" s="61">
        <f t="shared" si="528"/>
        <v>0</v>
      </c>
    </row>
    <row r="716" spans="1:22" s="6" customFormat="1" hidden="1">
      <c r="A716" s="112">
        <v>668</v>
      </c>
      <c r="B716" s="113" t="s">
        <v>163</v>
      </c>
      <c r="C716" s="114" t="s">
        <v>223</v>
      </c>
      <c r="D716" s="114"/>
      <c r="E716" s="74">
        <f>SUM(E717:E722)</f>
        <v>0</v>
      </c>
      <c r="F716" s="74"/>
      <c r="G716" s="74"/>
      <c r="H716" s="74"/>
      <c r="I716" s="74"/>
      <c r="J716" s="74">
        <f t="shared" ref="J716:J729" si="529">SUM(G716:I716)</f>
        <v>0</v>
      </c>
      <c r="K716" s="74"/>
      <c r="L716" s="74"/>
      <c r="M716" s="74"/>
      <c r="N716" s="74">
        <f t="shared" ref="N716:N729" si="530">SUM(K716:M716)</f>
        <v>0</v>
      </c>
      <c r="O716" s="74"/>
      <c r="P716" s="74"/>
      <c r="Q716" s="74"/>
      <c r="R716" s="74">
        <f t="shared" ref="R716:R729" si="531">SUM(O716:Q716)</f>
        <v>0</v>
      </c>
      <c r="S716" s="74"/>
      <c r="T716" s="74"/>
      <c r="U716" s="74"/>
      <c r="V716" s="74">
        <f t="shared" ref="V716:V729" si="532">SUM(S716:U716)</f>
        <v>0</v>
      </c>
    </row>
    <row r="717" spans="1:22" s="6" customFormat="1" hidden="1">
      <c r="A717" s="51">
        <v>669</v>
      </c>
      <c r="B717" s="11" t="s">
        <v>163</v>
      </c>
      <c r="C717" s="59" t="s">
        <v>229</v>
      </c>
      <c r="D717" s="59"/>
      <c r="E717" s="61">
        <f t="shared" si="500"/>
        <v>0</v>
      </c>
      <c r="F717" s="61"/>
      <c r="G717" s="61">
        <f>VLOOKUP($A717,[8]Dept!$A$4:$U$44,6,FALSE)*G$3%</f>
        <v>0</v>
      </c>
      <c r="H717" s="61">
        <f>VLOOKUP($A717,[8]Dept!$A$4:$U$44,7,FALSE)*H$3%</f>
        <v>0</v>
      </c>
      <c r="I717" s="61">
        <f>VLOOKUP($A717,[8]Dept!$A$4:$U$44,8,FALSE)*I$3%</f>
        <v>0</v>
      </c>
      <c r="J717" s="61">
        <f t="shared" si="529"/>
        <v>0</v>
      </c>
      <c r="K717" s="61">
        <f>VLOOKUP($A717,[8]Dept!$A$4:$U$44,10,FALSE)*K$3%</f>
        <v>0</v>
      </c>
      <c r="L717" s="61">
        <f>VLOOKUP($A717,[8]Dept!$A$4:$U$44,11,FALSE)*L$3%</f>
        <v>0</v>
      </c>
      <c r="M717" s="61">
        <f>VLOOKUP($A717,[8]Dept!$A$4:$U$44,12,FALSE)*M$3%</f>
        <v>0</v>
      </c>
      <c r="N717" s="61">
        <f t="shared" si="530"/>
        <v>0</v>
      </c>
      <c r="O717" s="61">
        <f>VLOOKUP($A717,[8]Dept!$A$4:$U$44,14,FALSE)*O$3%</f>
        <v>0</v>
      </c>
      <c r="P717" s="61">
        <f>VLOOKUP($A717,[8]Dept!$A$4:$U$44,15,FALSE)*P$3%</f>
        <v>0</v>
      </c>
      <c r="Q717" s="61">
        <f>VLOOKUP($A717,[8]Dept!$A$4:$U$44,16,FALSE)*Q$3%</f>
        <v>0</v>
      </c>
      <c r="R717" s="61">
        <f t="shared" si="531"/>
        <v>0</v>
      </c>
      <c r="S717" s="61">
        <f>VLOOKUP($A717,[8]Dept!$A$4:$U$44,18,FALSE)*S$3%</f>
        <v>0</v>
      </c>
      <c r="T717" s="61">
        <f>VLOOKUP($A717,[8]Dept!$A$4:$U$44,19,FALSE)*T$3%</f>
        <v>0</v>
      </c>
      <c r="U717" s="61">
        <f>VLOOKUP($A717,[8]Dept!$A$4:$U$44,20,FALSE)*U$3%</f>
        <v>0</v>
      </c>
      <c r="V717" s="61">
        <f t="shared" si="532"/>
        <v>0</v>
      </c>
    </row>
    <row r="718" spans="1:22" s="6" customFormat="1" hidden="1">
      <c r="A718" s="51">
        <v>670</v>
      </c>
      <c r="B718" s="11" t="s">
        <v>163</v>
      </c>
      <c r="C718" s="59" t="s">
        <v>228</v>
      </c>
      <c r="D718" s="59"/>
      <c r="E718" s="61">
        <f t="shared" si="500"/>
        <v>0</v>
      </c>
      <c r="F718" s="61"/>
      <c r="G718" s="61">
        <f>VLOOKUP($A718,[8]Dept!$A$4:$U$44,6,FALSE)*G$3%</f>
        <v>0</v>
      </c>
      <c r="H718" s="61">
        <f>VLOOKUP($A718,[8]Dept!$A$4:$U$44,7,FALSE)*H$3%</f>
        <v>0</v>
      </c>
      <c r="I718" s="61">
        <f>VLOOKUP($A718,[8]Dept!$A$4:$U$44,8,FALSE)*I$3%</f>
        <v>0</v>
      </c>
      <c r="J718" s="61">
        <f t="shared" si="529"/>
        <v>0</v>
      </c>
      <c r="K718" s="61">
        <f>VLOOKUP($A718,[8]Dept!$A$4:$U$44,10,FALSE)*K$3%</f>
        <v>0</v>
      </c>
      <c r="L718" s="61">
        <f>VLOOKUP($A718,[8]Dept!$A$4:$U$44,11,FALSE)*L$3%</f>
        <v>0</v>
      </c>
      <c r="M718" s="61">
        <f>VLOOKUP($A718,[8]Dept!$A$4:$U$44,12,FALSE)*M$3%</f>
        <v>0</v>
      </c>
      <c r="N718" s="61">
        <f t="shared" si="530"/>
        <v>0</v>
      </c>
      <c r="O718" s="61">
        <f>VLOOKUP($A718,[8]Dept!$A$4:$U$44,14,FALSE)*O$3%</f>
        <v>0</v>
      </c>
      <c r="P718" s="61">
        <f>VLOOKUP($A718,[8]Dept!$A$4:$U$44,15,FALSE)*P$3%</f>
        <v>0</v>
      </c>
      <c r="Q718" s="61">
        <f>VLOOKUP($A718,[8]Dept!$A$4:$U$44,16,FALSE)*Q$3%</f>
        <v>0</v>
      </c>
      <c r="R718" s="61">
        <f t="shared" si="531"/>
        <v>0</v>
      </c>
      <c r="S718" s="61">
        <f>VLOOKUP($A718,[8]Dept!$A$4:$U$44,18,FALSE)*S$3%</f>
        <v>0</v>
      </c>
      <c r="T718" s="61">
        <f>VLOOKUP($A718,[8]Dept!$A$4:$U$44,19,FALSE)*T$3%</f>
        <v>0</v>
      </c>
      <c r="U718" s="61">
        <f>VLOOKUP($A718,[8]Dept!$A$4:$U$44,20,FALSE)*U$3%</f>
        <v>0</v>
      </c>
      <c r="V718" s="61">
        <f t="shared" si="532"/>
        <v>0</v>
      </c>
    </row>
    <row r="719" spans="1:22" hidden="1">
      <c r="A719" s="51">
        <v>671</v>
      </c>
      <c r="B719" s="11" t="s">
        <v>163</v>
      </c>
      <c r="C719" s="59" t="s">
        <v>227</v>
      </c>
      <c r="D719" s="59"/>
      <c r="E719" s="61">
        <f t="shared" si="500"/>
        <v>0</v>
      </c>
      <c r="F719" s="61"/>
      <c r="G719" s="61">
        <f>VLOOKUP($A719,[8]Dept!$A$4:$U$44,6,FALSE)*G$3%</f>
        <v>0</v>
      </c>
      <c r="H719" s="61">
        <f>VLOOKUP($A719,[8]Dept!$A$4:$U$44,7,FALSE)*H$3%</f>
        <v>0</v>
      </c>
      <c r="I719" s="61">
        <f>VLOOKUP($A719,[8]Dept!$A$4:$U$44,8,FALSE)*I$3%</f>
        <v>0</v>
      </c>
      <c r="J719" s="61">
        <f t="shared" si="529"/>
        <v>0</v>
      </c>
      <c r="K719" s="61">
        <f>VLOOKUP($A719,[8]Dept!$A$4:$U$44,10,FALSE)*K$3%</f>
        <v>0</v>
      </c>
      <c r="L719" s="61">
        <f>VLOOKUP($A719,[8]Dept!$A$4:$U$44,11,FALSE)*L$3%</f>
        <v>0</v>
      </c>
      <c r="M719" s="61">
        <f>VLOOKUP($A719,[8]Dept!$A$4:$U$44,12,FALSE)*M$3%</f>
        <v>0</v>
      </c>
      <c r="N719" s="61">
        <f t="shared" si="530"/>
        <v>0</v>
      </c>
      <c r="O719" s="61">
        <f>VLOOKUP($A719,[8]Dept!$A$4:$U$44,14,FALSE)*O$3%</f>
        <v>0</v>
      </c>
      <c r="P719" s="61">
        <f>VLOOKUP($A719,[8]Dept!$A$4:$U$44,15,FALSE)*P$3%</f>
        <v>0</v>
      </c>
      <c r="Q719" s="61">
        <f>VLOOKUP($A719,[8]Dept!$A$4:$U$44,16,FALSE)*Q$3%</f>
        <v>0</v>
      </c>
      <c r="R719" s="61">
        <f t="shared" si="531"/>
        <v>0</v>
      </c>
      <c r="S719" s="61">
        <f>VLOOKUP($A719,[8]Dept!$A$4:$U$44,18,FALSE)*S$3%</f>
        <v>0</v>
      </c>
      <c r="T719" s="61">
        <f>VLOOKUP($A719,[8]Dept!$A$4:$U$44,19,FALSE)*T$3%</f>
        <v>0</v>
      </c>
      <c r="U719" s="61">
        <f>VLOOKUP($A719,[8]Dept!$A$4:$U$44,20,FALSE)*U$3%</f>
        <v>0</v>
      </c>
      <c r="V719" s="61">
        <f t="shared" si="532"/>
        <v>0</v>
      </c>
    </row>
    <row r="720" spans="1:22" s="6" customFormat="1" hidden="1">
      <c r="A720" s="51">
        <v>672</v>
      </c>
      <c r="B720" s="11" t="s">
        <v>163</v>
      </c>
      <c r="C720" s="59" t="s">
        <v>226</v>
      </c>
      <c r="D720" s="59"/>
      <c r="E720" s="61">
        <f t="shared" si="500"/>
        <v>0</v>
      </c>
      <c r="F720" s="61"/>
      <c r="G720" s="61">
        <f>VLOOKUP($A720,[8]Dept!$A$4:$U$44,6,FALSE)*G$3%</f>
        <v>0</v>
      </c>
      <c r="H720" s="61">
        <f>VLOOKUP($A720,[8]Dept!$A$4:$U$44,7,FALSE)*H$3%</f>
        <v>0</v>
      </c>
      <c r="I720" s="61">
        <f>VLOOKUP($A720,[8]Dept!$A$4:$U$44,8,FALSE)*I$3%</f>
        <v>0</v>
      </c>
      <c r="J720" s="61">
        <f t="shared" si="529"/>
        <v>0</v>
      </c>
      <c r="K720" s="61">
        <f>VLOOKUP($A720,[8]Dept!$A$4:$U$44,10,FALSE)*K$3%</f>
        <v>0</v>
      </c>
      <c r="L720" s="61">
        <f>VLOOKUP($A720,[8]Dept!$A$4:$U$44,11,FALSE)*L$3%</f>
        <v>0</v>
      </c>
      <c r="M720" s="61">
        <f>VLOOKUP($A720,[8]Dept!$A$4:$U$44,12,FALSE)*M$3%</f>
        <v>0</v>
      </c>
      <c r="N720" s="61">
        <f t="shared" si="530"/>
        <v>0</v>
      </c>
      <c r="O720" s="61">
        <f>VLOOKUP($A720,[8]Dept!$A$4:$U$44,14,FALSE)*O$3%</f>
        <v>0</v>
      </c>
      <c r="P720" s="61">
        <f>VLOOKUP($A720,[8]Dept!$A$4:$U$44,15,FALSE)*P$3%</f>
        <v>0</v>
      </c>
      <c r="Q720" s="61">
        <f>VLOOKUP($A720,[8]Dept!$A$4:$U$44,16,FALSE)*Q$3%</f>
        <v>0</v>
      </c>
      <c r="R720" s="61">
        <f t="shared" si="531"/>
        <v>0</v>
      </c>
      <c r="S720" s="61">
        <f>VLOOKUP($A720,[8]Dept!$A$4:$U$44,18,FALSE)*S$3%</f>
        <v>0</v>
      </c>
      <c r="T720" s="61">
        <f>VLOOKUP($A720,[8]Dept!$A$4:$U$44,19,FALSE)*T$3%</f>
        <v>0</v>
      </c>
      <c r="U720" s="61">
        <f>VLOOKUP($A720,[8]Dept!$A$4:$U$44,20,FALSE)*U$3%</f>
        <v>0</v>
      </c>
      <c r="V720" s="61">
        <f t="shared" si="532"/>
        <v>0</v>
      </c>
    </row>
    <row r="721" spans="1:22" s="6" customFormat="1" hidden="1">
      <c r="A721" s="51">
        <v>673</v>
      </c>
      <c r="B721" s="11" t="s">
        <v>163</v>
      </c>
      <c r="C721" s="59" t="s">
        <v>225</v>
      </c>
      <c r="D721" s="59"/>
      <c r="E721" s="61">
        <f t="shared" si="500"/>
        <v>0</v>
      </c>
      <c r="F721" s="61"/>
      <c r="G721" s="61">
        <f>VLOOKUP($A721,[8]Dept!$A$4:$U$44,6,FALSE)*G$3%</f>
        <v>0</v>
      </c>
      <c r="H721" s="61">
        <f>VLOOKUP($A721,[8]Dept!$A$4:$U$44,7,FALSE)*H$3%</f>
        <v>0</v>
      </c>
      <c r="I721" s="61">
        <f>VLOOKUP($A721,[8]Dept!$A$4:$U$44,8,FALSE)*I$3%</f>
        <v>0</v>
      </c>
      <c r="J721" s="61">
        <f t="shared" si="529"/>
        <v>0</v>
      </c>
      <c r="K721" s="61">
        <f>VLOOKUP($A721,[8]Dept!$A$4:$U$44,10,FALSE)*K$3%</f>
        <v>0</v>
      </c>
      <c r="L721" s="61">
        <f>VLOOKUP($A721,[8]Dept!$A$4:$U$44,11,FALSE)*L$3%</f>
        <v>0</v>
      </c>
      <c r="M721" s="61">
        <f>VLOOKUP($A721,[8]Dept!$A$4:$U$44,12,FALSE)*M$3%</f>
        <v>0</v>
      </c>
      <c r="N721" s="61">
        <f t="shared" si="530"/>
        <v>0</v>
      </c>
      <c r="O721" s="61">
        <f>VLOOKUP($A721,[8]Dept!$A$4:$U$44,14,FALSE)*O$3%</f>
        <v>0</v>
      </c>
      <c r="P721" s="61">
        <f>VLOOKUP($A721,[8]Dept!$A$4:$U$44,15,FALSE)*P$3%</f>
        <v>0</v>
      </c>
      <c r="Q721" s="61">
        <f>VLOOKUP($A721,[8]Dept!$A$4:$U$44,16,FALSE)*Q$3%</f>
        <v>0</v>
      </c>
      <c r="R721" s="61">
        <f t="shared" si="531"/>
        <v>0</v>
      </c>
      <c r="S721" s="61">
        <f>VLOOKUP($A721,[8]Dept!$A$4:$U$44,18,FALSE)*S$3%</f>
        <v>0</v>
      </c>
      <c r="T721" s="61">
        <f>VLOOKUP($A721,[8]Dept!$A$4:$U$44,19,FALSE)*T$3%</f>
        <v>0</v>
      </c>
      <c r="U721" s="61">
        <f>VLOOKUP($A721,[8]Dept!$A$4:$U$44,20,FALSE)*U$3%</f>
        <v>0</v>
      </c>
      <c r="V721" s="61">
        <f t="shared" si="532"/>
        <v>0</v>
      </c>
    </row>
    <row r="722" spans="1:22" s="6" customFormat="1" hidden="1">
      <c r="A722" s="51">
        <v>674</v>
      </c>
      <c r="B722" s="11" t="s">
        <v>163</v>
      </c>
      <c r="C722" s="59" t="s">
        <v>224</v>
      </c>
      <c r="D722" s="59"/>
      <c r="E722" s="61">
        <f t="shared" si="500"/>
        <v>0</v>
      </c>
      <c r="F722" s="61"/>
      <c r="G722" s="61">
        <f>VLOOKUP($A722,[8]Dept!$A$4:$U$44,6,FALSE)*G$3%</f>
        <v>0</v>
      </c>
      <c r="H722" s="61">
        <f>VLOOKUP($A722,[8]Dept!$A$4:$U$44,7,FALSE)*H$3%</f>
        <v>0</v>
      </c>
      <c r="I722" s="61">
        <f>VLOOKUP($A722,[8]Dept!$A$4:$U$44,8,FALSE)*I$3%</f>
        <v>0</v>
      </c>
      <c r="J722" s="61">
        <f t="shared" si="529"/>
        <v>0</v>
      </c>
      <c r="K722" s="61">
        <f>VLOOKUP($A722,[8]Dept!$A$4:$U$44,10,FALSE)*K$3%</f>
        <v>0</v>
      </c>
      <c r="L722" s="61">
        <f>VLOOKUP($A722,[8]Dept!$A$4:$U$44,11,FALSE)*L$3%</f>
        <v>0</v>
      </c>
      <c r="M722" s="61">
        <f>VLOOKUP($A722,[8]Dept!$A$4:$U$44,12,FALSE)*M$3%</f>
        <v>0</v>
      </c>
      <c r="N722" s="61">
        <f t="shared" si="530"/>
        <v>0</v>
      </c>
      <c r="O722" s="61">
        <f>VLOOKUP($A722,[8]Dept!$A$4:$U$44,14,FALSE)*O$3%</f>
        <v>0</v>
      </c>
      <c r="P722" s="61">
        <f>VLOOKUP($A722,[8]Dept!$A$4:$U$44,15,FALSE)*P$3%</f>
        <v>0</v>
      </c>
      <c r="Q722" s="61">
        <f>VLOOKUP($A722,[8]Dept!$A$4:$U$44,16,FALSE)*Q$3%</f>
        <v>0</v>
      </c>
      <c r="R722" s="61">
        <f t="shared" si="531"/>
        <v>0</v>
      </c>
      <c r="S722" s="61">
        <f>VLOOKUP($A722,[8]Dept!$A$4:$U$44,18,FALSE)*S$3%</f>
        <v>0</v>
      </c>
      <c r="T722" s="61">
        <f>VLOOKUP($A722,[8]Dept!$A$4:$U$44,19,FALSE)*T$3%</f>
        <v>0</v>
      </c>
      <c r="U722" s="61">
        <f>VLOOKUP($A722,[8]Dept!$A$4:$U$44,20,FALSE)*U$3%</f>
        <v>0</v>
      </c>
      <c r="V722" s="61">
        <f t="shared" si="532"/>
        <v>0</v>
      </c>
    </row>
    <row r="723" spans="1:22" s="6" customFormat="1" hidden="1">
      <c r="A723" s="112">
        <v>675</v>
      </c>
      <c r="B723" s="113" t="s">
        <v>237</v>
      </c>
      <c r="C723" s="114" t="s">
        <v>230</v>
      </c>
      <c r="D723" s="114"/>
      <c r="E723" s="74">
        <f>SUM(E724:E729)</f>
        <v>0</v>
      </c>
      <c r="F723" s="74"/>
      <c r="G723" s="74"/>
      <c r="H723" s="74"/>
      <c r="I723" s="74"/>
      <c r="J723" s="74">
        <f t="shared" si="529"/>
        <v>0</v>
      </c>
      <c r="K723" s="74"/>
      <c r="L723" s="74"/>
      <c r="M723" s="74"/>
      <c r="N723" s="74">
        <f t="shared" si="530"/>
        <v>0</v>
      </c>
      <c r="O723" s="74"/>
      <c r="P723" s="74"/>
      <c r="Q723" s="74"/>
      <c r="R723" s="74">
        <f t="shared" si="531"/>
        <v>0</v>
      </c>
      <c r="S723" s="74"/>
      <c r="T723" s="74"/>
      <c r="U723" s="74"/>
      <c r="V723" s="74">
        <f t="shared" si="532"/>
        <v>0</v>
      </c>
    </row>
    <row r="724" spans="1:22" s="6" customFormat="1" hidden="1">
      <c r="A724" s="51">
        <v>676</v>
      </c>
      <c r="B724" s="11" t="s">
        <v>237</v>
      </c>
      <c r="C724" s="59" t="s">
        <v>229</v>
      </c>
      <c r="D724" s="59"/>
      <c r="E724" s="61">
        <f t="shared" si="500"/>
        <v>0</v>
      </c>
      <c r="F724" s="61"/>
      <c r="G724" s="61">
        <f>VLOOKUP($A724,[8]Dept!$A$4:$U$44,6,FALSE)*G$3%</f>
        <v>0</v>
      </c>
      <c r="H724" s="61">
        <f>VLOOKUP($A724,[8]Dept!$A$4:$U$44,7,FALSE)*H$3%</f>
        <v>0</v>
      </c>
      <c r="I724" s="61">
        <f>VLOOKUP($A724,[8]Dept!$A$4:$U$44,8,FALSE)*I$3%</f>
        <v>0</v>
      </c>
      <c r="J724" s="61">
        <f t="shared" si="529"/>
        <v>0</v>
      </c>
      <c r="K724" s="61">
        <f>VLOOKUP($A724,[8]Dept!$A$4:$U$44,10,FALSE)*K$3%</f>
        <v>0</v>
      </c>
      <c r="L724" s="61">
        <f>VLOOKUP($A724,[8]Dept!$A$4:$U$44,11,FALSE)*L$3%</f>
        <v>0</v>
      </c>
      <c r="M724" s="61">
        <f>VLOOKUP($A724,[8]Dept!$A$4:$U$44,12,FALSE)*M$3%</f>
        <v>0</v>
      </c>
      <c r="N724" s="61">
        <f t="shared" si="530"/>
        <v>0</v>
      </c>
      <c r="O724" s="61">
        <f>VLOOKUP($A724,[8]Dept!$A$4:$U$44,14,FALSE)*O$3%</f>
        <v>0</v>
      </c>
      <c r="P724" s="61">
        <f>VLOOKUP($A724,[8]Dept!$A$4:$U$44,15,FALSE)*P$3%</f>
        <v>0</v>
      </c>
      <c r="Q724" s="61">
        <f>VLOOKUP($A724,[8]Dept!$A$4:$U$44,16,FALSE)*Q$3%</f>
        <v>0</v>
      </c>
      <c r="R724" s="61">
        <f t="shared" si="531"/>
        <v>0</v>
      </c>
      <c r="S724" s="61">
        <f>VLOOKUP($A724,[8]Dept!$A$4:$U$44,18,FALSE)*S$3%</f>
        <v>0</v>
      </c>
      <c r="T724" s="61">
        <f>VLOOKUP($A724,[8]Dept!$A$4:$U$44,19,FALSE)*T$3%</f>
        <v>0</v>
      </c>
      <c r="U724" s="61">
        <f>VLOOKUP($A724,[8]Dept!$A$4:$U$44,20,FALSE)*U$3%</f>
        <v>0</v>
      </c>
      <c r="V724" s="61">
        <f t="shared" si="532"/>
        <v>0</v>
      </c>
    </row>
    <row r="725" spans="1:22" s="6" customFormat="1" hidden="1">
      <c r="A725" s="51">
        <v>677</v>
      </c>
      <c r="B725" s="11" t="s">
        <v>237</v>
      </c>
      <c r="C725" s="59" t="s">
        <v>228</v>
      </c>
      <c r="D725" s="59"/>
      <c r="E725" s="61">
        <f t="shared" si="500"/>
        <v>0</v>
      </c>
      <c r="F725" s="61"/>
      <c r="G725" s="61">
        <f>VLOOKUP($A725,[8]Dept!$A$4:$U$44,6,FALSE)*G$3%</f>
        <v>0</v>
      </c>
      <c r="H725" s="61">
        <f>VLOOKUP($A725,[8]Dept!$A$4:$U$44,7,FALSE)*H$3%</f>
        <v>0</v>
      </c>
      <c r="I725" s="61">
        <f>VLOOKUP($A725,[8]Dept!$A$4:$U$44,8,FALSE)*I$3%</f>
        <v>0</v>
      </c>
      <c r="J725" s="61">
        <f t="shared" si="529"/>
        <v>0</v>
      </c>
      <c r="K725" s="61">
        <f>VLOOKUP($A725,[8]Dept!$A$4:$U$44,10,FALSE)*K$3%</f>
        <v>0</v>
      </c>
      <c r="L725" s="61">
        <f>VLOOKUP($A725,[8]Dept!$A$4:$U$44,11,FALSE)*L$3%</f>
        <v>0</v>
      </c>
      <c r="M725" s="61">
        <f>VLOOKUP($A725,[8]Dept!$A$4:$U$44,12,FALSE)*M$3%</f>
        <v>0</v>
      </c>
      <c r="N725" s="61">
        <f t="shared" si="530"/>
        <v>0</v>
      </c>
      <c r="O725" s="61">
        <f>VLOOKUP($A725,[8]Dept!$A$4:$U$44,14,FALSE)*O$3%</f>
        <v>0</v>
      </c>
      <c r="P725" s="61">
        <f>VLOOKUP($A725,[8]Dept!$A$4:$U$44,15,FALSE)*P$3%</f>
        <v>0</v>
      </c>
      <c r="Q725" s="61">
        <f>VLOOKUP($A725,[8]Dept!$A$4:$U$44,16,FALSE)*Q$3%</f>
        <v>0</v>
      </c>
      <c r="R725" s="61">
        <f t="shared" si="531"/>
        <v>0</v>
      </c>
      <c r="S725" s="61">
        <f>VLOOKUP($A725,[8]Dept!$A$4:$U$44,18,FALSE)*S$3%</f>
        <v>0</v>
      </c>
      <c r="T725" s="61">
        <f>VLOOKUP($A725,[8]Dept!$A$4:$U$44,19,FALSE)*T$3%</f>
        <v>0</v>
      </c>
      <c r="U725" s="61">
        <f>VLOOKUP($A725,[8]Dept!$A$4:$U$44,20,FALSE)*U$3%</f>
        <v>0</v>
      </c>
      <c r="V725" s="61">
        <f t="shared" si="532"/>
        <v>0</v>
      </c>
    </row>
    <row r="726" spans="1:22" s="6" customFormat="1" hidden="1">
      <c r="A726" s="51">
        <v>678</v>
      </c>
      <c r="B726" s="11" t="s">
        <v>237</v>
      </c>
      <c r="C726" s="59" t="s">
        <v>227</v>
      </c>
      <c r="D726" s="59"/>
      <c r="E726" s="61">
        <f t="shared" si="500"/>
        <v>0</v>
      </c>
      <c r="F726" s="61"/>
      <c r="G726" s="61">
        <f>VLOOKUP($A726,[8]Dept!$A$4:$U$44,6,FALSE)*G$3%</f>
        <v>0</v>
      </c>
      <c r="H726" s="61">
        <f>VLOOKUP($A726,[8]Dept!$A$4:$U$44,7,FALSE)*H$3%</f>
        <v>0</v>
      </c>
      <c r="I726" s="61">
        <f>VLOOKUP($A726,[8]Dept!$A$4:$U$44,8,FALSE)*I$3%</f>
        <v>0</v>
      </c>
      <c r="J726" s="61">
        <f t="shared" si="529"/>
        <v>0</v>
      </c>
      <c r="K726" s="61">
        <f>VLOOKUP($A726,[8]Dept!$A$4:$U$44,10,FALSE)*K$3%</f>
        <v>0</v>
      </c>
      <c r="L726" s="61">
        <f>VLOOKUP($A726,[8]Dept!$A$4:$U$44,11,FALSE)*L$3%</f>
        <v>0</v>
      </c>
      <c r="M726" s="61">
        <f>VLOOKUP($A726,[8]Dept!$A$4:$U$44,12,FALSE)*M$3%</f>
        <v>0</v>
      </c>
      <c r="N726" s="61">
        <f t="shared" si="530"/>
        <v>0</v>
      </c>
      <c r="O726" s="61">
        <f>VLOOKUP($A726,[8]Dept!$A$4:$U$44,14,FALSE)*O$3%</f>
        <v>0</v>
      </c>
      <c r="P726" s="61">
        <f>VLOOKUP($A726,[8]Dept!$A$4:$U$44,15,FALSE)*P$3%</f>
        <v>0</v>
      </c>
      <c r="Q726" s="61">
        <f>VLOOKUP($A726,[8]Dept!$A$4:$U$44,16,FALSE)*Q$3%</f>
        <v>0</v>
      </c>
      <c r="R726" s="61">
        <f t="shared" si="531"/>
        <v>0</v>
      </c>
      <c r="S726" s="61">
        <f>VLOOKUP($A726,[8]Dept!$A$4:$U$44,18,FALSE)*S$3%</f>
        <v>0</v>
      </c>
      <c r="T726" s="61">
        <f>VLOOKUP($A726,[8]Dept!$A$4:$U$44,19,FALSE)*T$3%</f>
        <v>0</v>
      </c>
      <c r="U726" s="61">
        <f>VLOOKUP($A726,[8]Dept!$A$4:$U$44,20,FALSE)*U$3%</f>
        <v>0</v>
      </c>
      <c r="V726" s="61">
        <f t="shared" si="532"/>
        <v>0</v>
      </c>
    </row>
    <row r="727" spans="1:22" s="6" customFormat="1" hidden="1">
      <c r="A727" s="51">
        <v>679</v>
      </c>
      <c r="B727" s="11" t="s">
        <v>237</v>
      </c>
      <c r="C727" s="59" t="s">
        <v>226</v>
      </c>
      <c r="D727" s="59"/>
      <c r="E727" s="61">
        <f t="shared" si="500"/>
        <v>0</v>
      </c>
      <c r="F727" s="61"/>
      <c r="G727" s="61">
        <f>VLOOKUP($A727,[8]Dept!$A$4:$U$44,6,FALSE)*G$3%</f>
        <v>0</v>
      </c>
      <c r="H727" s="61">
        <f>VLOOKUP($A727,[8]Dept!$A$4:$U$44,7,FALSE)*H$3%</f>
        <v>0</v>
      </c>
      <c r="I727" s="61">
        <f>VLOOKUP($A727,[8]Dept!$A$4:$U$44,8,FALSE)*I$3%</f>
        <v>0</v>
      </c>
      <c r="J727" s="61">
        <f t="shared" si="529"/>
        <v>0</v>
      </c>
      <c r="K727" s="61">
        <f>VLOOKUP($A727,[8]Dept!$A$4:$U$44,10,FALSE)*K$3%</f>
        <v>0</v>
      </c>
      <c r="L727" s="61">
        <f>VLOOKUP($A727,[8]Dept!$A$4:$U$44,11,FALSE)*L$3%</f>
        <v>0</v>
      </c>
      <c r="M727" s="61">
        <f>VLOOKUP($A727,[8]Dept!$A$4:$U$44,12,FALSE)*M$3%</f>
        <v>0</v>
      </c>
      <c r="N727" s="61">
        <f t="shared" si="530"/>
        <v>0</v>
      </c>
      <c r="O727" s="61">
        <f>VLOOKUP($A727,[8]Dept!$A$4:$U$44,14,FALSE)*O$3%</f>
        <v>0</v>
      </c>
      <c r="P727" s="61">
        <f>VLOOKUP($A727,[8]Dept!$A$4:$U$44,15,FALSE)*P$3%</f>
        <v>0</v>
      </c>
      <c r="Q727" s="61">
        <f>VLOOKUP($A727,[8]Dept!$A$4:$U$44,16,FALSE)*Q$3%</f>
        <v>0</v>
      </c>
      <c r="R727" s="61">
        <f t="shared" si="531"/>
        <v>0</v>
      </c>
      <c r="S727" s="61">
        <f>VLOOKUP($A727,[8]Dept!$A$4:$U$44,18,FALSE)*S$3%</f>
        <v>0</v>
      </c>
      <c r="T727" s="61">
        <f>VLOOKUP($A727,[8]Dept!$A$4:$U$44,19,FALSE)*T$3%</f>
        <v>0</v>
      </c>
      <c r="U727" s="61">
        <f>VLOOKUP($A727,[8]Dept!$A$4:$U$44,20,FALSE)*U$3%</f>
        <v>0</v>
      </c>
      <c r="V727" s="61">
        <f t="shared" si="532"/>
        <v>0</v>
      </c>
    </row>
    <row r="728" spans="1:22" s="6" customFormat="1" hidden="1">
      <c r="A728" s="51">
        <v>680</v>
      </c>
      <c r="B728" s="11" t="s">
        <v>237</v>
      </c>
      <c r="C728" s="59" t="s">
        <v>225</v>
      </c>
      <c r="D728" s="59"/>
      <c r="E728" s="61">
        <f t="shared" si="500"/>
        <v>0</v>
      </c>
      <c r="F728" s="61"/>
      <c r="G728" s="61">
        <f>VLOOKUP($A728,[8]Dept!$A$4:$U$44,6,FALSE)*G$3%</f>
        <v>0</v>
      </c>
      <c r="H728" s="61">
        <f>VLOOKUP($A728,[8]Dept!$A$4:$U$44,7,FALSE)*H$3%</f>
        <v>0</v>
      </c>
      <c r="I728" s="61">
        <f>VLOOKUP($A728,[8]Dept!$A$4:$U$44,8,FALSE)*I$3%</f>
        <v>0</v>
      </c>
      <c r="J728" s="61">
        <f t="shared" si="529"/>
        <v>0</v>
      </c>
      <c r="K728" s="61">
        <f>VLOOKUP($A728,[8]Dept!$A$4:$U$44,10,FALSE)*K$3%</f>
        <v>0</v>
      </c>
      <c r="L728" s="61">
        <f>VLOOKUP($A728,[8]Dept!$A$4:$U$44,11,FALSE)*L$3%</f>
        <v>0</v>
      </c>
      <c r="M728" s="61">
        <f>VLOOKUP($A728,[8]Dept!$A$4:$U$44,12,FALSE)*M$3%</f>
        <v>0</v>
      </c>
      <c r="N728" s="61">
        <f t="shared" si="530"/>
        <v>0</v>
      </c>
      <c r="O728" s="61">
        <f>VLOOKUP($A728,[8]Dept!$A$4:$U$44,14,FALSE)*O$3%</f>
        <v>0</v>
      </c>
      <c r="P728" s="61">
        <f>VLOOKUP($A728,[8]Dept!$A$4:$U$44,15,FALSE)*P$3%</f>
        <v>0</v>
      </c>
      <c r="Q728" s="61">
        <f>VLOOKUP($A728,[8]Dept!$A$4:$U$44,16,FALSE)*Q$3%</f>
        <v>0</v>
      </c>
      <c r="R728" s="61">
        <f t="shared" si="531"/>
        <v>0</v>
      </c>
      <c r="S728" s="61">
        <f>VLOOKUP($A728,[8]Dept!$A$4:$U$44,18,FALSE)*S$3%</f>
        <v>0</v>
      </c>
      <c r="T728" s="61">
        <f>VLOOKUP($A728,[8]Dept!$A$4:$U$44,19,FALSE)*T$3%</f>
        <v>0</v>
      </c>
      <c r="U728" s="61">
        <f>VLOOKUP($A728,[8]Dept!$A$4:$U$44,20,FALSE)*U$3%</f>
        <v>0</v>
      </c>
      <c r="V728" s="61">
        <f t="shared" si="532"/>
        <v>0</v>
      </c>
    </row>
    <row r="729" spans="1:22" s="6" customFormat="1" hidden="1">
      <c r="A729" s="51">
        <v>681</v>
      </c>
      <c r="B729" s="11" t="s">
        <v>237</v>
      </c>
      <c r="C729" s="59" t="s">
        <v>224</v>
      </c>
      <c r="D729" s="59"/>
      <c r="E729" s="61">
        <f t="shared" si="500"/>
        <v>0</v>
      </c>
      <c r="F729" s="61"/>
      <c r="G729" s="61">
        <f>VLOOKUP($A729,[8]Dept!$A$4:$U$44,6,FALSE)*G$3%</f>
        <v>0</v>
      </c>
      <c r="H729" s="61">
        <f>VLOOKUP($A729,[8]Dept!$A$4:$U$44,7,FALSE)*H$3%</f>
        <v>0</v>
      </c>
      <c r="I729" s="61">
        <f>VLOOKUP($A729,[8]Dept!$A$4:$U$44,8,FALSE)*I$3%</f>
        <v>0</v>
      </c>
      <c r="J729" s="61">
        <f t="shared" si="529"/>
        <v>0</v>
      </c>
      <c r="K729" s="61">
        <f>VLOOKUP($A729,[8]Dept!$A$4:$U$44,10,FALSE)*K$3%</f>
        <v>0</v>
      </c>
      <c r="L729" s="61">
        <f>VLOOKUP($A729,[8]Dept!$A$4:$U$44,11,FALSE)*L$3%</f>
        <v>0</v>
      </c>
      <c r="M729" s="61">
        <f>VLOOKUP($A729,[8]Dept!$A$4:$U$44,12,FALSE)*M$3%</f>
        <v>0</v>
      </c>
      <c r="N729" s="61">
        <f t="shared" si="530"/>
        <v>0</v>
      </c>
      <c r="O729" s="61">
        <f>VLOOKUP($A729,[8]Dept!$A$4:$U$44,14,FALSE)*O$3%</f>
        <v>0</v>
      </c>
      <c r="P729" s="61">
        <f>VLOOKUP($A729,[8]Dept!$A$4:$U$44,15,FALSE)*P$3%</f>
        <v>0</v>
      </c>
      <c r="Q729" s="61">
        <f>VLOOKUP($A729,[8]Dept!$A$4:$U$44,16,FALSE)*Q$3%</f>
        <v>0</v>
      </c>
      <c r="R729" s="61">
        <f t="shared" si="531"/>
        <v>0</v>
      </c>
      <c r="S729" s="61">
        <f>VLOOKUP($A729,[8]Dept!$A$4:$U$44,18,FALSE)*S$3%</f>
        <v>0</v>
      </c>
      <c r="T729" s="61">
        <f>VLOOKUP($A729,[8]Dept!$A$4:$U$44,19,FALSE)*T$3%</f>
        <v>0</v>
      </c>
      <c r="U729" s="61">
        <f>VLOOKUP($A729,[8]Dept!$A$4:$U$44,20,FALSE)*U$3%</f>
        <v>0</v>
      </c>
      <c r="V729" s="61">
        <f t="shared" si="532"/>
        <v>0</v>
      </c>
    </row>
    <row r="730" spans="1:22" hidden="1">
      <c r="A730" s="116">
        <v>707</v>
      </c>
      <c r="B730" s="117" t="s">
        <v>248</v>
      </c>
      <c r="C730" s="110" t="s">
        <v>223</v>
      </c>
      <c r="D730" s="114"/>
      <c r="E730" s="69">
        <f t="shared" si="500"/>
        <v>0</v>
      </c>
      <c r="F730" s="74"/>
      <c r="G730" s="68">
        <f>SUM(G731:G736)</f>
        <v>0</v>
      </c>
      <c r="H730" s="68">
        <f t="shared" ref="H730:I730" si="533">SUM(H731:H736)</f>
        <v>0</v>
      </c>
      <c r="I730" s="68">
        <f t="shared" si="533"/>
        <v>0</v>
      </c>
      <c r="J730" s="68">
        <f>SUM(G730:I730)</f>
        <v>0</v>
      </c>
      <c r="K730" s="68">
        <f>SUM(K731:K736)</f>
        <v>0</v>
      </c>
      <c r="L730" s="68">
        <f t="shared" ref="L730:M730" si="534">SUM(L731:L736)</f>
        <v>0</v>
      </c>
      <c r="M730" s="68">
        <f t="shared" si="534"/>
        <v>0</v>
      </c>
      <c r="N730" s="68">
        <f>SUM(K730:M730)</f>
        <v>0</v>
      </c>
      <c r="O730" s="68">
        <f>SUM(O731:O736)</f>
        <v>0</v>
      </c>
      <c r="P730" s="68">
        <f t="shared" ref="P730:Q730" si="535">SUM(P731:P736)</f>
        <v>0</v>
      </c>
      <c r="Q730" s="68">
        <f t="shared" si="535"/>
        <v>0</v>
      </c>
      <c r="R730" s="68">
        <f>SUM(O730:Q730)</f>
        <v>0</v>
      </c>
      <c r="S730" s="68">
        <f>SUM(S731:S736)</f>
        <v>0</v>
      </c>
      <c r="T730" s="68">
        <f t="shared" ref="T730:U730" si="536">SUM(T731:T736)</f>
        <v>0</v>
      </c>
      <c r="U730" s="68">
        <f t="shared" si="536"/>
        <v>0</v>
      </c>
      <c r="V730" s="68">
        <f>SUM(S730:U730)</f>
        <v>0</v>
      </c>
    </row>
    <row r="731" spans="1:22" hidden="1">
      <c r="A731" s="89">
        <v>708</v>
      </c>
      <c r="B731" s="12" t="s">
        <v>248</v>
      </c>
      <c r="C731" s="62" t="s">
        <v>229</v>
      </c>
      <c r="D731" s="59"/>
      <c r="E731" s="61">
        <f t="shared" si="500"/>
        <v>0</v>
      </c>
      <c r="F731" s="61"/>
      <c r="G731" s="61">
        <f>VLOOKUP($A731,[15]Dept!$A$5:$T$42,5,FALSE)*G$3%</f>
        <v>0</v>
      </c>
      <c r="H731" s="61">
        <f>VLOOKUP($A731,[15]Dept!$A$5:$T$42,6,FALSE)*H$3%</f>
        <v>0</v>
      </c>
      <c r="I731" s="61">
        <f>VLOOKUP($A731,[15]Dept!$A$5:$T$42,7,FALSE)*I$3%</f>
        <v>0</v>
      </c>
      <c r="J731" s="61">
        <f t="shared" ref="J731:J736" si="537">SUM(G731:I731)</f>
        <v>0</v>
      </c>
      <c r="K731" s="61">
        <f>VLOOKUP($A731,[15]Dept!$A$5:$T$42,9,FALSE)*K$3%</f>
        <v>0</v>
      </c>
      <c r="L731" s="61">
        <f>VLOOKUP($A731,[15]Dept!$A$5:$T$42,10,FALSE)*L$3%</f>
        <v>0</v>
      </c>
      <c r="M731" s="61">
        <f>VLOOKUP($A731,[15]Dept!$A$5:$T$42,11,FALSE)*M$3%</f>
        <v>0</v>
      </c>
      <c r="N731" s="61">
        <f t="shared" ref="N731:N736" si="538">SUM(K731:M731)</f>
        <v>0</v>
      </c>
      <c r="O731" s="61">
        <f>VLOOKUP($A731,[15]Dept!$A$5:$T$42,13,FALSE)*O$3%</f>
        <v>0</v>
      </c>
      <c r="P731" s="61">
        <f>VLOOKUP($A731,[15]Dept!$A$5:$T$42,14,FALSE)*P$3%</f>
        <v>0</v>
      </c>
      <c r="Q731" s="61">
        <f>VLOOKUP($A731,[15]Dept!$A$5:$T$42,15,FALSE)*Q$3%</f>
        <v>0</v>
      </c>
      <c r="R731" s="61">
        <f t="shared" ref="R731:R736" si="539">SUM(O731:Q731)</f>
        <v>0</v>
      </c>
      <c r="S731" s="61">
        <f>VLOOKUP($A731,[15]Dept!$A$5:$T$42,17,FALSE)*S$3%</f>
        <v>0</v>
      </c>
      <c r="T731" s="61">
        <f>VLOOKUP($A731,[15]Dept!$A$5:$T$42,18,FALSE)*T$3%</f>
        <v>0</v>
      </c>
      <c r="U731" s="61">
        <f>VLOOKUP($A731,[15]Dept!$A$5:$T$42,19,FALSE)*U$3%</f>
        <v>0</v>
      </c>
      <c r="V731" s="61">
        <f t="shared" ref="V731:V736" si="540">SUM(S731:U731)</f>
        <v>0</v>
      </c>
    </row>
    <row r="732" spans="1:22" hidden="1">
      <c r="A732" s="89">
        <v>709</v>
      </c>
      <c r="B732" s="12" t="s">
        <v>248</v>
      </c>
      <c r="C732" s="62" t="s">
        <v>228</v>
      </c>
      <c r="D732" s="59"/>
      <c r="E732" s="61">
        <f t="shared" si="500"/>
        <v>0</v>
      </c>
      <c r="F732" s="61"/>
      <c r="G732" s="61">
        <f>VLOOKUP($A732,[15]Dept!$A$5:$T$42,5,FALSE)*G$3%</f>
        <v>0</v>
      </c>
      <c r="H732" s="61">
        <f>VLOOKUP($A732,[15]Dept!$A$5:$T$42,6,FALSE)*H$3%</f>
        <v>0</v>
      </c>
      <c r="I732" s="61">
        <f>VLOOKUP($A732,[15]Dept!$A$5:$T$42,7,FALSE)*I$3%</f>
        <v>0</v>
      </c>
      <c r="J732" s="61">
        <f t="shared" si="537"/>
        <v>0</v>
      </c>
      <c r="K732" s="61">
        <f>VLOOKUP($A732,[15]Dept!$A$5:$T$42,9,FALSE)*K$3%</f>
        <v>0</v>
      </c>
      <c r="L732" s="61">
        <f>VLOOKUP($A732,[15]Dept!$A$5:$T$42,10,FALSE)*L$3%</f>
        <v>0</v>
      </c>
      <c r="M732" s="61">
        <f>VLOOKUP($A732,[15]Dept!$A$5:$T$42,11,FALSE)*M$3%</f>
        <v>0</v>
      </c>
      <c r="N732" s="61">
        <f t="shared" si="538"/>
        <v>0</v>
      </c>
      <c r="O732" s="61">
        <f>VLOOKUP($A732,[15]Dept!$A$5:$T$42,13,FALSE)*O$3%</f>
        <v>0</v>
      </c>
      <c r="P732" s="61">
        <f>VLOOKUP($A732,[15]Dept!$A$5:$T$42,14,FALSE)*P$3%</f>
        <v>0</v>
      </c>
      <c r="Q732" s="61">
        <f>VLOOKUP($A732,[15]Dept!$A$5:$T$42,15,FALSE)*Q$3%</f>
        <v>0</v>
      </c>
      <c r="R732" s="61">
        <f t="shared" si="539"/>
        <v>0</v>
      </c>
      <c r="S732" s="61">
        <f>VLOOKUP($A732,[15]Dept!$A$5:$T$42,17,FALSE)*S$3%</f>
        <v>0</v>
      </c>
      <c r="T732" s="61">
        <f>VLOOKUP($A732,[15]Dept!$A$5:$T$42,18,FALSE)*T$3%</f>
        <v>0</v>
      </c>
      <c r="U732" s="61">
        <f>VLOOKUP($A732,[15]Dept!$A$5:$T$42,19,FALSE)*U$3%</f>
        <v>0</v>
      </c>
      <c r="V732" s="61">
        <f t="shared" si="540"/>
        <v>0</v>
      </c>
    </row>
    <row r="733" spans="1:22" hidden="1">
      <c r="A733" s="89">
        <v>710</v>
      </c>
      <c r="B733" s="12" t="s">
        <v>248</v>
      </c>
      <c r="C733" s="62" t="s">
        <v>227</v>
      </c>
      <c r="D733" s="59"/>
      <c r="E733" s="61">
        <f t="shared" si="500"/>
        <v>0</v>
      </c>
      <c r="F733" s="61"/>
      <c r="G733" s="61">
        <f>VLOOKUP($A733,[15]Dept!$A$5:$T$42,5,FALSE)*G$3%</f>
        <v>0</v>
      </c>
      <c r="H733" s="61">
        <f>VLOOKUP($A733,[15]Dept!$A$5:$T$42,6,FALSE)*H$3%</f>
        <v>0</v>
      </c>
      <c r="I733" s="61">
        <f>VLOOKUP($A733,[15]Dept!$A$5:$T$42,7,FALSE)*I$3%</f>
        <v>0</v>
      </c>
      <c r="J733" s="61">
        <f t="shared" si="537"/>
        <v>0</v>
      </c>
      <c r="K733" s="61">
        <f>VLOOKUP($A733,[15]Dept!$A$5:$T$42,9,FALSE)*K$3%</f>
        <v>0</v>
      </c>
      <c r="L733" s="61">
        <f>VLOOKUP($A733,[15]Dept!$A$5:$T$42,10,FALSE)*L$3%</f>
        <v>0</v>
      </c>
      <c r="M733" s="61">
        <f>VLOOKUP($A733,[15]Dept!$A$5:$T$42,11,FALSE)*M$3%</f>
        <v>0</v>
      </c>
      <c r="N733" s="61">
        <f t="shared" si="538"/>
        <v>0</v>
      </c>
      <c r="O733" s="61">
        <f>VLOOKUP($A733,[15]Dept!$A$5:$T$42,13,FALSE)*O$3%</f>
        <v>0</v>
      </c>
      <c r="P733" s="61">
        <f>VLOOKUP($A733,[15]Dept!$A$5:$T$42,14,FALSE)*P$3%</f>
        <v>0</v>
      </c>
      <c r="Q733" s="61">
        <f>VLOOKUP($A733,[15]Dept!$A$5:$T$42,15,FALSE)*Q$3%</f>
        <v>0</v>
      </c>
      <c r="R733" s="61">
        <f t="shared" si="539"/>
        <v>0</v>
      </c>
      <c r="S733" s="61">
        <f>VLOOKUP($A733,[15]Dept!$A$5:$T$42,17,FALSE)*S$3%</f>
        <v>0</v>
      </c>
      <c r="T733" s="61">
        <f>VLOOKUP($A733,[15]Dept!$A$5:$T$42,18,FALSE)*T$3%</f>
        <v>0</v>
      </c>
      <c r="U733" s="61">
        <f>VLOOKUP($A733,[15]Dept!$A$5:$T$42,19,FALSE)*U$3%</f>
        <v>0</v>
      </c>
      <c r="V733" s="61">
        <f t="shared" si="540"/>
        <v>0</v>
      </c>
    </row>
    <row r="734" spans="1:22" hidden="1">
      <c r="A734" s="89">
        <v>711</v>
      </c>
      <c r="B734" s="12" t="s">
        <v>248</v>
      </c>
      <c r="C734" s="62" t="s">
        <v>226</v>
      </c>
      <c r="D734" s="59"/>
      <c r="E734" s="61">
        <f t="shared" si="500"/>
        <v>0</v>
      </c>
      <c r="F734" s="61"/>
      <c r="G734" s="61">
        <f>VLOOKUP($A734,[15]Dept!$A$5:$T$42,5,FALSE)*G$3%</f>
        <v>0</v>
      </c>
      <c r="H734" s="61">
        <f>VLOOKUP($A734,[15]Dept!$A$5:$T$42,6,FALSE)*H$3%</f>
        <v>0</v>
      </c>
      <c r="I734" s="61">
        <f>VLOOKUP($A734,[15]Dept!$A$5:$T$42,7,FALSE)*I$3%</f>
        <v>0</v>
      </c>
      <c r="J734" s="61">
        <f t="shared" si="537"/>
        <v>0</v>
      </c>
      <c r="K734" s="61">
        <f>VLOOKUP($A734,[15]Dept!$A$5:$T$42,9,FALSE)*K$3%</f>
        <v>0</v>
      </c>
      <c r="L734" s="61">
        <f>VLOOKUP($A734,[15]Dept!$A$5:$T$42,10,FALSE)*L$3%</f>
        <v>0</v>
      </c>
      <c r="M734" s="61">
        <f>VLOOKUP($A734,[15]Dept!$A$5:$T$42,11,FALSE)*M$3%</f>
        <v>0</v>
      </c>
      <c r="N734" s="61">
        <f t="shared" si="538"/>
        <v>0</v>
      </c>
      <c r="O734" s="61">
        <f>VLOOKUP($A734,[15]Dept!$A$5:$T$42,13,FALSE)*O$3%</f>
        <v>0</v>
      </c>
      <c r="P734" s="61">
        <f>VLOOKUP($A734,[15]Dept!$A$5:$T$42,14,FALSE)*P$3%</f>
        <v>0</v>
      </c>
      <c r="Q734" s="61">
        <f>VLOOKUP($A734,[15]Dept!$A$5:$T$42,15,FALSE)*Q$3%</f>
        <v>0</v>
      </c>
      <c r="R734" s="61">
        <f t="shared" si="539"/>
        <v>0</v>
      </c>
      <c r="S734" s="61">
        <f>VLOOKUP($A734,[15]Dept!$A$5:$T$42,17,FALSE)*S$3%</f>
        <v>0</v>
      </c>
      <c r="T734" s="61">
        <f>VLOOKUP($A734,[15]Dept!$A$5:$T$42,18,FALSE)*T$3%</f>
        <v>0</v>
      </c>
      <c r="U734" s="61">
        <f>VLOOKUP($A734,[15]Dept!$A$5:$T$42,19,FALSE)*U$3%</f>
        <v>0</v>
      </c>
      <c r="V734" s="61">
        <f t="shared" si="540"/>
        <v>0</v>
      </c>
    </row>
    <row r="735" spans="1:22" hidden="1">
      <c r="A735" s="89">
        <v>712</v>
      </c>
      <c r="B735" s="12" t="s">
        <v>248</v>
      </c>
      <c r="C735" s="62" t="s">
        <v>225</v>
      </c>
      <c r="D735" s="59"/>
      <c r="E735" s="61">
        <f t="shared" si="500"/>
        <v>0</v>
      </c>
      <c r="F735" s="61"/>
      <c r="G735" s="61">
        <f>VLOOKUP($A735,[15]Dept!$A$5:$T$42,5,FALSE)*G$3%</f>
        <v>0</v>
      </c>
      <c r="H735" s="61">
        <f>VLOOKUP($A735,[15]Dept!$A$5:$T$42,6,FALSE)*H$3%</f>
        <v>0</v>
      </c>
      <c r="I735" s="61">
        <f>VLOOKUP($A735,[15]Dept!$A$5:$T$42,7,FALSE)*I$3%</f>
        <v>0</v>
      </c>
      <c r="J735" s="61">
        <f t="shared" si="537"/>
        <v>0</v>
      </c>
      <c r="K735" s="61">
        <f>VLOOKUP($A735,[15]Dept!$A$5:$T$42,9,FALSE)*K$3%</f>
        <v>0</v>
      </c>
      <c r="L735" s="61">
        <f>VLOOKUP($A735,[15]Dept!$A$5:$T$42,10,FALSE)*L$3%</f>
        <v>0</v>
      </c>
      <c r="M735" s="61">
        <f>VLOOKUP($A735,[15]Dept!$A$5:$T$42,11,FALSE)*M$3%</f>
        <v>0</v>
      </c>
      <c r="N735" s="61">
        <f t="shared" si="538"/>
        <v>0</v>
      </c>
      <c r="O735" s="61">
        <f>VLOOKUP($A735,[15]Dept!$A$5:$T$42,13,FALSE)*O$3%</f>
        <v>0</v>
      </c>
      <c r="P735" s="61">
        <f>VLOOKUP($A735,[15]Dept!$A$5:$T$42,14,FALSE)*P$3%</f>
        <v>0</v>
      </c>
      <c r="Q735" s="61">
        <f>VLOOKUP($A735,[15]Dept!$A$5:$T$42,15,FALSE)*Q$3%</f>
        <v>0</v>
      </c>
      <c r="R735" s="61">
        <f t="shared" si="539"/>
        <v>0</v>
      </c>
      <c r="S735" s="61">
        <f>VLOOKUP($A735,[15]Dept!$A$5:$T$42,17,FALSE)*S$3%</f>
        <v>0</v>
      </c>
      <c r="T735" s="61">
        <f>VLOOKUP($A735,[15]Dept!$A$5:$T$42,18,FALSE)*T$3%</f>
        <v>0</v>
      </c>
      <c r="U735" s="61">
        <f>VLOOKUP($A735,[15]Dept!$A$5:$T$42,19,FALSE)*U$3%</f>
        <v>0</v>
      </c>
      <c r="V735" s="61">
        <f t="shared" si="540"/>
        <v>0</v>
      </c>
    </row>
    <row r="736" spans="1:22" hidden="1">
      <c r="A736" s="89">
        <v>713</v>
      </c>
      <c r="B736" s="12" t="s">
        <v>248</v>
      </c>
      <c r="C736" s="62" t="s">
        <v>224</v>
      </c>
      <c r="D736" s="59"/>
      <c r="E736" s="61">
        <f t="shared" si="500"/>
        <v>0</v>
      </c>
      <c r="F736" s="61"/>
      <c r="G736" s="61">
        <f>VLOOKUP($A736,[15]Dept!$A$5:$T$42,5,FALSE)*G$3%</f>
        <v>0</v>
      </c>
      <c r="H736" s="61">
        <f>VLOOKUP($A736,[15]Dept!$A$5:$T$42,6,FALSE)*H$3%</f>
        <v>0</v>
      </c>
      <c r="I736" s="61">
        <f>VLOOKUP($A736,[15]Dept!$A$5:$T$42,7,FALSE)*I$3%</f>
        <v>0</v>
      </c>
      <c r="J736" s="61">
        <f t="shared" si="537"/>
        <v>0</v>
      </c>
      <c r="K736" s="61">
        <f>VLOOKUP($A736,[15]Dept!$A$5:$T$42,9,FALSE)*K$3%</f>
        <v>0</v>
      </c>
      <c r="L736" s="61">
        <f>VLOOKUP($A736,[15]Dept!$A$5:$T$42,10,FALSE)*L$3%</f>
        <v>0</v>
      </c>
      <c r="M736" s="61">
        <f>VLOOKUP($A736,[15]Dept!$A$5:$T$42,11,FALSE)*M$3%</f>
        <v>0</v>
      </c>
      <c r="N736" s="61">
        <f t="shared" si="538"/>
        <v>0</v>
      </c>
      <c r="O736" s="61">
        <f>VLOOKUP($A736,[15]Dept!$A$5:$T$42,13,FALSE)*O$3%</f>
        <v>0</v>
      </c>
      <c r="P736" s="61">
        <f>VLOOKUP($A736,[15]Dept!$A$5:$T$42,14,FALSE)*P$3%</f>
        <v>0</v>
      </c>
      <c r="Q736" s="61">
        <f>VLOOKUP($A736,[15]Dept!$A$5:$T$42,15,FALSE)*Q$3%</f>
        <v>0</v>
      </c>
      <c r="R736" s="61">
        <f t="shared" si="539"/>
        <v>0</v>
      </c>
      <c r="S736" s="61">
        <f>VLOOKUP($A736,[15]Dept!$A$5:$T$42,17,FALSE)*S$3%</f>
        <v>0</v>
      </c>
      <c r="T736" s="61">
        <f>VLOOKUP($A736,[15]Dept!$A$5:$T$42,18,FALSE)*T$3%</f>
        <v>0</v>
      </c>
      <c r="U736" s="61">
        <f>VLOOKUP($A736,[15]Dept!$A$5:$T$42,19,FALSE)*U$3%</f>
        <v>0</v>
      </c>
      <c r="V736" s="61">
        <f t="shared" si="540"/>
        <v>0</v>
      </c>
    </row>
    <row r="737" spans="1:22" hidden="1">
      <c r="A737" s="116">
        <v>714</v>
      </c>
      <c r="B737" s="117" t="s">
        <v>250</v>
      </c>
      <c r="C737" s="110" t="s">
        <v>230</v>
      </c>
      <c r="D737" s="114"/>
      <c r="E737" s="69">
        <f t="shared" si="500"/>
        <v>0</v>
      </c>
      <c r="F737" s="74"/>
      <c r="G737" s="68">
        <f>SUM(G738:G743)</f>
        <v>0</v>
      </c>
      <c r="H737" s="68">
        <f t="shared" ref="H737:I737" si="541">SUM(H738:H743)</f>
        <v>0</v>
      </c>
      <c r="I737" s="68">
        <f t="shared" si="541"/>
        <v>0</v>
      </c>
      <c r="J737" s="68">
        <f>SUM(G737:I737)</f>
        <v>0</v>
      </c>
      <c r="K737" s="68">
        <f>SUM(K738:K743)</f>
        <v>0</v>
      </c>
      <c r="L737" s="68">
        <f t="shared" ref="L737:M737" si="542">SUM(L738:L743)</f>
        <v>0</v>
      </c>
      <c r="M737" s="68">
        <f t="shared" si="542"/>
        <v>0</v>
      </c>
      <c r="N737" s="68">
        <f>SUM(K737:M737)</f>
        <v>0</v>
      </c>
      <c r="O737" s="68">
        <f>SUM(O738:O743)</f>
        <v>0</v>
      </c>
      <c r="P737" s="68">
        <f t="shared" ref="P737:Q737" si="543">SUM(P738:P743)</f>
        <v>0</v>
      </c>
      <c r="Q737" s="68">
        <f t="shared" si="543"/>
        <v>0</v>
      </c>
      <c r="R737" s="68">
        <f>SUM(O737:Q737)</f>
        <v>0</v>
      </c>
      <c r="S737" s="68">
        <f>SUM(S738:S743)</f>
        <v>0</v>
      </c>
      <c r="T737" s="68">
        <f t="shared" ref="T737:U737" si="544">SUM(T738:T743)</f>
        <v>0</v>
      </c>
      <c r="U737" s="68">
        <f t="shared" si="544"/>
        <v>0</v>
      </c>
      <c r="V737" s="68">
        <f>SUM(S737:U737)</f>
        <v>0</v>
      </c>
    </row>
    <row r="738" spans="1:22" hidden="1">
      <c r="A738" s="89">
        <v>715</v>
      </c>
      <c r="B738" s="12" t="s">
        <v>250</v>
      </c>
      <c r="C738" s="62" t="s">
        <v>229</v>
      </c>
      <c r="D738" s="59"/>
      <c r="E738" s="61">
        <f t="shared" si="500"/>
        <v>0</v>
      </c>
      <c r="F738" s="61"/>
      <c r="G738" s="61">
        <f>VLOOKUP($A738,[15]Dept!$A$5:$T$42,5,FALSE)*G$3%</f>
        <v>0</v>
      </c>
      <c r="H738" s="61">
        <f>VLOOKUP($A738,[15]Dept!$A$5:$T$42,6,FALSE)*H$3%</f>
        <v>0</v>
      </c>
      <c r="I738" s="61">
        <f>VLOOKUP($A738,[15]Dept!$A$5:$T$42,7,FALSE)*I$3%</f>
        <v>0</v>
      </c>
      <c r="J738" s="61">
        <f t="shared" ref="J738:J743" si="545">SUM(G738:I738)</f>
        <v>0</v>
      </c>
      <c r="K738" s="61">
        <f>VLOOKUP($A738,[15]Dept!$A$5:$T$42,9,FALSE)*K$3%</f>
        <v>0</v>
      </c>
      <c r="L738" s="61">
        <f>VLOOKUP($A738,[15]Dept!$A$5:$T$42,10,FALSE)*L$3%</f>
        <v>0</v>
      </c>
      <c r="M738" s="61">
        <f>VLOOKUP($A738,[15]Dept!$A$5:$T$42,11,FALSE)*M$3%</f>
        <v>0</v>
      </c>
      <c r="N738" s="61">
        <f t="shared" ref="N738:N743" si="546">SUM(K738:M738)</f>
        <v>0</v>
      </c>
      <c r="O738" s="61">
        <f>VLOOKUP($A738,[15]Dept!$A$5:$T$42,13,FALSE)*O$3%</f>
        <v>0</v>
      </c>
      <c r="P738" s="61">
        <f>VLOOKUP($A738,[15]Dept!$A$5:$T$42,14,FALSE)*P$3%</f>
        <v>0</v>
      </c>
      <c r="Q738" s="61">
        <f>VLOOKUP($A738,[15]Dept!$A$5:$T$42,15,FALSE)*Q$3%</f>
        <v>0</v>
      </c>
      <c r="R738" s="61">
        <f t="shared" ref="R738:R743" si="547">SUM(O738:Q738)</f>
        <v>0</v>
      </c>
      <c r="S738" s="61">
        <f>VLOOKUP($A738,[15]Dept!$A$5:$T$42,17,FALSE)*S$3%</f>
        <v>0</v>
      </c>
      <c r="T738" s="61">
        <f>VLOOKUP($A738,[15]Dept!$A$5:$T$42,18,FALSE)*T$3%</f>
        <v>0</v>
      </c>
      <c r="U738" s="61">
        <f>VLOOKUP($A738,[15]Dept!$A$5:$T$42,19,FALSE)*U$3%</f>
        <v>0</v>
      </c>
      <c r="V738" s="61">
        <f t="shared" ref="V738:V743" si="548">SUM(S738:U738)</f>
        <v>0</v>
      </c>
    </row>
    <row r="739" spans="1:22" hidden="1">
      <c r="A739" s="89">
        <v>716</v>
      </c>
      <c r="B739" s="12" t="s">
        <v>250</v>
      </c>
      <c r="C739" s="62" t="s">
        <v>228</v>
      </c>
      <c r="D739" s="59"/>
      <c r="E739" s="61">
        <f t="shared" si="500"/>
        <v>0</v>
      </c>
      <c r="F739" s="61"/>
      <c r="G739" s="61">
        <f>VLOOKUP($A739,[15]Dept!$A$5:$T$42,5,FALSE)*G$3%</f>
        <v>0</v>
      </c>
      <c r="H739" s="61">
        <f>VLOOKUP($A739,[15]Dept!$A$5:$T$42,6,FALSE)*H$3%</f>
        <v>0</v>
      </c>
      <c r="I739" s="61">
        <f>VLOOKUP($A739,[15]Dept!$A$5:$T$42,7,FALSE)*I$3%</f>
        <v>0</v>
      </c>
      <c r="J739" s="61">
        <f t="shared" si="545"/>
        <v>0</v>
      </c>
      <c r="K739" s="61">
        <f>VLOOKUP($A739,[15]Dept!$A$5:$T$42,9,FALSE)*K$3%</f>
        <v>0</v>
      </c>
      <c r="L739" s="61">
        <f>VLOOKUP($A739,[15]Dept!$A$5:$T$42,10,FALSE)*L$3%</f>
        <v>0</v>
      </c>
      <c r="M739" s="61">
        <f>VLOOKUP($A739,[15]Dept!$A$5:$T$42,11,FALSE)*M$3%</f>
        <v>0</v>
      </c>
      <c r="N739" s="61">
        <f t="shared" si="546"/>
        <v>0</v>
      </c>
      <c r="O739" s="61">
        <f>VLOOKUP($A739,[15]Dept!$A$5:$T$42,13,FALSE)*O$3%</f>
        <v>0</v>
      </c>
      <c r="P739" s="61">
        <f>VLOOKUP($A739,[15]Dept!$A$5:$T$42,14,FALSE)*P$3%</f>
        <v>0</v>
      </c>
      <c r="Q739" s="61">
        <f>VLOOKUP($A739,[15]Dept!$A$5:$T$42,15,FALSE)*Q$3%</f>
        <v>0</v>
      </c>
      <c r="R739" s="61">
        <f t="shared" si="547"/>
        <v>0</v>
      </c>
      <c r="S739" s="61">
        <f>VLOOKUP($A739,[15]Dept!$A$5:$T$42,17,FALSE)*S$3%</f>
        <v>0</v>
      </c>
      <c r="T739" s="61">
        <f>VLOOKUP($A739,[15]Dept!$A$5:$T$42,18,FALSE)*T$3%</f>
        <v>0</v>
      </c>
      <c r="U739" s="61">
        <f>VLOOKUP($A739,[15]Dept!$A$5:$T$42,19,FALSE)*U$3%</f>
        <v>0</v>
      </c>
      <c r="V739" s="61">
        <f t="shared" si="548"/>
        <v>0</v>
      </c>
    </row>
    <row r="740" spans="1:22" hidden="1">
      <c r="A740" s="89">
        <v>717</v>
      </c>
      <c r="B740" s="12" t="s">
        <v>250</v>
      </c>
      <c r="C740" s="62" t="s">
        <v>227</v>
      </c>
      <c r="D740" s="59"/>
      <c r="E740" s="61">
        <f t="shared" si="500"/>
        <v>0</v>
      </c>
      <c r="F740" s="61"/>
      <c r="G740" s="61">
        <f>VLOOKUP($A740,[15]Dept!$A$5:$T$42,5,FALSE)*G$3%</f>
        <v>0</v>
      </c>
      <c r="H740" s="61">
        <f>VLOOKUP($A740,[15]Dept!$A$5:$T$42,6,FALSE)*H$3%</f>
        <v>0</v>
      </c>
      <c r="I740" s="61">
        <f>VLOOKUP($A740,[15]Dept!$A$5:$T$42,7,FALSE)*I$3%</f>
        <v>0</v>
      </c>
      <c r="J740" s="61">
        <f t="shared" si="545"/>
        <v>0</v>
      </c>
      <c r="K740" s="61">
        <f>VLOOKUP($A740,[15]Dept!$A$5:$T$42,9,FALSE)*K$3%</f>
        <v>0</v>
      </c>
      <c r="L740" s="61">
        <f>VLOOKUP($A740,[15]Dept!$A$5:$T$42,10,FALSE)*L$3%</f>
        <v>0</v>
      </c>
      <c r="M740" s="61">
        <f>VLOOKUP($A740,[15]Dept!$A$5:$T$42,11,FALSE)*M$3%</f>
        <v>0</v>
      </c>
      <c r="N740" s="61">
        <f t="shared" si="546"/>
        <v>0</v>
      </c>
      <c r="O740" s="61">
        <f>VLOOKUP($A740,[15]Dept!$A$5:$T$42,13,FALSE)*O$3%</f>
        <v>0</v>
      </c>
      <c r="P740" s="61">
        <f>VLOOKUP($A740,[15]Dept!$A$5:$T$42,14,FALSE)*P$3%</f>
        <v>0</v>
      </c>
      <c r="Q740" s="61">
        <f>VLOOKUP($A740,[15]Dept!$A$5:$T$42,15,FALSE)*Q$3%</f>
        <v>0</v>
      </c>
      <c r="R740" s="61">
        <f t="shared" si="547"/>
        <v>0</v>
      </c>
      <c r="S740" s="61">
        <f>VLOOKUP($A740,[15]Dept!$A$5:$T$42,17,FALSE)*S$3%</f>
        <v>0</v>
      </c>
      <c r="T740" s="61">
        <f>VLOOKUP($A740,[15]Dept!$A$5:$T$42,18,FALSE)*T$3%</f>
        <v>0</v>
      </c>
      <c r="U740" s="61">
        <f>VLOOKUP($A740,[15]Dept!$A$5:$T$42,19,FALSE)*U$3%</f>
        <v>0</v>
      </c>
      <c r="V740" s="61">
        <f t="shared" si="548"/>
        <v>0</v>
      </c>
    </row>
    <row r="741" spans="1:22" hidden="1">
      <c r="A741" s="89">
        <v>718</v>
      </c>
      <c r="B741" s="12" t="s">
        <v>250</v>
      </c>
      <c r="C741" s="62" t="s">
        <v>226</v>
      </c>
      <c r="D741" s="59"/>
      <c r="E741" s="61">
        <f t="shared" si="500"/>
        <v>0</v>
      </c>
      <c r="F741" s="61"/>
      <c r="G741" s="61">
        <f>VLOOKUP($A741,[15]Dept!$A$5:$T$42,5,FALSE)*G$3%</f>
        <v>0</v>
      </c>
      <c r="H741" s="61">
        <f>VLOOKUP($A741,[15]Dept!$A$5:$T$42,6,FALSE)*H$3%</f>
        <v>0</v>
      </c>
      <c r="I741" s="61">
        <f>VLOOKUP($A741,[15]Dept!$A$5:$T$42,7,FALSE)*I$3%</f>
        <v>0</v>
      </c>
      <c r="J741" s="61">
        <f t="shared" si="545"/>
        <v>0</v>
      </c>
      <c r="K741" s="61">
        <f>VLOOKUP($A741,[15]Dept!$A$5:$T$42,9,FALSE)*K$3%</f>
        <v>0</v>
      </c>
      <c r="L741" s="61">
        <f>VLOOKUP($A741,[15]Dept!$A$5:$T$42,10,FALSE)*L$3%</f>
        <v>0</v>
      </c>
      <c r="M741" s="61">
        <f>VLOOKUP($A741,[15]Dept!$A$5:$T$42,11,FALSE)*M$3%</f>
        <v>0</v>
      </c>
      <c r="N741" s="61">
        <f t="shared" si="546"/>
        <v>0</v>
      </c>
      <c r="O741" s="61">
        <f>VLOOKUP($A741,[15]Dept!$A$5:$T$42,13,FALSE)*O$3%</f>
        <v>0</v>
      </c>
      <c r="P741" s="61">
        <f>VLOOKUP($A741,[15]Dept!$A$5:$T$42,14,FALSE)*P$3%</f>
        <v>0</v>
      </c>
      <c r="Q741" s="61">
        <f>VLOOKUP($A741,[15]Dept!$A$5:$T$42,15,FALSE)*Q$3%</f>
        <v>0</v>
      </c>
      <c r="R741" s="61">
        <f t="shared" si="547"/>
        <v>0</v>
      </c>
      <c r="S741" s="61">
        <f>VLOOKUP($A741,[15]Dept!$A$5:$T$42,17,FALSE)*S$3%</f>
        <v>0</v>
      </c>
      <c r="T741" s="61">
        <f>VLOOKUP($A741,[15]Dept!$A$5:$T$42,18,FALSE)*T$3%</f>
        <v>0</v>
      </c>
      <c r="U741" s="61">
        <f>VLOOKUP($A741,[15]Dept!$A$5:$T$42,19,FALSE)*U$3%</f>
        <v>0</v>
      </c>
      <c r="V741" s="61">
        <f t="shared" si="548"/>
        <v>0</v>
      </c>
    </row>
    <row r="742" spans="1:22" hidden="1">
      <c r="A742" s="89">
        <v>719</v>
      </c>
      <c r="B742" s="12" t="s">
        <v>250</v>
      </c>
      <c r="C742" s="62" t="s">
        <v>225</v>
      </c>
      <c r="D742" s="59"/>
      <c r="E742" s="61">
        <f t="shared" si="500"/>
        <v>0</v>
      </c>
      <c r="F742" s="61"/>
      <c r="G742" s="61">
        <f>VLOOKUP($A742,[15]Dept!$A$5:$T$42,5,FALSE)*G$3%</f>
        <v>0</v>
      </c>
      <c r="H742" s="61">
        <f>VLOOKUP($A742,[15]Dept!$A$5:$T$42,6,FALSE)*H$3%</f>
        <v>0</v>
      </c>
      <c r="I742" s="61">
        <f>VLOOKUP($A742,[15]Dept!$A$5:$T$42,7,FALSE)*I$3%</f>
        <v>0</v>
      </c>
      <c r="J742" s="61">
        <f t="shared" si="545"/>
        <v>0</v>
      </c>
      <c r="K742" s="61">
        <f>VLOOKUP($A742,[15]Dept!$A$5:$T$42,9,FALSE)*K$3%</f>
        <v>0</v>
      </c>
      <c r="L742" s="61">
        <f>VLOOKUP($A742,[15]Dept!$A$5:$T$42,10,FALSE)*L$3%</f>
        <v>0</v>
      </c>
      <c r="M742" s="61">
        <f>VLOOKUP($A742,[15]Dept!$A$5:$T$42,11,FALSE)*M$3%</f>
        <v>0</v>
      </c>
      <c r="N742" s="61">
        <f t="shared" si="546"/>
        <v>0</v>
      </c>
      <c r="O742" s="61">
        <f>VLOOKUP($A742,[15]Dept!$A$5:$T$42,13,FALSE)*O$3%</f>
        <v>0</v>
      </c>
      <c r="P742" s="61">
        <f>VLOOKUP($A742,[15]Dept!$A$5:$T$42,14,FALSE)*P$3%</f>
        <v>0</v>
      </c>
      <c r="Q742" s="61">
        <f>VLOOKUP($A742,[15]Dept!$A$5:$T$42,15,FALSE)*Q$3%</f>
        <v>0</v>
      </c>
      <c r="R742" s="61">
        <f t="shared" si="547"/>
        <v>0</v>
      </c>
      <c r="S742" s="61">
        <f>VLOOKUP($A742,[15]Dept!$A$5:$T$42,17,FALSE)*S$3%</f>
        <v>0</v>
      </c>
      <c r="T742" s="61">
        <f>VLOOKUP($A742,[15]Dept!$A$5:$T$42,18,FALSE)*T$3%</f>
        <v>0</v>
      </c>
      <c r="U742" s="61">
        <f>VLOOKUP($A742,[15]Dept!$A$5:$T$42,19,FALSE)*U$3%</f>
        <v>0</v>
      </c>
      <c r="V742" s="61">
        <f t="shared" si="548"/>
        <v>0</v>
      </c>
    </row>
    <row r="743" spans="1:22" hidden="1">
      <c r="A743" s="89">
        <v>720</v>
      </c>
      <c r="B743" s="12" t="s">
        <v>250</v>
      </c>
      <c r="C743" s="62" t="s">
        <v>224</v>
      </c>
      <c r="D743" s="59"/>
      <c r="E743" s="61">
        <f t="shared" si="500"/>
        <v>0</v>
      </c>
      <c r="F743" s="61"/>
      <c r="G743" s="61">
        <f>VLOOKUP($A743,[15]Dept!$A$5:$T$42,5,FALSE)*G$3%</f>
        <v>0</v>
      </c>
      <c r="H743" s="61">
        <f>VLOOKUP($A743,[15]Dept!$A$5:$T$42,6,FALSE)*H$3%</f>
        <v>0</v>
      </c>
      <c r="I743" s="61">
        <f>VLOOKUP($A743,[15]Dept!$A$5:$T$42,7,FALSE)*I$3%</f>
        <v>0</v>
      </c>
      <c r="J743" s="61">
        <f t="shared" si="545"/>
        <v>0</v>
      </c>
      <c r="K743" s="61">
        <f>VLOOKUP($A743,[15]Dept!$A$5:$T$42,9,FALSE)*K$3%</f>
        <v>0</v>
      </c>
      <c r="L743" s="61">
        <f>VLOOKUP($A743,[15]Dept!$A$5:$T$42,10,FALSE)*L$3%</f>
        <v>0</v>
      </c>
      <c r="M743" s="61">
        <f>VLOOKUP($A743,[15]Dept!$A$5:$T$42,11,FALSE)*M$3%</f>
        <v>0</v>
      </c>
      <c r="N743" s="61">
        <f t="shared" si="546"/>
        <v>0</v>
      </c>
      <c r="O743" s="61">
        <f>VLOOKUP($A743,[15]Dept!$A$5:$T$42,13,FALSE)*O$3%</f>
        <v>0</v>
      </c>
      <c r="P743" s="61">
        <f>VLOOKUP($A743,[15]Dept!$A$5:$T$42,14,FALSE)*P$3%</f>
        <v>0</v>
      </c>
      <c r="Q743" s="61">
        <f>VLOOKUP($A743,[15]Dept!$A$5:$T$42,15,FALSE)*Q$3%</f>
        <v>0</v>
      </c>
      <c r="R743" s="61">
        <f t="shared" si="547"/>
        <v>0</v>
      </c>
      <c r="S743" s="61">
        <f>VLOOKUP($A743,[15]Dept!$A$5:$T$42,17,FALSE)*S$3%</f>
        <v>0</v>
      </c>
      <c r="T743" s="61">
        <f>VLOOKUP($A743,[15]Dept!$A$5:$T$42,18,FALSE)*T$3%</f>
        <v>0</v>
      </c>
      <c r="U743" s="61">
        <f>VLOOKUP($A743,[15]Dept!$A$5:$T$42,19,FALSE)*U$3%</f>
        <v>0</v>
      </c>
      <c r="V743" s="61">
        <f t="shared" si="548"/>
        <v>0</v>
      </c>
    </row>
    <row r="744" spans="1:22" ht="31.5" hidden="1">
      <c r="A744" s="112">
        <v>742</v>
      </c>
      <c r="B744" s="50" t="s">
        <v>254</v>
      </c>
      <c r="C744" s="110" t="s">
        <v>268</v>
      </c>
      <c r="D744" s="114"/>
      <c r="E744" s="69">
        <f t="shared" ref="E744:E757" si="549">SUM(H744:V744)/2</f>
        <v>0</v>
      </c>
      <c r="F744" s="74"/>
      <c r="G744" s="74">
        <f>SUM(G746:G750)</f>
        <v>0</v>
      </c>
      <c r="H744" s="74">
        <f t="shared" ref="H744:I744" si="550">SUM(H746:H750)</f>
        <v>0</v>
      </c>
      <c r="I744" s="74">
        <f t="shared" si="550"/>
        <v>0</v>
      </c>
      <c r="J744" s="74">
        <f t="shared" ref="J744:J750" si="551">SUM(G744:I744)</f>
        <v>0</v>
      </c>
      <c r="K744" s="74">
        <f t="shared" ref="K744:M744" si="552">SUM(K746:K750)</f>
        <v>0</v>
      </c>
      <c r="L744" s="74">
        <f t="shared" si="552"/>
        <v>0</v>
      </c>
      <c r="M744" s="74">
        <f t="shared" si="552"/>
        <v>0</v>
      </c>
      <c r="N744" s="74">
        <f t="shared" ref="N744:N757" si="553">SUM(K744:M744)</f>
        <v>0</v>
      </c>
      <c r="O744" s="74">
        <f t="shared" ref="O744:Q744" si="554">SUM(O746:O750)</f>
        <v>0</v>
      </c>
      <c r="P744" s="74">
        <f t="shared" si="554"/>
        <v>0</v>
      </c>
      <c r="Q744" s="74">
        <f t="shared" si="554"/>
        <v>0</v>
      </c>
      <c r="R744" s="74">
        <f t="shared" ref="R744:R757" si="555">SUM(O744:Q744)</f>
        <v>0</v>
      </c>
      <c r="S744" s="74">
        <f t="shared" ref="S744:U744" si="556">SUM(S746:S750)</f>
        <v>0</v>
      </c>
      <c r="T744" s="74">
        <f t="shared" si="556"/>
        <v>0</v>
      </c>
      <c r="U744" s="74">
        <f t="shared" si="556"/>
        <v>0</v>
      </c>
      <c r="V744" s="111">
        <f t="shared" ref="V744:V757" si="557">SUM(S744:U744)</f>
        <v>0</v>
      </c>
    </row>
    <row r="745" spans="1:22" hidden="1">
      <c r="A745" s="51">
        <v>743</v>
      </c>
      <c r="B745" s="45" t="s">
        <v>254</v>
      </c>
      <c r="C745" s="61" t="s">
        <v>229</v>
      </c>
      <c r="D745" s="59"/>
      <c r="E745" s="61">
        <f t="shared" si="549"/>
        <v>0</v>
      </c>
      <c r="F745" s="61"/>
      <c r="G745" s="61">
        <f>VLOOKUP($A745,[16]Dept!$A$5:$T$38,5,FALSE)*G$3%</f>
        <v>0</v>
      </c>
      <c r="H745" s="61">
        <f>VLOOKUP($A745,[16]Dept!$A$5:$T$38,6,FALSE)*H$3%</f>
        <v>0</v>
      </c>
      <c r="I745" s="61">
        <f>VLOOKUP($A745,[16]Dept!$A$5:$T$38,7,FALSE)*I$3%</f>
        <v>0</v>
      </c>
      <c r="J745" s="61">
        <f t="shared" si="551"/>
        <v>0</v>
      </c>
      <c r="K745" s="61">
        <f>VLOOKUP($A745,[16]Dept!$A$5:$T$38,9,FALSE)*K$3%</f>
        <v>0</v>
      </c>
      <c r="L745" s="61">
        <f>VLOOKUP($A745,[16]Dept!$A$5:$T$38,10,FALSE)*L$3%</f>
        <v>0</v>
      </c>
      <c r="M745" s="61">
        <f>VLOOKUP($A745,[16]Dept!$A$5:$T$38,11,FALSE)*M$3%</f>
        <v>0</v>
      </c>
      <c r="N745" s="61">
        <f t="shared" si="553"/>
        <v>0</v>
      </c>
      <c r="O745" s="61">
        <f>VLOOKUP($A745,[16]Dept!$A$5:$T$38,13,FALSE)*O$3%</f>
        <v>0</v>
      </c>
      <c r="P745" s="61">
        <f>VLOOKUP($A745,[16]Dept!$A$5:$T$38,14,FALSE)*P$3%</f>
        <v>0</v>
      </c>
      <c r="Q745" s="61">
        <f>VLOOKUP($A745,[16]Dept!$A$5:$T$38,15,FALSE)*Q$3%</f>
        <v>0</v>
      </c>
      <c r="R745" s="61">
        <f t="shared" si="555"/>
        <v>0</v>
      </c>
      <c r="S745" s="61">
        <f>VLOOKUP($A745,[16]Dept!$A$5:$T$38,17,FALSE)*S$3%</f>
        <v>0</v>
      </c>
      <c r="T745" s="61">
        <f>VLOOKUP($A745,[16]Dept!$A$5:$T$38,18,FALSE)*T$3%</f>
        <v>0</v>
      </c>
      <c r="U745" s="61">
        <f>VLOOKUP($A745,[16]Dept!$A$5:$T$38,19,FALSE)*U$3%</f>
        <v>0</v>
      </c>
      <c r="V745" s="61">
        <f t="shared" si="557"/>
        <v>0</v>
      </c>
    </row>
    <row r="746" spans="1:22" hidden="1">
      <c r="A746" s="51">
        <v>744</v>
      </c>
      <c r="B746" s="45" t="s">
        <v>254</v>
      </c>
      <c r="C746" s="61" t="s">
        <v>228</v>
      </c>
      <c r="D746" s="59"/>
      <c r="E746" s="61">
        <f t="shared" si="549"/>
        <v>0</v>
      </c>
      <c r="F746" s="61"/>
      <c r="G746" s="61">
        <f>VLOOKUP($A746,[16]Dept!$A$5:$T$38,5,FALSE)*G$3%</f>
        <v>0</v>
      </c>
      <c r="H746" s="61">
        <f>VLOOKUP($A746,[16]Dept!$A$5:$T$38,6,FALSE)*H$3%</f>
        <v>0</v>
      </c>
      <c r="I746" s="61">
        <f>VLOOKUP($A746,[16]Dept!$A$5:$T$38,7,FALSE)*I$3%</f>
        <v>0</v>
      </c>
      <c r="J746" s="61">
        <f t="shared" si="551"/>
        <v>0</v>
      </c>
      <c r="K746" s="61">
        <f>VLOOKUP($A746,[16]Dept!$A$5:$T$38,9,FALSE)*K$3%</f>
        <v>0</v>
      </c>
      <c r="L746" s="61">
        <f>VLOOKUP($A746,[16]Dept!$A$5:$T$38,10,FALSE)*L$3%</f>
        <v>0</v>
      </c>
      <c r="M746" s="61">
        <f>VLOOKUP($A746,[16]Dept!$A$5:$T$38,11,FALSE)*M$3%</f>
        <v>0</v>
      </c>
      <c r="N746" s="61">
        <f t="shared" si="553"/>
        <v>0</v>
      </c>
      <c r="O746" s="61">
        <f>VLOOKUP($A746,[16]Dept!$A$5:$T$38,13,FALSE)*O$3%</f>
        <v>0</v>
      </c>
      <c r="P746" s="61">
        <f>VLOOKUP($A746,[16]Dept!$A$5:$T$38,14,FALSE)*P$3%</f>
        <v>0</v>
      </c>
      <c r="Q746" s="61">
        <f>VLOOKUP($A746,[16]Dept!$A$5:$T$38,15,FALSE)*Q$3%</f>
        <v>0</v>
      </c>
      <c r="R746" s="61">
        <f t="shared" si="555"/>
        <v>0</v>
      </c>
      <c r="S746" s="61">
        <f>VLOOKUP($A746,[16]Dept!$A$5:$T$38,17,FALSE)*S$3%</f>
        <v>0</v>
      </c>
      <c r="T746" s="61">
        <f>VLOOKUP($A746,[16]Dept!$A$5:$T$38,18,FALSE)*T$3%</f>
        <v>0</v>
      </c>
      <c r="U746" s="61">
        <f>VLOOKUP($A746,[16]Dept!$A$5:$T$38,19,FALSE)*U$3%</f>
        <v>0</v>
      </c>
      <c r="V746" s="61">
        <f t="shared" si="557"/>
        <v>0</v>
      </c>
    </row>
    <row r="747" spans="1:22" hidden="1">
      <c r="A747" s="51">
        <v>745</v>
      </c>
      <c r="B747" s="45" t="s">
        <v>254</v>
      </c>
      <c r="C747" s="61" t="s">
        <v>227</v>
      </c>
      <c r="D747" s="59"/>
      <c r="E747" s="61">
        <f t="shared" si="549"/>
        <v>0</v>
      </c>
      <c r="F747" s="61"/>
      <c r="G747" s="61">
        <f>VLOOKUP($A747,[16]Dept!$A$5:$T$38,5,FALSE)*G$3%</f>
        <v>0</v>
      </c>
      <c r="H747" s="61">
        <f>VLOOKUP($A747,[16]Dept!$A$5:$T$38,6,FALSE)*H$3%</f>
        <v>0</v>
      </c>
      <c r="I747" s="61">
        <f>VLOOKUP($A747,[16]Dept!$A$5:$T$38,7,FALSE)*I$3%</f>
        <v>0</v>
      </c>
      <c r="J747" s="61">
        <f t="shared" si="551"/>
        <v>0</v>
      </c>
      <c r="K747" s="61">
        <f>VLOOKUP($A747,[16]Dept!$A$5:$T$38,9,FALSE)*K$3%</f>
        <v>0</v>
      </c>
      <c r="L747" s="61">
        <f>VLOOKUP($A747,[16]Dept!$A$5:$T$38,10,FALSE)*L$3%</f>
        <v>0</v>
      </c>
      <c r="M747" s="61">
        <f>VLOOKUP($A747,[16]Dept!$A$5:$T$38,11,FALSE)*M$3%</f>
        <v>0</v>
      </c>
      <c r="N747" s="61">
        <f t="shared" si="553"/>
        <v>0</v>
      </c>
      <c r="O747" s="61">
        <f>VLOOKUP($A747,[16]Dept!$A$5:$T$38,13,FALSE)*O$3%</f>
        <v>0</v>
      </c>
      <c r="P747" s="61">
        <f>VLOOKUP($A747,[16]Dept!$A$5:$T$38,14,FALSE)*P$3%</f>
        <v>0</v>
      </c>
      <c r="Q747" s="61">
        <f>VLOOKUP($A747,[16]Dept!$A$5:$T$38,15,FALSE)*Q$3%</f>
        <v>0</v>
      </c>
      <c r="R747" s="61">
        <f t="shared" si="555"/>
        <v>0</v>
      </c>
      <c r="S747" s="61">
        <f>VLOOKUP($A747,[16]Dept!$A$5:$T$38,17,FALSE)*S$3%</f>
        <v>0</v>
      </c>
      <c r="T747" s="61">
        <f>VLOOKUP($A747,[16]Dept!$A$5:$T$38,18,FALSE)*T$3%</f>
        <v>0</v>
      </c>
      <c r="U747" s="61">
        <f>VLOOKUP($A747,[16]Dept!$A$5:$T$38,19,FALSE)*U$3%</f>
        <v>0</v>
      </c>
      <c r="V747" s="61">
        <f t="shared" si="557"/>
        <v>0</v>
      </c>
    </row>
    <row r="748" spans="1:22" hidden="1">
      <c r="A748" s="51">
        <v>746</v>
      </c>
      <c r="B748" s="45" t="s">
        <v>254</v>
      </c>
      <c r="C748" s="61" t="s">
        <v>226</v>
      </c>
      <c r="D748" s="59"/>
      <c r="E748" s="61">
        <f t="shared" si="549"/>
        <v>0</v>
      </c>
      <c r="F748" s="61"/>
      <c r="G748" s="61">
        <f>VLOOKUP($A748,[16]Dept!$A$5:$T$38,5,FALSE)*G$3%</f>
        <v>0</v>
      </c>
      <c r="H748" s="61">
        <f>VLOOKUP($A748,[16]Dept!$A$5:$T$38,6,FALSE)*H$3%</f>
        <v>0</v>
      </c>
      <c r="I748" s="61">
        <f>VLOOKUP($A748,[16]Dept!$A$5:$T$38,7,FALSE)*I$3%</f>
        <v>0</v>
      </c>
      <c r="J748" s="61">
        <f t="shared" si="551"/>
        <v>0</v>
      </c>
      <c r="K748" s="61">
        <f>VLOOKUP($A748,[16]Dept!$A$5:$T$38,9,FALSE)*K$3%</f>
        <v>0</v>
      </c>
      <c r="L748" s="61">
        <f>VLOOKUP($A748,[16]Dept!$A$5:$T$38,10,FALSE)*L$3%</f>
        <v>0</v>
      </c>
      <c r="M748" s="61">
        <f>VLOOKUP($A748,[16]Dept!$A$5:$T$38,11,FALSE)*M$3%</f>
        <v>0</v>
      </c>
      <c r="N748" s="61">
        <f t="shared" si="553"/>
        <v>0</v>
      </c>
      <c r="O748" s="61">
        <f>VLOOKUP($A748,[16]Dept!$A$5:$T$38,13,FALSE)*O$3%</f>
        <v>0</v>
      </c>
      <c r="P748" s="61">
        <f>VLOOKUP($A748,[16]Dept!$A$5:$T$38,14,FALSE)*P$3%</f>
        <v>0</v>
      </c>
      <c r="Q748" s="61">
        <f>VLOOKUP($A748,[16]Dept!$A$5:$T$38,15,FALSE)*Q$3%</f>
        <v>0</v>
      </c>
      <c r="R748" s="61">
        <f t="shared" si="555"/>
        <v>0</v>
      </c>
      <c r="S748" s="61">
        <f>VLOOKUP($A748,[16]Dept!$A$5:$T$38,17,FALSE)*S$3%</f>
        <v>0</v>
      </c>
      <c r="T748" s="61">
        <f>VLOOKUP($A748,[16]Dept!$A$5:$T$38,18,FALSE)*T$3%</f>
        <v>0</v>
      </c>
      <c r="U748" s="61">
        <f>VLOOKUP($A748,[16]Dept!$A$5:$T$38,19,FALSE)*U$3%</f>
        <v>0</v>
      </c>
      <c r="V748" s="61">
        <f t="shared" si="557"/>
        <v>0</v>
      </c>
    </row>
    <row r="749" spans="1:22" hidden="1">
      <c r="A749" s="51">
        <v>747</v>
      </c>
      <c r="B749" s="45" t="s">
        <v>254</v>
      </c>
      <c r="C749" s="61" t="s">
        <v>225</v>
      </c>
      <c r="D749" s="59"/>
      <c r="E749" s="61">
        <f t="shared" si="549"/>
        <v>0</v>
      </c>
      <c r="F749" s="61"/>
      <c r="G749" s="61">
        <f>VLOOKUP($A749,[16]Dept!$A$5:$T$38,5,FALSE)*G$3%</f>
        <v>0</v>
      </c>
      <c r="H749" s="61">
        <f>VLOOKUP($A749,[16]Dept!$A$5:$T$38,6,FALSE)*H$3%</f>
        <v>0</v>
      </c>
      <c r="I749" s="61">
        <f>VLOOKUP($A749,[16]Dept!$A$5:$T$38,7,FALSE)*I$3%</f>
        <v>0</v>
      </c>
      <c r="J749" s="61">
        <f t="shared" si="551"/>
        <v>0</v>
      </c>
      <c r="K749" s="61">
        <f>VLOOKUP($A749,[16]Dept!$A$5:$T$38,9,FALSE)*K$3%</f>
        <v>0</v>
      </c>
      <c r="L749" s="61">
        <f>VLOOKUP($A749,[16]Dept!$A$5:$T$38,10,FALSE)*L$3%</f>
        <v>0</v>
      </c>
      <c r="M749" s="61">
        <f>VLOOKUP($A749,[16]Dept!$A$5:$T$38,11,FALSE)*M$3%</f>
        <v>0</v>
      </c>
      <c r="N749" s="61">
        <f t="shared" si="553"/>
        <v>0</v>
      </c>
      <c r="O749" s="61">
        <f>VLOOKUP($A749,[16]Dept!$A$5:$T$38,13,FALSE)*O$3%</f>
        <v>0</v>
      </c>
      <c r="P749" s="61">
        <f>VLOOKUP($A749,[16]Dept!$A$5:$T$38,14,FALSE)*P$3%</f>
        <v>0</v>
      </c>
      <c r="Q749" s="61">
        <f>VLOOKUP($A749,[16]Dept!$A$5:$T$38,15,FALSE)*Q$3%</f>
        <v>0</v>
      </c>
      <c r="R749" s="61">
        <f t="shared" si="555"/>
        <v>0</v>
      </c>
      <c r="S749" s="61">
        <f>VLOOKUP($A749,[16]Dept!$A$5:$T$38,17,FALSE)*S$3%</f>
        <v>0</v>
      </c>
      <c r="T749" s="61">
        <f>VLOOKUP($A749,[16]Dept!$A$5:$T$38,18,FALSE)*T$3%</f>
        <v>0</v>
      </c>
      <c r="U749" s="61">
        <f>VLOOKUP($A749,[16]Dept!$A$5:$T$38,19,FALSE)*U$3%</f>
        <v>0</v>
      </c>
      <c r="V749" s="61">
        <f t="shared" si="557"/>
        <v>0</v>
      </c>
    </row>
    <row r="750" spans="1:22" hidden="1">
      <c r="A750" s="51">
        <v>748</v>
      </c>
      <c r="B750" s="45" t="s">
        <v>254</v>
      </c>
      <c r="C750" s="61" t="s">
        <v>224</v>
      </c>
      <c r="D750" s="59"/>
      <c r="E750" s="61">
        <f t="shared" si="549"/>
        <v>0</v>
      </c>
      <c r="F750" s="61"/>
      <c r="G750" s="61">
        <f>VLOOKUP($A750,[16]Dept!$A$5:$T$38,5,FALSE)*G$3%</f>
        <v>0</v>
      </c>
      <c r="H750" s="61">
        <f>VLOOKUP($A750,[16]Dept!$A$5:$T$38,6,FALSE)*H$3%</f>
        <v>0</v>
      </c>
      <c r="I750" s="61">
        <f>VLOOKUP($A750,[16]Dept!$A$5:$T$38,7,FALSE)*I$3%</f>
        <v>0</v>
      </c>
      <c r="J750" s="61">
        <f t="shared" si="551"/>
        <v>0</v>
      </c>
      <c r="K750" s="61">
        <f>VLOOKUP($A750,[16]Dept!$A$5:$T$38,9,FALSE)*K$3%</f>
        <v>0</v>
      </c>
      <c r="L750" s="61">
        <f>VLOOKUP($A750,[16]Dept!$A$5:$T$38,10,FALSE)*L$3%</f>
        <v>0</v>
      </c>
      <c r="M750" s="61">
        <f>VLOOKUP($A750,[16]Dept!$A$5:$T$38,11,FALSE)*M$3%</f>
        <v>0</v>
      </c>
      <c r="N750" s="61">
        <f t="shared" si="553"/>
        <v>0</v>
      </c>
      <c r="O750" s="61">
        <f>VLOOKUP($A750,[16]Dept!$A$5:$T$38,13,FALSE)*O$3%</f>
        <v>0</v>
      </c>
      <c r="P750" s="61">
        <f>VLOOKUP($A750,[16]Dept!$A$5:$T$38,14,FALSE)*P$3%</f>
        <v>0</v>
      </c>
      <c r="Q750" s="61">
        <f>VLOOKUP($A750,[16]Dept!$A$5:$T$38,15,FALSE)*Q$3%</f>
        <v>0</v>
      </c>
      <c r="R750" s="61">
        <f t="shared" si="555"/>
        <v>0</v>
      </c>
      <c r="S750" s="61">
        <f>VLOOKUP($A750,[16]Dept!$A$5:$T$38,17,FALSE)*S$3%</f>
        <v>0</v>
      </c>
      <c r="T750" s="61">
        <f>VLOOKUP($A750,[16]Dept!$A$5:$T$38,18,FALSE)*T$3%</f>
        <v>0</v>
      </c>
      <c r="U750" s="61">
        <f>VLOOKUP($A750,[16]Dept!$A$5:$T$38,19,FALSE)*U$3%</f>
        <v>0</v>
      </c>
      <c r="V750" s="61">
        <f t="shared" si="557"/>
        <v>0</v>
      </c>
    </row>
    <row r="751" spans="1:22" ht="31.5" hidden="1">
      <c r="A751" s="112">
        <v>749</v>
      </c>
      <c r="B751" s="50" t="s">
        <v>256</v>
      </c>
      <c r="C751" s="114" t="s">
        <v>269</v>
      </c>
      <c r="D751" s="114"/>
      <c r="E751" s="69">
        <f t="shared" si="549"/>
        <v>85614.993087546041</v>
      </c>
      <c r="F751" s="74"/>
      <c r="G751" s="74">
        <f>SUM(G752:G757)</f>
        <v>0</v>
      </c>
      <c r="H751" s="74">
        <f t="shared" ref="H751:I751" si="558">SUM(H752:H757)</f>
        <v>0</v>
      </c>
      <c r="I751" s="74">
        <f t="shared" si="558"/>
        <v>85614.993087546041</v>
      </c>
      <c r="J751" s="74">
        <f>SUM(G751:I751)</f>
        <v>85614.993087546041</v>
      </c>
      <c r="K751" s="74">
        <f>SUM(K752:K757)</f>
        <v>0</v>
      </c>
      <c r="L751" s="74">
        <f t="shared" ref="L751:M751" si="559">SUM(L752:L757)</f>
        <v>0</v>
      </c>
      <c r="M751" s="74">
        <f t="shared" si="559"/>
        <v>0</v>
      </c>
      <c r="N751" s="74">
        <f t="shared" si="553"/>
        <v>0</v>
      </c>
      <c r="O751" s="74">
        <f>SUM(O752:O757)</f>
        <v>0</v>
      </c>
      <c r="P751" s="74">
        <f t="shared" ref="P751:Q751" si="560">SUM(P752:P757)</f>
        <v>0</v>
      </c>
      <c r="Q751" s="74">
        <f t="shared" si="560"/>
        <v>0</v>
      </c>
      <c r="R751" s="74">
        <f t="shared" si="555"/>
        <v>0</v>
      </c>
      <c r="S751" s="74">
        <f>SUM(S752:S757)</f>
        <v>0</v>
      </c>
      <c r="T751" s="74">
        <f>SUM(T752:T757)</f>
        <v>0</v>
      </c>
      <c r="U751" s="74">
        <f t="shared" ref="U751" si="561">SUM(U752:U757)</f>
        <v>0</v>
      </c>
      <c r="V751" s="111">
        <f t="shared" si="557"/>
        <v>0</v>
      </c>
    </row>
    <row r="752" spans="1:22" hidden="1">
      <c r="A752" s="51">
        <v>750</v>
      </c>
      <c r="B752" s="45" t="s">
        <v>256</v>
      </c>
      <c r="C752" s="61" t="s">
        <v>258</v>
      </c>
      <c r="D752" s="59"/>
      <c r="E752" s="61">
        <f t="shared" si="549"/>
        <v>85614.993087546041</v>
      </c>
      <c r="F752" s="61"/>
      <c r="G752" s="61">
        <f>VLOOKUP($A752,[16]Dept!$A$5:$T$38,5,FALSE)*G$3%</f>
        <v>0</v>
      </c>
      <c r="H752" s="61">
        <f>VLOOKUP($A752,[16]Dept!$A$5:$T$38,6,FALSE)*H$3%</f>
        <v>0</v>
      </c>
      <c r="I752" s="61">
        <f>VLOOKUP($A752,[16]Dept!$A$5:$T$38,7,FALSE)*I$3%</f>
        <v>85614.993087546041</v>
      </c>
      <c r="J752" s="61">
        <f t="shared" ref="J752:J757" si="562">SUM(G752:I752)</f>
        <v>85614.993087546041</v>
      </c>
      <c r="K752" s="61">
        <f>VLOOKUP($A752,[16]Dept!$A$5:$T$38,9,FALSE)*K$3%</f>
        <v>0</v>
      </c>
      <c r="L752" s="61">
        <f>VLOOKUP($A752,[16]Dept!$A$5:$T$38,10,FALSE)*L$3%</f>
        <v>0</v>
      </c>
      <c r="M752" s="61">
        <f>VLOOKUP($A752,[16]Dept!$A$5:$T$38,11,FALSE)*M$3%</f>
        <v>0</v>
      </c>
      <c r="N752" s="61">
        <f t="shared" si="553"/>
        <v>0</v>
      </c>
      <c r="O752" s="61">
        <f>VLOOKUP($A752,[16]Dept!$A$5:$T$38,13,FALSE)*O$3%</f>
        <v>0</v>
      </c>
      <c r="P752" s="61">
        <f>VLOOKUP($A752,[16]Dept!$A$5:$T$38,14,FALSE)*P$3%</f>
        <v>0</v>
      </c>
      <c r="Q752" s="61">
        <f>VLOOKUP($A752,[16]Dept!$A$5:$T$38,15,FALSE)*Q$3%</f>
        <v>0</v>
      </c>
      <c r="R752" s="61">
        <f t="shared" si="555"/>
        <v>0</v>
      </c>
      <c r="S752" s="61">
        <f>VLOOKUP($A752,[16]Dept!$A$5:$T$38,17,FALSE)*S$3%</f>
        <v>0</v>
      </c>
      <c r="T752" s="61">
        <f>VLOOKUP($A752,[16]Dept!$A$5:$T$38,18,FALSE)*T$3%</f>
        <v>0</v>
      </c>
      <c r="U752" s="61">
        <f>VLOOKUP($A752,[16]Dept!$A$5:$T$38,19,FALSE)*U$3%</f>
        <v>0</v>
      </c>
      <c r="V752" s="61">
        <f t="shared" si="557"/>
        <v>0</v>
      </c>
    </row>
    <row r="753" spans="1:22" hidden="1">
      <c r="A753" s="51">
        <v>751</v>
      </c>
      <c r="B753" s="45" t="s">
        <v>256</v>
      </c>
      <c r="C753" s="61" t="s">
        <v>228</v>
      </c>
      <c r="D753" s="59"/>
      <c r="E753" s="61">
        <f t="shared" si="549"/>
        <v>0</v>
      </c>
      <c r="F753" s="61"/>
      <c r="G753" s="61">
        <f>VLOOKUP($A753,[16]Dept!$A$5:$T$38,5,FALSE)*G$3%</f>
        <v>0</v>
      </c>
      <c r="H753" s="61">
        <f>VLOOKUP($A753,[16]Dept!$A$5:$T$38,6,FALSE)*H$3%</f>
        <v>0</v>
      </c>
      <c r="I753" s="61">
        <f>VLOOKUP($A753,[16]Dept!$A$5:$T$38,7,FALSE)*I$3%</f>
        <v>0</v>
      </c>
      <c r="J753" s="61">
        <f t="shared" si="562"/>
        <v>0</v>
      </c>
      <c r="K753" s="61">
        <f>VLOOKUP($A753,[16]Dept!$A$5:$T$38,9,FALSE)*K$3%</f>
        <v>0</v>
      </c>
      <c r="L753" s="61">
        <f>VLOOKUP($A753,[16]Dept!$A$5:$T$38,10,FALSE)*L$3%</f>
        <v>0</v>
      </c>
      <c r="M753" s="61">
        <f>VLOOKUP($A753,[16]Dept!$A$5:$T$38,11,FALSE)*M$3%</f>
        <v>0</v>
      </c>
      <c r="N753" s="61">
        <f t="shared" si="553"/>
        <v>0</v>
      </c>
      <c r="O753" s="61">
        <f>VLOOKUP($A753,[16]Dept!$A$5:$T$38,13,FALSE)*O$3%</f>
        <v>0</v>
      </c>
      <c r="P753" s="61">
        <f>VLOOKUP($A753,[16]Dept!$A$5:$T$38,14,FALSE)*P$3%</f>
        <v>0</v>
      </c>
      <c r="Q753" s="61">
        <f>VLOOKUP($A753,[16]Dept!$A$5:$T$38,15,FALSE)*Q$3%</f>
        <v>0</v>
      </c>
      <c r="R753" s="61">
        <f t="shared" si="555"/>
        <v>0</v>
      </c>
      <c r="S753" s="61">
        <f>VLOOKUP($A753,[16]Dept!$A$5:$T$38,17,FALSE)*S$3%</f>
        <v>0</v>
      </c>
      <c r="T753" s="61">
        <f>VLOOKUP($A753,[16]Dept!$A$5:$T$38,18,FALSE)*T$3%</f>
        <v>0</v>
      </c>
      <c r="U753" s="61">
        <f>VLOOKUP($A753,[16]Dept!$A$5:$T$38,19,FALSE)*U$3%</f>
        <v>0</v>
      </c>
      <c r="V753" s="61">
        <f t="shared" si="557"/>
        <v>0</v>
      </c>
    </row>
    <row r="754" spans="1:22" hidden="1">
      <c r="A754" s="51">
        <v>752</v>
      </c>
      <c r="B754" s="45" t="s">
        <v>256</v>
      </c>
      <c r="C754" s="61" t="s">
        <v>227</v>
      </c>
      <c r="D754" s="59"/>
      <c r="E754" s="61">
        <f t="shared" si="549"/>
        <v>0</v>
      </c>
      <c r="F754" s="61"/>
      <c r="G754" s="61">
        <f>VLOOKUP($A754,[16]Dept!$A$5:$T$38,5,FALSE)*G$3%</f>
        <v>0</v>
      </c>
      <c r="H754" s="61">
        <f>VLOOKUP($A754,[16]Dept!$A$5:$T$38,6,FALSE)*H$3%</f>
        <v>0</v>
      </c>
      <c r="I754" s="61">
        <f>VLOOKUP($A754,[16]Dept!$A$5:$T$38,7,FALSE)*I$3%</f>
        <v>0</v>
      </c>
      <c r="J754" s="61">
        <f t="shared" si="562"/>
        <v>0</v>
      </c>
      <c r="K754" s="61">
        <f>VLOOKUP($A754,[16]Dept!$A$5:$T$38,9,FALSE)*K$3%</f>
        <v>0</v>
      </c>
      <c r="L754" s="61">
        <f>VLOOKUP($A754,[16]Dept!$A$5:$T$38,10,FALSE)*L$3%</f>
        <v>0</v>
      </c>
      <c r="M754" s="61">
        <f>VLOOKUP($A754,[16]Dept!$A$5:$T$38,11,FALSE)*M$3%</f>
        <v>0</v>
      </c>
      <c r="N754" s="61">
        <f t="shared" si="553"/>
        <v>0</v>
      </c>
      <c r="O754" s="61">
        <f>VLOOKUP($A754,[16]Dept!$A$5:$T$38,13,FALSE)*O$3%</f>
        <v>0</v>
      </c>
      <c r="P754" s="61">
        <f>VLOOKUP($A754,[16]Dept!$A$5:$T$38,14,FALSE)*P$3%</f>
        <v>0</v>
      </c>
      <c r="Q754" s="61">
        <f>VLOOKUP($A754,[16]Dept!$A$5:$T$38,15,FALSE)*Q$3%</f>
        <v>0</v>
      </c>
      <c r="R754" s="61">
        <f t="shared" si="555"/>
        <v>0</v>
      </c>
      <c r="S754" s="61">
        <f>VLOOKUP($A754,[16]Dept!$A$5:$T$38,17,FALSE)*S$3%</f>
        <v>0</v>
      </c>
      <c r="T754" s="61">
        <f>VLOOKUP($A754,[16]Dept!$A$5:$T$38,18,FALSE)*T$3%</f>
        <v>0</v>
      </c>
      <c r="U754" s="61">
        <f>VLOOKUP($A754,[16]Dept!$A$5:$T$38,19,FALSE)*U$3%</f>
        <v>0</v>
      </c>
      <c r="V754" s="61">
        <f t="shared" si="557"/>
        <v>0</v>
      </c>
    </row>
    <row r="755" spans="1:22" hidden="1">
      <c r="A755" s="51">
        <v>753</v>
      </c>
      <c r="B755" s="45" t="s">
        <v>256</v>
      </c>
      <c r="C755" s="61" t="s">
        <v>226</v>
      </c>
      <c r="D755" s="59"/>
      <c r="E755" s="61">
        <f t="shared" si="549"/>
        <v>0</v>
      </c>
      <c r="F755" s="61"/>
      <c r="G755" s="61">
        <f>VLOOKUP($A755,[16]Dept!$A$5:$T$38,5,FALSE)*G$3%</f>
        <v>0</v>
      </c>
      <c r="H755" s="61">
        <f>VLOOKUP($A755,[16]Dept!$A$5:$T$38,6,FALSE)*H$3%</f>
        <v>0</v>
      </c>
      <c r="I755" s="61">
        <f>VLOOKUP($A755,[16]Dept!$A$5:$T$38,7,FALSE)*I$3%</f>
        <v>0</v>
      </c>
      <c r="J755" s="61">
        <f t="shared" si="562"/>
        <v>0</v>
      </c>
      <c r="K755" s="61">
        <f>VLOOKUP($A755,[16]Dept!$A$5:$T$38,9,FALSE)*K$3%</f>
        <v>0</v>
      </c>
      <c r="L755" s="61">
        <f>VLOOKUP($A755,[16]Dept!$A$5:$T$38,10,FALSE)*L$3%</f>
        <v>0</v>
      </c>
      <c r="M755" s="61">
        <f>VLOOKUP($A755,[16]Dept!$A$5:$T$38,11,FALSE)*M$3%</f>
        <v>0</v>
      </c>
      <c r="N755" s="61">
        <f t="shared" si="553"/>
        <v>0</v>
      </c>
      <c r="O755" s="61">
        <f>VLOOKUP($A755,[16]Dept!$A$5:$T$38,13,FALSE)*O$3%</f>
        <v>0</v>
      </c>
      <c r="P755" s="61">
        <f>VLOOKUP($A755,[16]Dept!$A$5:$T$38,14,FALSE)*P$3%</f>
        <v>0</v>
      </c>
      <c r="Q755" s="61">
        <f>VLOOKUP($A755,[16]Dept!$A$5:$T$38,15,FALSE)*Q$3%</f>
        <v>0</v>
      </c>
      <c r="R755" s="61">
        <f t="shared" si="555"/>
        <v>0</v>
      </c>
      <c r="S755" s="61">
        <f>VLOOKUP($A755,[16]Dept!$A$5:$T$38,17,FALSE)*S$3%</f>
        <v>0</v>
      </c>
      <c r="T755" s="61">
        <f>VLOOKUP($A755,[16]Dept!$A$5:$T$38,18,FALSE)*T$3%</f>
        <v>0</v>
      </c>
      <c r="U755" s="61">
        <f>VLOOKUP($A755,[16]Dept!$A$5:$T$38,19,FALSE)*U$3%</f>
        <v>0</v>
      </c>
      <c r="V755" s="61">
        <f t="shared" si="557"/>
        <v>0</v>
      </c>
    </row>
    <row r="756" spans="1:22" hidden="1">
      <c r="A756" s="51">
        <v>754</v>
      </c>
      <c r="B756" s="45" t="s">
        <v>256</v>
      </c>
      <c r="C756" s="61" t="s">
        <v>225</v>
      </c>
      <c r="D756" s="59"/>
      <c r="E756" s="61">
        <f t="shared" si="549"/>
        <v>0</v>
      </c>
      <c r="F756" s="61"/>
      <c r="G756" s="61">
        <f>VLOOKUP($A756,[16]Dept!$A$5:$T$38,5,FALSE)*G$3%</f>
        <v>0</v>
      </c>
      <c r="H756" s="61">
        <f>VLOOKUP($A756,[16]Dept!$A$5:$T$38,6,FALSE)*H$3%</f>
        <v>0</v>
      </c>
      <c r="I756" s="61">
        <f>VLOOKUP($A756,[16]Dept!$A$5:$T$38,7,FALSE)*I$3%</f>
        <v>0</v>
      </c>
      <c r="J756" s="61">
        <f t="shared" si="562"/>
        <v>0</v>
      </c>
      <c r="K756" s="61">
        <f>VLOOKUP($A756,[16]Dept!$A$5:$T$38,9,FALSE)*K$3%</f>
        <v>0</v>
      </c>
      <c r="L756" s="61">
        <f>VLOOKUP($A756,[16]Dept!$A$5:$T$38,10,FALSE)*L$3%</f>
        <v>0</v>
      </c>
      <c r="M756" s="61">
        <f>VLOOKUP($A756,[16]Dept!$A$5:$T$38,11,FALSE)*M$3%</f>
        <v>0</v>
      </c>
      <c r="N756" s="61">
        <f t="shared" si="553"/>
        <v>0</v>
      </c>
      <c r="O756" s="61">
        <f>VLOOKUP($A756,[16]Dept!$A$5:$T$38,13,FALSE)*O$3%</f>
        <v>0</v>
      </c>
      <c r="P756" s="61">
        <f>VLOOKUP($A756,[16]Dept!$A$5:$T$38,14,FALSE)*P$3%</f>
        <v>0</v>
      </c>
      <c r="Q756" s="61">
        <f>VLOOKUP($A756,[16]Dept!$A$5:$T$38,15,FALSE)*Q$3%</f>
        <v>0</v>
      </c>
      <c r="R756" s="61">
        <f t="shared" si="555"/>
        <v>0</v>
      </c>
      <c r="S756" s="61">
        <f>VLOOKUP($A756,[16]Dept!$A$5:$T$38,17,FALSE)*S$3%</f>
        <v>0</v>
      </c>
      <c r="T756" s="61">
        <f>VLOOKUP($A756,[16]Dept!$A$5:$T$38,18,FALSE)*T$3%</f>
        <v>0</v>
      </c>
      <c r="U756" s="61">
        <f>VLOOKUP($A756,[16]Dept!$A$5:$T$38,19,FALSE)*U$3%</f>
        <v>0</v>
      </c>
      <c r="V756" s="61">
        <f t="shared" si="557"/>
        <v>0</v>
      </c>
    </row>
    <row r="757" spans="1:22" hidden="1">
      <c r="A757" s="51">
        <v>755</v>
      </c>
      <c r="B757" s="45" t="s">
        <v>256</v>
      </c>
      <c r="C757" s="61" t="s">
        <v>224</v>
      </c>
      <c r="D757" s="59"/>
      <c r="E757" s="61">
        <f t="shared" si="549"/>
        <v>0</v>
      </c>
      <c r="F757" s="61"/>
      <c r="G757" s="61">
        <f>VLOOKUP($A757,[16]Dept!$A$5:$T$38,5,FALSE)*G$3%</f>
        <v>0</v>
      </c>
      <c r="H757" s="61">
        <f>VLOOKUP($A757,[16]Dept!$A$5:$T$38,6,FALSE)*H$3%</f>
        <v>0</v>
      </c>
      <c r="I757" s="61">
        <f>VLOOKUP($A757,[16]Dept!$A$5:$T$38,7,FALSE)*I$3%</f>
        <v>0</v>
      </c>
      <c r="J757" s="61">
        <f t="shared" si="562"/>
        <v>0</v>
      </c>
      <c r="K757" s="61">
        <f>VLOOKUP($A757,[16]Dept!$A$5:$T$38,9,FALSE)*K$3%</f>
        <v>0</v>
      </c>
      <c r="L757" s="61">
        <f>VLOOKUP($A757,[16]Dept!$A$5:$T$38,10,FALSE)*L$3%</f>
        <v>0</v>
      </c>
      <c r="M757" s="61">
        <f>VLOOKUP($A757,[16]Dept!$A$5:$T$38,11,FALSE)*M$3%</f>
        <v>0</v>
      </c>
      <c r="N757" s="61">
        <f t="shared" si="553"/>
        <v>0</v>
      </c>
      <c r="O757" s="61">
        <f>VLOOKUP($A757,[16]Dept!$A$5:$T$38,13,FALSE)*O$3%</f>
        <v>0</v>
      </c>
      <c r="P757" s="61">
        <f>VLOOKUP($A757,[16]Dept!$A$5:$T$38,14,FALSE)*P$3%</f>
        <v>0</v>
      </c>
      <c r="Q757" s="61">
        <f>VLOOKUP($A757,[16]Dept!$A$5:$T$38,15,FALSE)*Q$3%</f>
        <v>0</v>
      </c>
      <c r="R757" s="61">
        <f t="shared" si="555"/>
        <v>0</v>
      </c>
      <c r="S757" s="61">
        <f>VLOOKUP($A757,[16]Dept!$A$5:$T$38,17,FALSE)*S$3%</f>
        <v>0</v>
      </c>
      <c r="T757" s="61">
        <f>VLOOKUP($A757,[16]Dept!$A$5:$T$38,18,FALSE)*T$3%</f>
        <v>0</v>
      </c>
      <c r="U757" s="61">
        <f>VLOOKUP($A757,[16]Dept!$A$5:$T$38,19,FALSE)*U$3%</f>
        <v>0</v>
      </c>
      <c r="V757" s="61">
        <f t="shared" si="557"/>
        <v>0</v>
      </c>
    </row>
  </sheetData>
  <autoFilter ref="B4:V757">
    <filterColumn colId="0">
      <filters>
        <filter val="SCM PO"/>
        <filter val="SCM PO-I"/>
        <filter val="SCM PO-R"/>
      </filters>
    </filterColumn>
    <sortState ref="B2:U682">
      <sortCondition ref="B2:B848"/>
    </sortState>
  </autoFilter>
  <pageMargins left="0.69930555555555596" right="0.69930555555555596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/>
  <dimension ref="A1:Z757"/>
  <sheetViews>
    <sheetView zoomScaleNormal="100" workbookViewId="0">
      <pane xSplit="3" ySplit="5" topLeftCell="D6" activePane="bottomRight" state="frozen"/>
      <selection activeCell="G2" sqref="G2"/>
      <selection pane="topRight" activeCell="G2" sqref="G2"/>
      <selection pane="bottomLeft" activeCell="G2" sqref="G2"/>
      <selection pane="bottomRight" activeCell="C45" sqref="C45"/>
    </sheetView>
  </sheetViews>
  <sheetFormatPr defaultColWidth="9.140625" defaultRowHeight="15.75"/>
  <cols>
    <col min="1" max="1" width="8.5703125" style="93" bestFit="1" customWidth="1"/>
    <col min="2" max="2" width="17.5703125" style="7" customWidth="1"/>
    <col min="3" max="3" width="29.7109375" style="67" customWidth="1"/>
    <col min="4" max="4" width="8.28515625" style="67" customWidth="1"/>
    <col min="5" max="5" width="16.140625" style="67" bestFit="1" customWidth="1"/>
    <col min="6" max="6" width="11.5703125" style="103" hidden="1" customWidth="1"/>
    <col min="7" max="7" width="13.7109375" style="67" customWidth="1"/>
    <col min="8" max="9" width="13.85546875" style="67" bestFit="1" customWidth="1"/>
    <col min="10" max="10" width="15.5703125" style="67" bestFit="1" customWidth="1"/>
    <col min="11" max="11" width="13.7109375" style="67" customWidth="1"/>
    <col min="12" max="12" width="14.28515625" style="67" bestFit="1" customWidth="1"/>
    <col min="13" max="13" width="18" style="67" bestFit="1" customWidth="1"/>
    <col min="14" max="14" width="15.5703125" style="67" bestFit="1" customWidth="1"/>
    <col min="15" max="15" width="15.42578125" style="67" bestFit="1" customWidth="1"/>
    <col min="16" max="16" width="17.5703125" style="67" bestFit="1" customWidth="1"/>
    <col min="17" max="17" width="16.85546875" style="67" bestFit="1" customWidth="1"/>
    <col min="18" max="18" width="15.5703125" style="67" bestFit="1" customWidth="1"/>
    <col min="19" max="19" width="15.28515625" style="67" bestFit="1" customWidth="1"/>
    <col min="20" max="20" width="16.28515625" style="67" bestFit="1" customWidth="1"/>
    <col min="21" max="21" width="13.85546875" style="67" bestFit="1" customWidth="1"/>
    <col min="22" max="22" width="15.5703125" style="67" bestFit="1" customWidth="1"/>
    <col min="23" max="16384" width="9.140625" style="8"/>
  </cols>
  <sheetData>
    <row r="1" spans="1:22">
      <c r="A1" s="51"/>
      <c r="B1" s="7" t="s">
        <v>238</v>
      </c>
      <c r="C1" s="75"/>
      <c r="D1" s="75"/>
      <c r="E1" s="75"/>
      <c r="F1" s="97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>
      <c r="A2" s="51"/>
      <c r="C2" s="75" t="s">
        <v>270</v>
      </c>
      <c r="D2" s="75"/>
      <c r="E2" s="75"/>
      <c r="F2" s="97"/>
      <c r="G2" s="78" t="e">
        <f>+G73/CONSOLE!G73%</f>
        <v>#DIV/0!</v>
      </c>
      <c r="H2" s="78" t="e">
        <f>+H73/CONSOLE!H73%</f>
        <v>#DIV/0!</v>
      </c>
      <c r="I2" s="78" t="e">
        <f>+I73/CONSOLE!I73%</f>
        <v>#DIV/0!</v>
      </c>
      <c r="J2" s="78" t="e">
        <f>+J73/CONSOLE!J73%</f>
        <v>#DIV/0!</v>
      </c>
      <c r="K2" s="78" t="e">
        <f>+K73/CONSOLE!K73%</f>
        <v>#DIV/0!</v>
      </c>
      <c r="L2" s="78" t="e">
        <f>+L73/CONSOLE!L73%</f>
        <v>#DIV/0!</v>
      </c>
      <c r="M2" s="78" t="e">
        <f>+M73/CONSOLE!M73%</f>
        <v>#DIV/0!</v>
      </c>
      <c r="N2" s="78" t="e">
        <f>+N73/CONSOLE!N73%</f>
        <v>#DIV/0!</v>
      </c>
      <c r="O2" s="78" t="e">
        <f>+O73/CONSOLE!O73%</f>
        <v>#DIV/0!</v>
      </c>
      <c r="P2" s="78" t="e">
        <f>+P73/CONSOLE!P73%</f>
        <v>#DIV/0!</v>
      </c>
      <c r="Q2" s="78" t="e">
        <f>+Q73/CONSOLE!Q73%</f>
        <v>#DIV/0!</v>
      </c>
      <c r="R2" s="78" t="e">
        <f>+R73/CONSOLE!R73%</f>
        <v>#DIV/0!</v>
      </c>
      <c r="S2" s="78" t="e">
        <f>+S73/CONSOLE!S73%</f>
        <v>#DIV/0!</v>
      </c>
      <c r="T2" s="78" t="e">
        <f>+T73/CONSOLE!T73%</f>
        <v>#DIV/0!</v>
      </c>
      <c r="U2" s="78" t="e">
        <f>+U73/CONSOLE!U73%</f>
        <v>#DIV/0!</v>
      </c>
      <c r="V2" s="78" t="e">
        <f>+V73/CONSOLE!V73%</f>
        <v>#DIV/0!</v>
      </c>
    </row>
    <row r="3" spans="1:22" s="47" customFormat="1">
      <c r="A3" s="51"/>
      <c r="B3" s="46" t="s">
        <v>0</v>
      </c>
      <c r="C3" s="78" t="s">
        <v>271</v>
      </c>
      <c r="D3" s="78"/>
      <c r="E3" s="78"/>
      <c r="F3" s="98"/>
      <c r="G3" s="78">
        <f>'[1]SALES RATIO'!D3</f>
        <v>33.839889291791742</v>
      </c>
      <c r="H3" s="78">
        <f>'[1]SALES RATIO'!$F$3</f>
        <v>32.551072631999801</v>
      </c>
      <c r="I3" s="78">
        <f>'[1]SALES RATIO'!$H$3</f>
        <v>28.915543662845369</v>
      </c>
      <c r="J3" s="78">
        <f>SUM(G3:I3)</f>
        <v>95.306505586636902</v>
      </c>
      <c r="K3" s="78">
        <f>'[1]SALES RATIO'!$J$3</f>
        <v>26.88676109411243</v>
      </c>
      <c r="L3" s="78">
        <f>'[1]SALES RATIO'!$L$3</f>
        <v>26.511331387478336</v>
      </c>
      <c r="M3" s="78">
        <f>'[1]SALES RATIO'!$N$3</f>
        <v>26.684023498322752</v>
      </c>
      <c r="N3" s="78">
        <f>SUM(K3:M3)</f>
        <v>80.08211597991351</v>
      </c>
      <c r="O3" s="78">
        <f>'[1]SALES RATIO'!$P$3</f>
        <v>26.198148643989178</v>
      </c>
      <c r="P3" s="78">
        <f>'[1]SALES RATIO'!$R$3</f>
        <v>25.96599172980271</v>
      </c>
      <c r="Q3" s="78">
        <f>'[1]SALES RATIO'!$T$3</f>
        <v>27.02567689079828</v>
      </c>
      <c r="R3" s="78">
        <f>SUM(O3:Q3)</f>
        <v>79.189817264590175</v>
      </c>
      <c r="S3" s="78">
        <f>'[1]SALES RATIO'!$V$3</f>
        <v>29.569704760797471</v>
      </c>
      <c r="T3" s="78">
        <f>'[1]SALES RATIO'!$X$3</f>
        <v>27.885035845619381</v>
      </c>
      <c r="U3" s="78">
        <f>'[1]SALES RATIO'!$Z$3</f>
        <v>29.039113010975715</v>
      </c>
      <c r="V3" s="78">
        <f>SUM(S3:U3)</f>
        <v>86.49385361739256</v>
      </c>
    </row>
    <row r="4" spans="1:22" s="48" customFormat="1">
      <c r="A4" s="137">
        <v>1</v>
      </c>
      <c r="B4" s="145" t="s">
        <v>1</v>
      </c>
      <c r="C4" s="146" t="s">
        <v>110</v>
      </c>
      <c r="D4" s="146"/>
      <c r="E4" s="146" t="s">
        <v>3</v>
      </c>
      <c r="F4" s="99"/>
      <c r="G4" s="147" t="s">
        <v>123</v>
      </c>
      <c r="H4" s="147" t="s">
        <v>124</v>
      </c>
      <c r="I4" s="147" t="s">
        <v>125</v>
      </c>
      <c r="J4" s="146" t="s">
        <v>126</v>
      </c>
      <c r="K4" s="147" t="s">
        <v>127</v>
      </c>
      <c r="L4" s="147" t="s">
        <v>128</v>
      </c>
      <c r="M4" s="147" t="s">
        <v>129</v>
      </c>
      <c r="N4" s="146" t="s">
        <v>130</v>
      </c>
      <c r="O4" s="147" t="s">
        <v>131</v>
      </c>
      <c r="P4" s="147" t="s">
        <v>132</v>
      </c>
      <c r="Q4" s="147" t="s">
        <v>133</v>
      </c>
      <c r="R4" s="146" t="s">
        <v>134</v>
      </c>
      <c r="S4" s="147" t="s">
        <v>135</v>
      </c>
      <c r="T4" s="147" t="s">
        <v>136</v>
      </c>
      <c r="U4" s="147" t="s">
        <v>137</v>
      </c>
      <c r="V4" s="148" t="s">
        <v>138</v>
      </c>
    </row>
    <row r="5" spans="1:22" hidden="1">
      <c r="A5" s="52">
        <v>2</v>
      </c>
      <c r="B5" s="9"/>
      <c r="C5" s="54" t="s">
        <v>2</v>
      </c>
      <c r="D5" s="54"/>
      <c r="E5" s="82" t="s">
        <v>3</v>
      </c>
      <c r="F5" s="83"/>
      <c r="G5" s="83" t="s">
        <v>18</v>
      </c>
      <c r="H5" s="83" t="s">
        <v>18</v>
      </c>
      <c r="I5" s="83" t="s">
        <v>18</v>
      </c>
      <c r="J5" s="82"/>
      <c r="K5" s="83" t="s">
        <v>18</v>
      </c>
      <c r="L5" s="83" t="s">
        <v>18</v>
      </c>
      <c r="M5" s="83" t="s">
        <v>18</v>
      </c>
      <c r="N5" s="82"/>
      <c r="O5" s="83" t="s">
        <v>18</v>
      </c>
      <c r="P5" s="83" t="s">
        <v>18</v>
      </c>
      <c r="Q5" s="83" t="s">
        <v>18</v>
      </c>
      <c r="R5" s="82"/>
      <c r="S5" s="83" t="s">
        <v>18</v>
      </c>
      <c r="T5" s="83" t="s">
        <v>18</v>
      </c>
      <c r="U5" s="83"/>
      <c r="V5" s="82" t="s">
        <v>18</v>
      </c>
    </row>
    <row r="6" spans="1:22">
      <c r="A6" s="120">
        <v>4</v>
      </c>
      <c r="B6" s="121" t="s">
        <v>30</v>
      </c>
      <c r="C6" s="128" t="s">
        <v>19</v>
      </c>
      <c r="D6" s="128"/>
      <c r="E6" s="128">
        <f>SUM(E7:E9)</f>
        <v>0</v>
      </c>
      <c r="F6" s="105"/>
      <c r="G6" s="127">
        <f>SUM(G7:G9)</f>
        <v>0</v>
      </c>
      <c r="H6" s="127">
        <f>SUM(H7:H9)</f>
        <v>0</v>
      </c>
      <c r="I6" s="127">
        <f t="shared" ref="I6:U6" si="0">SUM(I7:I9)</f>
        <v>0</v>
      </c>
      <c r="J6" s="128">
        <f t="shared" si="0"/>
        <v>0</v>
      </c>
      <c r="K6" s="127">
        <f t="shared" si="0"/>
        <v>0</v>
      </c>
      <c r="L6" s="127">
        <f t="shared" si="0"/>
        <v>0</v>
      </c>
      <c r="M6" s="127">
        <f t="shared" si="0"/>
        <v>0</v>
      </c>
      <c r="N6" s="128">
        <f t="shared" si="0"/>
        <v>0</v>
      </c>
      <c r="O6" s="127">
        <f t="shared" si="0"/>
        <v>0</v>
      </c>
      <c r="P6" s="127">
        <f t="shared" si="0"/>
        <v>0</v>
      </c>
      <c r="Q6" s="127">
        <f t="shared" si="0"/>
        <v>0</v>
      </c>
      <c r="R6" s="128">
        <f t="shared" si="0"/>
        <v>0</v>
      </c>
      <c r="S6" s="127">
        <f t="shared" si="0"/>
        <v>0</v>
      </c>
      <c r="T6" s="127">
        <f t="shared" si="0"/>
        <v>0</v>
      </c>
      <c r="U6" s="127">
        <f t="shared" si="0"/>
        <v>0</v>
      </c>
      <c r="V6" s="128">
        <f t="shared" ref="V6" si="1">SUM(V7:V9)</f>
        <v>0</v>
      </c>
    </row>
    <row r="7" spans="1:22">
      <c r="A7" s="52">
        <v>5</v>
      </c>
      <c r="B7" s="9" t="s">
        <v>30</v>
      </c>
      <c r="C7" s="54" t="s">
        <v>20</v>
      </c>
      <c r="D7" s="54"/>
      <c r="E7" s="54">
        <f t="shared" ref="E7:E35" si="2">SUM(G7:V7)/2</f>
        <v>0</v>
      </c>
      <c r="F7" s="55"/>
      <c r="G7" s="55"/>
      <c r="H7" s="55"/>
      <c r="I7" s="55"/>
      <c r="J7" s="54">
        <f>SUM(G7:I7)</f>
        <v>0</v>
      </c>
      <c r="K7" s="55"/>
      <c r="L7" s="55"/>
      <c r="M7" s="55"/>
      <c r="N7" s="54">
        <f>SUM(K7:M7)</f>
        <v>0</v>
      </c>
      <c r="O7" s="55"/>
      <c r="P7" s="55"/>
      <c r="Q7" s="55"/>
      <c r="R7" s="54">
        <f t="shared" ref="R7:R9" si="3">SUM(O7:Q7)</f>
        <v>0</v>
      </c>
      <c r="S7" s="55"/>
      <c r="T7" s="55"/>
      <c r="U7" s="55"/>
      <c r="V7" s="54">
        <f t="shared" ref="V7:V30" si="4">SUM(S7:U7)</f>
        <v>0</v>
      </c>
    </row>
    <row r="8" spans="1:22">
      <c r="A8" s="52">
        <v>6</v>
      </c>
      <c r="B8" s="9" t="s">
        <v>30</v>
      </c>
      <c r="C8" s="54" t="s">
        <v>21</v>
      </c>
      <c r="D8" s="54"/>
      <c r="E8" s="54">
        <f t="shared" si="2"/>
        <v>0</v>
      </c>
      <c r="F8" s="55"/>
      <c r="G8" s="55"/>
      <c r="H8" s="55"/>
      <c r="I8" s="55"/>
      <c r="J8" s="54">
        <f t="shared" ref="J8:J9" si="5">SUM(G8:I8)</f>
        <v>0</v>
      </c>
      <c r="K8" s="55"/>
      <c r="L8" s="55"/>
      <c r="M8" s="55"/>
      <c r="N8" s="54">
        <f t="shared" ref="N8:N9" si="6">SUM(K8:M8)</f>
        <v>0</v>
      </c>
      <c r="O8" s="55"/>
      <c r="P8" s="55"/>
      <c r="Q8" s="55"/>
      <c r="R8" s="54">
        <f t="shared" si="3"/>
        <v>0</v>
      </c>
      <c r="S8" s="55"/>
      <c r="T8" s="55"/>
      <c r="U8" s="55"/>
      <c r="V8" s="54">
        <f t="shared" si="4"/>
        <v>0</v>
      </c>
    </row>
    <row r="9" spans="1:22">
      <c r="A9" s="52">
        <v>7</v>
      </c>
      <c r="B9" s="9" t="s">
        <v>30</v>
      </c>
      <c r="C9" s="54" t="s">
        <v>22</v>
      </c>
      <c r="D9" s="54"/>
      <c r="E9" s="54">
        <f t="shared" si="2"/>
        <v>0</v>
      </c>
      <c r="F9" s="55"/>
      <c r="G9" s="55"/>
      <c r="H9" s="55"/>
      <c r="I9" s="55"/>
      <c r="J9" s="54">
        <f t="shared" si="5"/>
        <v>0</v>
      </c>
      <c r="K9" s="55"/>
      <c r="L9" s="55"/>
      <c r="M9" s="55"/>
      <c r="N9" s="54">
        <f t="shared" si="6"/>
        <v>0</v>
      </c>
      <c r="O9" s="55"/>
      <c r="P9" s="55"/>
      <c r="Q9" s="55"/>
      <c r="R9" s="54">
        <f t="shared" si="3"/>
        <v>0</v>
      </c>
      <c r="S9" s="55"/>
      <c r="T9" s="55"/>
      <c r="U9" s="55"/>
      <c r="V9" s="54">
        <f t="shared" si="4"/>
        <v>0</v>
      </c>
    </row>
    <row r="10" spans="1:22" hidden="1">
      <c r="A10" s="52">
        <v>8</v>
      </c>
      <c r="B10" s="9"/>
      <c r="C10" s="66"/>
      <c r="D10" s="66"/>
      <c r="E10" s="66">
        <f t="shared" si="2"/>
        <v>0</v>
      </c>
      <c r="F10" s="61"/>
      <c r="G10" s="61"/>
      <c r="H10" s="61"/>
      <c r="I10" s="61"/>
      <c r="J10" s="66">
        <f t="shared" ref="J10:J76" si="7">SUM(G10:I10)</f>
        <v>0</v>
      </c>
      <c r="K10" s="61"/>
      <c r="L10" s="61"/>
      <c r="M10" s="61"/>
      <c r="N10" s="66">
        <f t="shared" ref="N10:N76" si="8">SUM(K10:M10)</f>
        <v>0</v>
      </c>
      <c r="O10" s="61"/>
      <c r="P10" s="61"/>
      <c r="Q10" s="61"/>
      <c r="R10" s="66">
        <f t="shared" ref="R10:R76" si="9">SUM(O10:Q10)</f>
        <v>0</v>
      </c>
      <c r="S10" s="61"/>
      <c r="T10" s="61"/>
      <c r="U10" s="61"/>
      <c r="V10" s="66">
        <f t="shared" si="4"/>
        <v>0</v>
      </c>
    </row>
    <row r="11" spans="1:22">
      <c r="A11" s="120">
        <v>9</v>
      </c>
      <c r="B11" s="121" t="s">
        <v>30</v>
      </c>
      <c r="C11" s="122" t="s">
        <v>23</v>
      </c>
      <c r="D11" s="122"/>
      <c r="E11" s="122">
        <f>SUM(E12:E13)</f>
        <v>0</v>
      </c>
      <c r="F11" s="104"/>
      <c r="G11" s="123">
        <f>SUM(G12:G13)</f>
        <v>0</v>
      </c>
      <c r="H11" s="123">
        <f t="shared" ref="H11:U11" si="10">SUM(H12:H13)</f>
        <v>0</v>
      </c>
      <c r="I11" s="123">
        <f t="shared" si="10"/>
        <v>0</v>
      </c>
      <c r="J11" s="122">
        <f t="shared" si="10"/>
        <v>0</v>
      </c>
      <c r="K11" s="123">
        <f t="shared" si="10"/>
        <v>0</v>
      </c>
      <c r="L11" s="123">
        <f t="shared" si="10"/>
        <v>0</v>
      </c>
      <c r="M11" s="123">
        <f t="shared" si="10"/>
        <v>0</v>
      </c>
      <c r="N11" s="122">
        <f t="shared" si="10"/>
        <v>0</v>
      </c>
      <c r="O11" s="123">
        <f t="shared" si="10"/>
        <v>0</v>
      </c>
      <c r="P11" s="123">
        <f t="shared" si="10"/>
        <v>0</v>
      </c>
      <c r="Q11" s="123">
        <f t="shared" si="10"/>
        <v>0</v>
      </c>
      <c r="R11" s="122">
        <f t="shared" si="10"/>
        <v>0</v>
      </c>
      <c r="S11" s="123">
        <f t="shared" si="10"/>
        <v>0</v>
      </c>
      <c r="T11" s="123">
        <f t="shared" si="10"/>
        <v>0</v>
      </c>
      <c r="U11" s="123">
        <f t="shared" si="10"/>
        <v>0</v>
      </c>
      <c r="V11" s="122">
        <f t="shared" ref="V11" si="11">SUM(V12:V13)</f>
        <v>0</v>
      </c>
    </row>
    <row r="12" spans="1:22">
      <c r="A12" s="52">
        <v>10</v>
      </c>
      <c r="B12" s="9" t="s">
        <v>30</v>
      </c>
      <c r="C12" s="54" t="s">
        <v>24</v>
      </c>
      <c r="D12" s="54"/>
      <c r="E12" s="54">
        <f t="shared" si="2"/>
        <v>0</v>
      </c>
      <c r="F12" s="55"/>
      <c r="G12" s="55"/>
      <c r="H12" s="55"/>
      <c r="I12" s="55"/>
      <c r="J12" s="54">
        <f t="shared" ref="J12:J13" si="12">SUM(G12:I12)</f>
        <v>0</v>
      </c>
      <c r="K12" s="55"/>
      <c r="L12" s="55"/>
      <c r="M12" s="55"/>
      <c r="N12" s="54">
        <f t="shared" si="8"/>
        <v>0</v>
      </c>
      <c r="O12" s="55"/>
      <c r="P12" s="55"/>
      <c r="Q12" s="55"/>
      <c r="R12" s="54">
        <f t="shared" si="9"/>
        <v>0</v>
      </c>
      <c r="S12" s="55"/>
      <c r="T12" s="55"/>
      <c r="U12" s="55"/>
      <c r="V12" s="54">
        <f t="shared" si="4"/>
        <v>0</v>
      </c>
    </row>
    <row r="13" spans="1:22">
      <c r="A13" s="52">
        <v>11</v>
      </c>
      <c r="B13" s="9" t="s">
        <v>30</v>
      </c>
      <c r="C13" s="54" t="s">
        <v>25</v>
      </c>
      <c r="D13" s="54"/>
      <c r="E13" s="54">
        <f t="shared" si="2"/>
        <v>0</v>
      </c>
      <c r="F13" s="55"/>
      <c r="G13" s="55"/>
      <c r="H13" s="55"/>
      <c r="I13" s="55"/>
      <c r="J13" s="54">
        <f t="shared" si="12"/>
        <v>0</v>
      </c>
      <c r="K13" s="55"/>
      <c r="L13" s="55"/>
      <c r="M13" s="55"/>
      <c r="N13" s="54">
        <f t="shared" si="8"/>
        <v>0</v>
      </c>
      <c r="O13" s="55"/>
      <c r="P13" s="55"/>
      <c r="Q13" s="55"/>
      <c r="R13" s="54">
        <f t="shared" si="9"/>
        <v>0</v>
      </c>
      <c r="S13" s="55"/>
      <c r="T13" s="55"/>
      <c r="U13" s="55"/>
      <c r="V13" s="54">
        <f t="shared" si="4"/>
        <v>0</v>
      </c>
    </row>
    <row r="14" spans="1:22" s="5" customFormat="1" hidden="1">
      <c r="A14" s="52">
        <v>12</v>
      </c>
      <c r="B14" s="9"/>
      <c r="C14" s="72"/>
      <c r="D14" s="72"/>
      <c r="E14" s="72">
        <f t="shared" si="2"/>
        <v>0</v>
      </c>
      <c r="F14" s="73"/>
      <c r="G14" s="73"/>
      <c r="H14" s="73"/>
      <c r="I14" s="73"/>
      <c r="J14" s="72">
        <f t="shared" si="7"/>
        <v>0</v>
      </c>
      <c r="K14" s="73"/>
      <c r="L14" s="73"/>
      <c r="M14" s="73"/>
      <c r="N14" s="72">
        <f t="shared" si="8"/>
        <v>0</v>
      </c>
      <c r="O14" s="73"/>
      <c r="P14" s="73"/>
      <c r="Q14" s="73"/>
      <c r="R14" s="72">
        <f t="shared" si="9"/>
        <v>0</v>
      </c>
      <c r="S14" s="73"/>
      <c r="T14" s="73"/>
      <c r="U14" s="73"/>
      <c r="V14" s="72">
        <f t="shared" si="4"/>
        <v>0</v>
      </c>
    </row>
    <row r="15" spans="1:22">
      <c r="A15" s="120">
        <v>13</v>
      </c>
      <c r="B15" s="121" t="s">
        <v>30</v>
      </c>
      <c r="C15" s="122" t="s">
        <v>26</v>
      </c>
      <c r="D15" s="122"/>
      <c r="E15" s="122">
        <f>SUM(E16:E19)</f>
        <v>0</v>
      </c>
      <c r="F15" s="104"/>
      <c r="G15" s="122">
        <f t="shared" ref="G15:V15" si="13">SUM(G16:G19)</f>
        <v>0</v>
      </c>
      <c r="H15" s="122">
        <f t="shared" si="13"/>
        <v>0</v>
      </c>
      <c r="I15" s="122">
        <f t="shared" si="13"/>
        <v>0</v>
      </c>
      <c r="J15" s="122">
        <f t="shared" si="13"/>
        <v>0</v>
      </c>
      <c r="K15" s="122">
        <f t="shared" si="13"/>
        <v>0</v>
      </c>
      <c r="L15" s="122">
        <f t="shared" si="13"/>
        <v>0</v>
      </c>
      <c r="M15" s="122">
        <f t="shared" si="13"/>
        <v>0</v>
      </c>
      <c r="N15" s="122">
        <f t="shared" si="13"/>
        <v>0</v>
      </c>
      <c r="O15" s="122">
        <f t="shared" si="13"/>
        <v>0</v>
      </c>
      <c r="P15" s="122">
        <f t="shared" si="13"/>
        <v>0</v>
      </c>
      <c r="Q15" s="122">
        <f t="shared" si="13"/>
        <v>0</v>
      </c>
      <c r="R15" s="122">
        <f t="shared" si="13"/>
        <v>0</v>
      </c>
      <c r="S15" s="122">
        <f t="shared" si="13"/>
        <v>0</v>
      </c>
      <c r="T15" s="122">
        <f t="shared" si="13"/>
        <v>0</v>
      </c>
      <c r="U15" s="122">
        <f t="shared" si="13"/>
        <v>0</v>
      </c>
      <c r="V15" s="122">
        <f t="shared" si="13"/>
        <v>0</v>
      </c>
    </row>
    <row r="16" spans="1:22">
      <c r="A16" s="52">
        <v>14</v>
      </c>
      <c r="B16" s="9" t="s">
        <v>30</v>
      </c>
      <c r="C16" s="54" t="s">
        <v>27</v>
      </c>
      <c r="D16" s="54"/>
      <c r="E16" s="54">
        <f t="shared" si="2"/>
        <v>0</v>
      </c>
      <c r="F16" s="55"/>
      <c r="G16" s="55"/>
      <c r="H16" s="55"/>
      <c r="I16" s="55"/>
      <c r="J16" s="54">
        <f t="shared" ref="J16:J18" si="14">SUM(G16:I16)</f>
        <v>0</v>
      </c>
      <c r="K16" s="55"/>
      <c r="L16" s="55"/>
      <c r="M16" s="55"/>
      <c r="N16" s="54">
        <f t="shared" si="8"/>
        <v>0</v>
      </c>
      <c r="O16" s="55"/>
      <c r="P16" s="55"/>
      <c r="Q16" s="55"/>
      <c r="R16" s="54">
        <f t="shared" si="9"/>
        <v>0</v>
      </c>
      <c r="S16" s="55"/>
      <c r="T16" s="55"/>
      <c r="U16" s="55"/>
      <c r="V16" s="54">
        <f t="shared" si="4"/>
        <v>0</v>
      </c>
    </row>
    <row r="17" spans="1:22">
      <c r="A17" s="52">
        <v>15</v>
      </c>
      <c r="B17" s="9" t="s">
        <v>30</v>
      </c>
      <c r="C17" s="54" t="s">
        <v>28</v>
      </c>
      <c r="D17" s="54"/>
      <c r="E17" s="54">
        <f t="shared" si="2"/>
        <v>0</v>
      </c>
      <c r="F17" s="55"/>
      <c r="G17" s="55"/>
      <c r="H17" s="55"/>
      <c r="I17" s="55"/>
      <c r="J17" s="54">
        <f t="shared" si="14"/>
        <v>0</v>
      </c>
      <c r="K17" s="55"/>
      <c r="L17" s="55"/>
      <c r="M17" s="55"/>
      <c r="N17" s="54">
        <f t="shared" si="8"/>
        <v>0</v>
      </c>
      <c r="O17" s="55"/>
      <c r="P17" s="55"/>
      <c r="Q17" s="55"/>
      <c r="R17" s="54">
        <f t="shared" si="9"/>
        <v>0</v>
      </c>
      <c r="S17" s="55"/>
      <c r="T17" s="55"/>
      <c r="U17" s="55"/>
      <c r="V17" s="54">
        <f t="shared" si="4"/>
        <v>0</v>
      </c>
    </row>
    <row r="18" spans="1:22">
      <c r="A18" s="52">
        <v>16</v>
      </c>
      <c r="B18" s="9" t="s">
        <v>30</v>
      </c>
      <c r="C18" s="54" t="s">
        <v>29</v>
      </c>
      <c r="D18" s="54"/>
      <c r="E18" s="54">
        <f t="shared" si="2"/>
        <v>0</v>
      </c>
      <c r="F18" s="55"/>
      <c r="G18" s="55"/>
      <c r="H18" s="55"/>
      <c r="I18" s="55"/>
      <c r="J18" s="54">
        <f t="shared" si="14"/>
        <v>0</v>
      </c>
      <c r="K18" s="55"/>
      <c r="L18" s="55"/>
      <c r="M18" s="55"/>
      <c r="N18" s="54">
        <f t="shared" si="8"/>
        <v>0</v>
      </c>
      <c r="O18" s="55"/>
      <c r="P18" s="55"/>
      <c r="Q18" s="55"/>
      <c r="R18" s="54">
        <f t="shared" si="9"/>
        <v>0</v>
      </c>
      <c r="S18" s="55"/>
      <c r="T18" s="55"/>
      <c r="U18" s="55"/>
      <c r="V18" s="54">
        <f t="shared" si="4"/>
        <v>0</v>
      </c>
    </row>
    <row r="19" spans="1:22">
      <c r="A19" s="52">
        <v>17</v>
      </c>
      <c r="B19" s="9" t="s">
        <v>30</v>
      </c>
      <c r="C19" s="54" t="s">
        <v>31</v>
      </c>
      <c r="D19" s="54"/>
      <c r="E19" s="54">
        <f t="shared" si="2"/>
        <v>0</v>
      </c>
      <c r="F19" s="55"/>
      <c r="G19" s="55"/>
      <c r="H19" s="55"/>
      <c r="I19" s="55"/>
      <c r="J19" s="54">
        <f t="shared" si="7"/>
        <v>0</v>
      </c>
      <c r="K19" s="55"/>
      <c r="L19" s="55"/>
      <c r="M19" s="55"/>
      <c r="N19" s="54">
        <f t="shared" si="8"/>
        <v>0</v>
      </c>
      <c r="O19" s="55"/>
      <c r="P19" s="55"/>
      <c r="Q19" s="55"/>
      <c r="R19" s="54">
        <f t="shared" si="9"/>
        <v>0</v>
      </c>
      <c r="S19" s="55"/>
      <c r="T19" s="55"/>
      <c r="U19" s="55"/>
      <c r="V19" s="54">
        <f t="shared" si="4"/>
        <v>0</v>
      </c>
    </row>
    <row r="20" spans="1:22" ht="13.5" customHeight="1">
      <c r="A20" s="120">
        <v>18</v>
      </c>
      <c r="B20" s="175" t="s">
        <v>184</v>
      </c>
      <c r="C20" s="122" t="s">
        <v>140</v>
      </c>
      <c r="D20" s="122"/>
      <c r="E20" s="125">
        <f t="shared" si="2"/>
        <v>-23552320.218642414</v>
      </c>
      <c r="F20" s="106"/>
      <c r="G20" s="126">
        <f>-([3]Dept!F6+[3]Dept!F21)*G$3%</f>
        <v>0</v>
      </c>
      <c r="H20" s="126">
        <f>-([3]Dept!G6+[3]Dept!G21)*H$3%</f>
        <v>-1627553.63159999</v>
      </c>
      <c r="I20" s="126">
        <f>-([3]Dept!H6+[3]Dept!H21)*I$3%</f>
        <v>-1445777.1831422683</v>
      </c>
      <c r="J20" s="125">
        <f t="shared" si="7"/>
        <v>-3073330.8147422583</v>
      </c>
      <c r="K20" s="126">
        <f>-([3]Dept!J6+[3]Dept!J21)*K$3%</f>
        <v>-2419808.4984701187</v>
      </c>
      <c r="L20" s="126">
        <f>-([3]Dept!K6+[3]Dept!K21)*L$3%</f>
        <v>-2386019.8248730502</v>
      </c>
      <c r="M20" s="126">
        <f>-([3]Dept!L6+[3]Dept!L21)*M$3%</f>
        <v>-1867881.6448825926</v>
      </c>
      <c r="N20" s="125">
        <f t="shared" si="8"/>
        <v>-6673709.9682257613</v>
      </c>
      <c r="O20" s="126">
        <f>-([3]Dept!N6+[3]Dept!N21)*O$3%</f>
        <v>-6549537.1609972948</v>
      </c>
      <c r="P20" s="126">
        <f>-([3]Dept!O6+[3]Dept!O21)*P$3%</f>
        <v>-2596599.1729802713</v>
      </c>
      <c r="Q20" s="126">
        <f>-([3]Dept!P6+[3]Dept!P21)*Q$3%</f>
        <v>-1351283.8445399138</v>
      </c>
      <c r="R20" s="125">
        <f t="shared" si="9"/>
        <v>-10497420.178517479</v>
      </c>
      <c r="S20" s="126">
        <f>-([3]Dept!R6+[3]Dept!R21)*S$3%</f>
        <v>-1774182.2856478484</v>
      </c>
      <c r="T20" s="126">
        <f>-([3]Dept!S6+[3]Dept!S21)*T$3%</f>
        <v>-1533676.9715090659</v>
      </c>
      <c r="U20" s="126">
        <f>-([3]Dept!T6+[3]Dept!T21)*U$3%</f>
        <v>0</v>
      </c>
      <c r="V20" s="125">
        <f t="shared" si="4"/>
        <v>-3307859.2571569141</v>
      </c>
    </row>
    <row r="21" spans="1:22">
      <c r="A21" s="149">
        <v>19</v>
      </c>
      <c r="B21" s="150" t="s">
        <v>30</v>
      </c>
      <c r="C21" s="142" t="s">
        <v>32</v>
      </c>
      <c r="D21" s="138"/>
      <c r="E21" s="139">
        <f>+E6+E11+E15+E20</f>
        <v>-23552320.218642414</v>
      </c>
      <c r="F21" s="119"/>
      <c r="G21" s="139">
        <f t="shared" ref="G21:V21" si="15">+G6+G11+G15+G20</f>
        <v>0</v>
      </c>
      <c r="H21" s="139">
        <f t="shared" si="15"/>
        <v>-1627553.63159999</v>
      </c>
      <c r="I21" s="139">
        <f t="shared" si="15"/>
        <v>-1445777.1831422683</v>
      </c>
      <c r="J21" s="139">
        <f t="shared" si="15"/>
        <v>-3073330.8147422583</v>
      </c>
      <c r="K21" s="139">
        <f t="shared" si="15"/>
        <v>-2419808.4984701187</v>
      </c>
      <c r="L21" s="139">
        <f t="shared" si="15"/>
        <v>-2386019.8248730502</v>
      </c>
      <c r="M21" s="139">
        <f t="shared" si="15"/>
        <v>-1867881.6448825926</v>
      </c>
      <c r="N21" s="139">
        <f t="shared" si="15"/>
        <v>-6673709.9682257613</v>
      </c>
      <c r="O21" s="139">
        <f t="shared" si="15"/>
        <v>-6549537.1609972948</v>
      </c>
      <c r="P21" s="139">
        <f t="shared" si="15"/>
        <v>-2596599.1729802713</v>
      </c>
      <c r="Q21" s="139">
        <f t="shared" si="15"/>
        <v>-1351283.8445399138</v>
      </c>
      <c r="R21" s="139">
        <f t="shared" si="15"/>
        <v>-10497420.178517479</v>
      </c>
      <c r="S21" s="139">
        <f t="shared" si="15"/>
        <v>-1774182.2856478484</v>
      </c>
      <c r="T21" s="139">
        <f t="shared" si="15"/>
        <v>-1533676.9715090659</v>
      </c>
      <c r="U21" s="139">
        <f t="shared" si="15"/>
        <v>0</v>
      </c>
      <c r="V21" s="139">
        <f t="shared" si="15"/>
        <v>-3307859.2571569141</v>
      </c>
    </row>
    <row r="22" spans="1:22" hidden="1">
      <c r="A22" s="52">
        <v>20</v>
      </c>
      <c r="B22" s="9"/>
      <c r="C22" s="66"/>
      <c r="D22" s="66"/>
      <c r="E22" s="66">
        <f t="shared" si="2"/>
        <v>0</v>
      </c>
      <c r="F22" s="61"/>
      <c r="G22" s="61"/>
      <c r="H22" s="61"/>
      <c r="I22" s="61"/>
      <c r="J22" s="66">
        <f t="shared" si="7"/>
        <v>0</v>
      </c>
      <c r="K22" s="61"/>
      <c r="L22" s="61"/>
      <c r="M22" s="61"/>
      <c r="N22" s="66">
        <f t="shared" si="8"/>
        <v>0</v>
      </c>
      <c r="O22" s="61"/>
      <c r="P22" s="61"/>
      <c r="Q22" s="61"/>
      <c r="R22" s="66">
        <f t="shared" si="9"/>
        <v>0</v>
      </c>
      <c r="S22" s="61"/>
      <c r="T22" s="61"/>
      <c r="U22" s="61"/>
      <c r="V22" s="66">
        <f t="shared" si="4"/>
        <v>0</v>
      </c>
    </row>
    <row r="23" spans="1:22">
      <c r="A23" s="120">
        <v>21</v>
      </c>
      <c r="B23" s="121" t="s">
        <v>30</v>
      </c>
      <c r="C23" s="122" t="s">
        <v>33</v>
      </c>
      <c r="D23" s="122"/>
      <c r="E23" s="122">
        <f>SUM(E24:E26)</f>
        <v>0</v>
      </c>
      <c r="F23" s="104"/>
      <c r="G23" s="123">
        <f t="shared" ref="G23:U23" si="16">SUM(G24:G26)</f>
        <v>0</v>
      </c>
      <c r="H23" s="123">
        <f t="shared" si="16"/>
        <v>0</v>
      </c>
      <c r="I23" s="123">
        <f t="shared" si="16"/>
        <v>0</v>
      </c>
      <c r="J23" s="122">
        <f t="shared" si="16"/>
        <v>0</v>
      </c>
      <c r="K23" s="123">
        <f t="shared" si="16"/>
        <v>0</v>
      </c>
      <c r="L23" s="123">
        <f t="shared" si="16"/>
        <v>0</v>
      </c>
      <c r="M23" s="123">
        <f t="shared" si="16"/>
        <v>0</v>
      </c>
      <c r="N23" s="122">
        <f t="shared" si="16"/>
        <v>0</v>
      </c>
      <c r="O23" s="123">
        <f t="shared" si="16"/>
        <v>0</v>
      </c>
      <c r="P23" s="123">
        <f t="shared" si="16"/>
        <v>0</v>
      </c>
      <c r="Q23" s="123">
        <f t="shared" si="16"/>
        <v>0</v>
      </c>
      <c r="R23" s="122">
        <f t="shared" si="16"/>
        <v>0</v>
      </c>
      <c r="S23" s="123">
        <f t="shared" si="16"/>
        <v>0</v>
      </c>
      <c r="T23" s="123">
        <f t="shared" si="16"/>
        <v>0</v>
      </c>
      <c r="U23" s="123">
        <f t="shared" si="16"/>
        <v>0</v>
      </c>
      <c r="V23" s="122">
        <f t="shared" ref="V23" si="17">SUM(V24:V26)</f>
        <v>0</v>
      </c>
    </row>
    <row r="24" spans="1:22">
      <c r="A24" s="52">
        <v>22</v>
      </c>
      <c r="B24" s="9" t="s">
        <v>30</v>
      </c>
      <c r="C24" s="54" t="s">
        <v>20</v>
      </c>
      <c r="D24" s="54"/>
      <c r="E24" s="54">
        <f t="shared" si="2"/>
        <v>0</v>
      </c>
      <c r="F24" s="58"/>
      <c r="G24" s="55"/>
      <c r="H24" s="55"/>
      <c r="I24" s="55"/>
      <c r="J24" s="54">
        <f t="shared" si="7"/>
        <v>0</v>
      </c>
      <c r="K24" s="55"/>
      <c r="L24" s="55"/>
      <c r="M24" s="55"/>
      <c r="N24" s="54">
        <f t="shared" si="8"/>
        <v>0</v>
      </c>
      <c r="O24" s="55"/>
      <c r="P24" s="55"/>
      <c r="Q24" s="55"/>
      <c r="R24" s="54">
        <f t="shared" si="9"/>
        <v>0</v>
      </c>
      <c r="S24" s="55"/>
      <c r="T24" s="55"/>
      <c r="U24" s="55"/>
      <c r="V24" s="54">
        <f t="shared" si="4"/>
        <v>0</v>
      </c>
    </row>
    <row r="25" spans="1:22">
      <c r="A25" s="52">
        <v>23</v>
      </c>
      <c r="B25" s="9" t="s">
        <v>30</v>
      </c>
      <c r="C25" s="54" t="s">
        <v>21</v>
      </c>
      <c r="D25" s="54"/>
      <c r="E25" s="54">
        <f t="shared" si="2"/>
        <v>0</v>
      </c>
      <c r="F25" s="55"/>
      <c r="G25" s="55"/>
      <c r="H25" s="55"/>
      <c r="I25" s="55"/>
      <c r="J25" s="54">
        <f t="shared" si="7"/>
        <v>0</v>
      </c>
      <c r="K25" s="55"/>
      <c r="L25" s="55"/>
      <c r="M25" s="55"/>
      <c r="N25" s="54">
        <f t="shared" si="8"/>
        <v>0</v>
      </c>
      <c r="O25" s="55"/>
      <c r="P25" s="55"/>
      <c r="Q25" s="55"/>
      <c r="R25" s="54">
        <f t="shared" si="9"/>
        <v>0</v>
      </c>
      <c r="S25" s="55"/>
      <c r="T25" s="55"/>
      <c r="U25" s="55"/>
      <c r="V25" s="54">
        <f t="shared" si="4"/>
        <v>0</v>
      </c>
    </row>
    <row r="26" spans="1:22">
      <c r="A26" s="52">
        <v>24</v>
      </c>
      <c r="B26" s="9" t="s">
        <v>30</v>
      </c>
      <c r="C26" s="54" t="s">
        <v>22</v>
      </c>
      <c r="D26" s="54"/>
      <c r="E26" s="54">
        <f t="shared" si="2"/>
        <v>0</v>
      </c>
      <c r="F26" s="55"/>
      <c r="G26" s="55"/>
      <c r="H26" s="55"/>
      <c r="I26" s="55"/>
      <c r="J26" s="54">
        <f t="shared" si="7"/>
        <v>0</v>
      </c>
      <c r="K26" s="55"/>
      <c r="L26" s="55"/>
      <c r="M26" s="55"/>
      <c r="N26" s="54">
        <f t="shared" si="8"/>
        <v>0</v>
      </c>
      <c r="O26" s="55"/>
      <c r="P26" s="55"/>
      <c r="Q26" s="55"/>
      <c r="R26" s="54">
        <f t="shared" si="9"/>
        <v>0</v>
      </c>
      <c r="S26" s="55"/>
      <c r="T26" s="55"/>
      <c r="U26" s="55"/>
      <c r="V26" s="54">
        <f t="shared" si="4"/>
        <v>0</v>
      </c>
    </row>
    <row r="27" spans="1:22" hidden="1">
      <c r="A27" s="52">
        <v>25</v>
      </c>
      <c r="B27" s="9"/>
      <c r="C27" s="66"/>
      <c r="D27" s="66"/>
      <c r="E27" s="66">
        <f t="shared" si="2"/>
        <v>0</v>
      </c>
      <c r="F27" s="61"/>
      <c r="G27" s="61"/>
      <c r="H27" s="61"/>
      <c r="I27" s="61"/>
      <c r="J27" s="66">
        <f t="shared" si="7"/>
        <v>0</v>
      </c>
      <c r="K27" s="61"/>
      <c r="L27" s="61"/>
      <c r="M27" s="61"/>
      <c r="N27" s="66">
        <f t="shared" si="8"/>
        <v>0</v>
      </c>
      <c r="O27" s="61"/>
      <c r="P27" s="61"/>
      <c r="Q27" s="61"/>
      <c r="R27" s="66">
        <f t="shared" si="9"/>
        <v>0</v>
      </c>
      <c r="S27" s="61"/>
      <c r="T27" s="61"/>
      <c r="U27" s="61"/>
      <c r="V27" s="66">
        <f t="shared" si="4"/>
        <v>0</v>
      </c>
    </row>
    <row r="28" spans="1:22">
      <c r="A28" s="120">
        <v>26</v>
      </c>
      <c r="B28" s="121" t="s">
        <v>30</v>
      </c>
      <c r="C28" s="122" t="s">
        <v>34</v>
      </c>
      <c r="D28" s="122"/>
      <c r="E28" s="122">
        <f>SUM(E29:E30)</f>
        <v>0</v>
      </c>
      <c r="F28" s="104"/>
      <c r="G28" s="123">
        <f t="shared" ref="G28:U28" si="18">SUM(G29:G30)</f>
        <v>0</v>
      </c>
      <c r="H28" s="123">
        <f t="shared" si="18"/>
        <v>0</v>
      </c>
      <c r="I28" s="123">
        <f t="shared" si="18"/>
        <v>0</v>
      </c>
      <c r="J28" s="122">
        <f t="shared" si="18"/>
        <v>0</v>
      </c>
      <c r="K28" s="123">
        <f t="shared" si="18"/>
        <v>0</v>
      </c>
      <c r="L28" s="123">
        <f t="shared" si="18"/>
        <v>0</v>
      </c>
      <c r="M28" s="123">
        <f t="shared" si="18"/>
        <v>0</v>
      </c>
      <c r="N28" s="122">
        <f t="shared" si="18"/>
        <v>0</v>
      </c>
      <c r="O28" s="123">
        <f t="shared" si="18"/>
        <v>0</v>
      </c>
      <c r="P28" s="123">
        <f t="shared" si="18"/>
        <v>0</v>
      </c>
      <c r="Q28" s="123">
        <f t="shared" si="18"/>
        <v>0</v>
      </c>
      <c r="R28" s="122">
        <f t="shared" si="18"/>
        <v>0</v>
      </c>
      <c r="S28" s="123">
        <f t="shared" si="18"/>
        <v>0</v>
      </c>
      <c r="T28" s="123">
        <f t="shared" si="18"/>
        <v>0</v>
      </c>
      <c r="U28" s="123">
        <f t="shared" si="18"/>
        <v>0</v>
      </c>
      <c r="V28" s="122">
        <f t="shared" ref="V28" si="19">SUM(V29:V30)</f>
        <v>0</v>
      </c>
    </row>
    <row r="29" spans="1:22">
      <c r="A29" s="52">
        <v>27</v>
      </c>
      <c r="B29" s="9" t="s">
        <v>30</v>
      </c>
      <c r="C29" s="54" t="s">
        <v>24</v>
      </c>
      <c r="D29" s="54"/>
      <c r="E29" s="54">
        <f t="shared" si="2"/>
        <v>0</v>
      </c>
      <c r="F29" s="58"/>
      <c r="G29" s="55"/>
      <c r="H29" s="55"/>
      <c r="I29" s="55"/>
      <c r="J29" s="54">
        <f t="shared" ref="J29" si="20">SUM(G29:I29)</f>
        <v>0</v>
      </c>
      <c r="K29" s="55"/>
      <c r="L29" s="55"/>
      <c r="M29" s="55"/>
      <c r="N29" s="54">
        <f t="shared" ref="N29" si="21">SUM(K29:M29)</f>
        <v>0</v>
      </c>
      <c r="O29" s="55"/>
      <c r="P29" s="55"/>
      <c r="Q29" s="55"/>
      <c r="R29" s="54">
        <f t="shared" ref="R29" si="22">SUM(O29:Q29)</f>
        <v>0</v>
      </c>
      <c r="S29" s="55"/>
      <c r="T29" s="55"/>
      <c r="U29" s="55"/>
      <c r="V29" s="54">
        <f t="shared" ref="V29" si="23">SUM(S29:U29)</f>
        <v>0</v>
      </c>
    </row>
    <row r="30" spans="1:22">
      <c r="A30" s="52">
        <v>28</v>
      </c>
      <c r="B30" s="9" t="s">
        <v>30</v>
      </c>
      <c r="C30" s="54" t="s">
        <v>25</v>
      </c>
      <c r="D30" s="54"/>
      <c r="E30" s="54">
        <f t="shared" si="2"/>
        <v>0</v>
      </c>
      <c r="F30" s="55"/>
      <c r="G30" s="55"/>
      <c r="H30" s="55"/>
      <c r="I30" s="55"/>
      <c r="J30" s="54">
        <f t="shared" si="7"/>
        <v>0</v>
      </c>
      <c r="K30" s="55"/>
      <c r="L30" s="55"/>
      <c r="M30" s="55"/>
      <c r="N30" s="54">
        <f t="shared" si="8"/>
        <v>0</v>
      </c>
      <c r="O30" s="55"/>
      <c r="P30" s="55"/>
      <c r="Q30" s="55"/>
      <c r="R30" s="54">
        <f t="shared" si="9"/>
        <v>0</v>
      </c>
      <c r="S30" s="55"/>
      <c r="T30" s="55"/>
      <c r="U30" s="55"/>
      <c r="V30" s="54">
        <f t="shared" si="4"/>
        <v>0</v>
      </c>
    </row>
    <row r="31" spans="1:22" hidden="1">
      <c r="A31" s="52">
        <v>29</v>
      </c>
      <c r="B31" s="9"/>
      <c r="C31" s="66"/>
      <c r="D31" s="66"/>
      <c r="E31" s="66"/>
      <c r="F31" s="61"/>
      <c r="G31" s="61"/>
      <c r="H31" s="61"/>
      <c r="I31" s="61"/>
      <c r="J31" s="66"/>
      <c r="K31" s="61"/>
      <c r="L31" s="61"/>
      <c r="M31" s="61"/>
      <c r="N31" s="66"/>
      <c r="O31" s="61"/>
      <c r="P31" s="61"/>
      <c r="Q31" s="61"/>
      <c r="R31" s="66"/>
      <c r="S31" s="61"/>
      <c r="T31" s="61"/>
      <c r="U31" s="61"/>
      <c r="V31" s="66"/>
    </row>
    <row r="32" spans="1:22">
      <c r="A32" s="120">
        <v>30</v>
      </c>
      <c r="B32" s="121" t="s">
        <v>30</v>
      </c>
      <c r="C32" s="122" t="s">
        <v>35</v>
      </c>
      <c r="D32" s="122"/>
      <c r="E32" s="122">
        <f>SUM(E33:E35)</f>
        <v>0</v>
      </c>
      <c r="F32" s="104"/>
      <c r="G32" s="123">
        <f t="shared" ref="G32:V32" si="24">SUM(G33:G35)</f>
        <v>0</v>
      </c>
      <c r="H32" s="123">
        <f t="shared" si="24"/>
        <v>0</v>
      </c>
      <c r="I32" s="123">
        <f t="shared" si="24"/>
        <v>0</v>
      </c>
      <c r="J32" s="122">
        <f t="shared" si="24"/>
        <v>0</v>
      </c>
      <c r="K32" s="123">
        <f t="shared" si="24"/>
        <v>0</v>
      </c>
      <c r="L32" s="123">
        <f t="shared" si="24"/>
        <v>0</v>
      </c>
      <c r="M32" s="123">
        <f t="shared" si="24"/>
        <v>0</v>
      </c>
      <c r="N32" s="122">
        <f t="shared" si="24"/>
        <v>0</v>
      </c>
      <c r="O32" s="123">
        <f t="shared" si="24"/>
        <v>0</v>
      </c>
      <c r="P32" s="123">
        <f t="shared" si="24"/>
        <v>0</v>
      </c>
      <c r="Q32" s="123">
        <f t="shared" si="24"/>
        <v>0</v>
      </c>
      <c r="R32" s="122">
        <f t="shared" si="24"/>
        <v>0</v>
      </c>
      <c r="S32" s="123">
        <f t="shared" si="24"/>
        <v>0</v>
      </c>
      <c r="T32" s="123">
        <f t="shared" si="24"/>
        <v>0</v>
      </c>
      <c r="U32" s="123">
        <f t="shared" si="24"/>
        <v>0</v>
      </c>
      <c r="V32" s="122">
        <f t="shared" si="24"/>
        <v>0</v>
      </c>
    </row>
    <row r="33" spans="1:22">
      <c r="A33" s="52">
        <v>31</v>
      </c>
      <c r="B33" s="9" t="s">
        <v>30</v>
      </c>
      <c r="C33" s="54" t="s">
        <v>27</v>
      </c>
      <c r="D33" s="54"/>
      <c r="E33" s="54">
        <f t="shared" si="2"/>
        <v>0</v>
      </c>
      <c r="F33" s="55"/>
      <c r="G33" s="55"/>
      <c r="H33" s="55"/>
      <c r="I33" s="55"/>
      <c r="J33" s="54">
        <f t="shared" si="7"/>
        <v>0</v>
      </c>
      <c r="K33" s="55"/>
      <c r="L33" s="55"/>
      <c r="M33" s="55"/>
      <c r="N33" s="54">
        <f t="shared" si="8"/>
        <v>0</v>
      </c>
      <c r="O33" s="55"/>
      <c r="P33" s="55"/>
      <c r="Q33" s="55"/>
      <c r="R33" s="54">
        <f t="shared" si="9"/>
        <v>0</v>
      </c>
      <c r="S33" s="55"/>
      <c r="T33" s="55"/>
      <c r="U33" s="55"/>
      <c r="V33" s="54">
        <f t="shared" ref="V33:V76" si="25">SUM(S33:U33)</f>
        <v>0</v>
      </c>
    </row>
    <row r="34" spans="1:22">
      <c r="A34" s="52">
        <v>32</v>
      </c>
      <c r="B34" s="9" t="s">
        <v>30</v>
      </c>
      <c r="C34" s="54" t="s">
        <v>28</v>
      </c>
      <c r="D34" s="54"/>
      <c r="E34" s="54">
        <f t="shared" si="2"/>
        <v>0</v>
      </c>
      <c r="F34" s="55"/>
      <c r="G34" s="55"/>
      <c r="H34" s="55"/>
      <c r="I34" s="55"/>
      <c r="J34" s="54">
        <f t="shared" si="7"/>
        <v>0</v>
      </c>
      <c r="K34" s="55"/>
      <c r="L34" s="55"/>
      <c r="M34" s="55"/>
      <c r="N34" s="54">
        <f t="shared" si="8"/>
        <v>0</v>
      </c>
      <c r="O34" s="55"/>
      <c r="P34" s="55"/>
      <c r="Q34" s="55"/>
      <c r="R34" s="54">
        <f t="shared" si="9"/>
        <v>0</v>
      </c>
      <c r="S34" s="55"/>
      <c r="T34" s="55"/>
      <c r="U34" s="55"/>
      <c r="V34" s="54">
        <f t="shared" si="25"/>
        <v>0</v>
      </c>
    </row>
    <row r="35" spans="1:22">
      <c r="A35" s="52">
        <v>33</v>
      </c>
      <c r="B35" s="9" t="s">
        <v>30</v>
      </c>
      <c r="C35" s="54" t="s">
        <v>29</v>
      </c>
      <c r="D35" s="54"/>
      <c r="E35" s="54">
        <f t="shared" si="2"/>
        <v>0</v>
      </c>
      <c r="F35" s="55"/>
      <c r="G35" s="55"/>
      <c r="H35" s="55"/>
      <c r="I35" s="55"/>
      <c r="J35" s="54">
        <f t="shared" si="7"/>
        <v>0</v>
      </c>
      <c r="K35" s="55"/>
      <c r="L35" s="55"/>
      <c r="M35" s="55"/>
      <c r="N35" s="54">
        <f t="shared" si="8"/>
        <v>0</v>
      </c>
      <c r="O35" s="55"/>
      <c r="P35" s="55"/>
      <c r="Q35" s="55"/>
      <c r="R35" s="54">
        <f t="shared" si="9"/>
        <v>0</v>
      </c>
      <c r="S35" s="55"/>
      <c r="T35" s="55"/>
      <c r="U35" s="55"/>
      <c r="V35" s="54">
        <f t="shared" si="25"/>
        <v>0</v>
      </c>
    </row>
    <row r="36" spans="1:22" hidden="1">
      <c r="A36" s="52">
        <v>34</v>
      </c>
      <c r="B36" s="9"/>
      <c r="C36" s="66"/>
      <c r="D36" s="66"/>
      <c r="E36" s="66"/>
      <c r="F36" s="61"/>
      <c r="G36" s="61"/>
      <c r="H36" s="61"/>
      <c r="I36" s="61"/>
      <c r="J36" s="66"/>
      <c r="K36" s="61"/>
      <c r="L36" s="61"/>
      <c r="M36" s="61"/>
      <c r="N36" s="66"/>
      <c r="O36" s="61"/>
      <c r="P36" s="61"/>
      <c r="Q36" s="61"/>
      <c r="R36" s="66"/>
      <c r="S36" s="61"/>
      <c r="T36" s="61"/>
      <c r="U36" s="61"/>
      <c r="V36" s="66"/>
    </row>
    <row r="37" spans="1:22">
      <c r="A37" s="149">
        <v>35</v>
      </c>
      <c r="B37" s="150" t="s">
        <v>30</v>
      </c>
      <c r="C37" s="138" t="s">
        <v>36</v>
      </c>
      <c r="D37" s="138"/>
      <c r="E37" s="138">
        <f>+E23+E28+E32</f>
        <v>0</v>
      </c>
      <c r="F37" s="119"/>
      <c r="G37" s="138">
        <f t="shared" ref="G37:V37" si="26">+G23+G28+G32</f>
        <v>0</v>
      </c>
      <c r="H37" s="138">
        <f t="shared" si="26"/>
        <v>0</v>
      </c>
      <c r="I37" s="138">
        <f t="shared" si="26"/>
        <v>0</v>
      </c>
      <c r="J37" s="138">
        <f t="shared" si="26"/>
        <v>0</v>
      </c>
      <c r="K37" s="138">
        <f t="shared" si="26"/>
        <v>0</v>
      </c>
      <c r="L37" s="138">
        <f t="shared" si="26"/>
        <v>0</v>
      </c>
      <c r="M37" s="138">
        <f t="shared" si="26"/>
        <v>0</v>
      </c>
      <c r="N37" s="138">
        <f t="shared" si="26"/>
        <v>0</v>
      </c>
      <c r="O37" s="138">
        <f t="shared" si="26"/>
        <v>0</v>
      </c>
      <c r="P37" s="138">
        <f t="shared" si="26"/>
        <v>0</v>
      </c>
      <c r="Q37" s="138">
        <f t="shared" si="26"/>
        <v>0</v>
      </c>
      <c r="R37" s="138">
        <f t="shared" si="26"/>
        <v>0</v>
      </c>
      <c r="S37" s="138">
        <f t="shared" si="26"/>
        <v>0</v>
      </c>
      <c r="T37" s="138">
        <f t="shared" si="26"/>
        <v>0</v>
      </c>
      <c r="U37" s="138">
        <f t="shared" si="26"/>
        <v>0</v>
      </c>
      <c r="V37" s="138">
        <f t="shared" si="26"/>
        <v>0</v>
      </c>
    </row>
    <row r="38" spans="1:22" hidden="1">
      <c r="A38" s="52">
        <v>36</v>
      </c>
      <c r="B38" s="9"/>
      <c r="C38" s="66"/>
      <c r="D38" s="66"/>
      <c r="E38" s="66"/>
      <c r="F38" s="61"/>
      <c r="G38" s="61"/>
      <c r="H38" s="61"/>
      <c r="I38" s="61"/>
      <c r="J38" s="66"/>
      <c r="K38" s="61"/>
      <c r="L38" s="61"/>
      <c r="M38" s="61"/>
      <c r="N38" s="66"/>
      <c r="O38" s="61"/>
      <c r="P38" s="61"/>
      <c r="Q38" s="61"/>
      <c r="R38" s="66"/>
      <c r="S38" s="61"/>
      <c r="T38" s="61"/>
      <c r="U38" s="61"/>
      <c r="V38" s="66"/>
    </row>
    <row r="39" spans="1:22">
      <c r="A39" s="120">
        <v>37</v>
      </c>
      <c r="B39" s="121" t="s">
        <v>30</v>
      </c>
      <c r="C39" s="122" t="s">
        <v>139</v>
      </c>
      <c r="D39" s="122"/>
      <c r="E39" s="122">
        <f>SUM(E40:E48)</f>
        <v>18376110.799821507</v>
      </c>
      <c r="F39" s="104"/>
      <c r="G39" s="123">
        <f>SUM(G40:G48)</f>
        <v>1788156.6011922858</v>
      </c>
      <c r="H39" s="123">
        <f>SUM(H40:H48)</f>
        <v>1655276.7291392114</v>
      </c>
      <c r="I39" s="123">
        <f t="shared" ref="I39:V39" si="27">SUM(I40:I48)</f>
        <v>1490124.3741471008</v>
      </c>
      <c r="J39" s="122">
        <f t="shared" si="27"/>
        <v>4933557.7044785982</v>
      </c>
      <c r="K39" s="123">
        <f t="shared" si="27"/>
        <v>1517673.9787187413</v>
      </c>
      <c r="L39" s="123">
        <f t="shared" si="27"/>
        <v>1367154.3646948263</v>
      </c>
      <c r="M39" s="123">
        <f t="shared" si="27"/>
        <v>1643693.0352331102</v>
      </c>
      <c r="N39" s="122">
        <f t="shared" si="27"/>
        <v>4528521.3786466783</v>
      </c>
      <c r="O39" s="123">
        <f t="shared" si="27"/>
        <v>1572930.8665710413</v>
      </c>
      <c r="P39" s="123">
        <f t="shared" si="27"/>
        <v>1441882.2888072447</v>
      </c>
      <c r="Q39" s="123">
        <f t="shared" si="27"/>
        <v>1414406.7743603557</v>
      </c>
      <c r="R39" s="122">
        <f t="shared" si="27"/>
        <v>4429219.9297386408</v>
      </c>
      <c r="S39" s="123">
        <f t="shared" si="27"/>
        <v>1561366.9757937025</v>
      </c>
      <c r="T39" s="123">
        <f t="shared" si="27"/>
        <v>1445885.9554555858</v>
      </c>
      <c r="U39" s="123">
        <f t="shared" si="27"/>
        <v>1477558.8557083029</v>
      </c>
      <c r="V39" s="122">
        <f t="shared" si="27"/>
        <v>4484811.7869575908</v>
      </c>
    </row>
    <row r="40" spans="1:22">
      <c r="A40" s="52">
        <v>38</v>
      </c>
      <c r="B40" s="9" t="s">
        <v>30</v>
      </c>
      <c r="C40" s="54" t="s">
        <v>41</v>
      </c>
      <c r="D40" s="54"/>
      <c r="E40" s="54">
        <f t="shared" ref="E40:E76" si="28">SUM(G40:V40)/2</f>
        <v>0</v>
      </c>
      <c r="F40" s="55"/>
      <c r="G40" s="55"/>
      <c r="H40" s="55"/>
      <c r="I40" s="55"/>
      <c r="J40" s="54">
        <f t="shared" si="7"/>
        <v>0</v>
      </c>
      <c r="K40" s="55"/>
      <c r="L40" s="55"/>
      <c r="M40" s="55">
        <v>0</v>
      </c>
      <c r="N40" s="54">
        <f t="shared" si="8"/>
        <v>0</v>
      </c>
      <c r="O40" s="55">
        <v>0</v>
      </c>
      <c r="P40" s="55">
        <v>0</v>
      </c>
      <c r="Q40" s="55">
        <v>0</v>
      </c>
      <c r="R40" s="54">
        <f t="shared" si="9"/>
        <v>0</v>
      </c>
      <c r="S40" s="55">
        <v>0</v>
      </c>
      <c r="T40" s="55">
        <v>0</v>
      </c>
      <c r="U40" s="55">
        <v>0</v>
      </c>
      <c r="V40" s="54">
        <f t="shared" si="25"/>
        <v>0</v>
      </c>
    </row>
    <row r="41" spans="1:22" s="6" customFormat="1">
      <c r="A41" s="51">
        <v>116</v>
      </c>
      <c r="B41" s="175" t="s">
        <v>156</v>
      </c>
      <c r="C41" s="59" t="s">
        <v>39</v>
      </c>
      <c r="D41" s="59"/>
      <c r="E41" s="61">
        <f t="shared" ref="E41:E46" si="29">SUM(G41:V41)/2</f>
        <v>3926774.2893578671</v>
      </c>
      <c r="F41" s="61"/>
      <c r="G41" s="61">
        <f>VLOOKUP($A41,[22]Dept!$A$4:$U$46,6,FALSE)*G$3%</f>
        <v>406078.67150150088</v>
      </c>
      <c r="H41" s="61">
        <f>VLOOKUP($A41,[22]Dept!$A$4:$U$46,7,FALSE)*H$3%</f>
        <v>325510.72631999798</v>
      </c>
      <c r="I41" s="61">
        <f>VLOOKUP($A41,[22]Dept!$A$4:$U$46,8,FALSE)*I$3%</f>
        <v>310842.09437558771</v>
      </c>
      <c r="J41" s="61">
        <f t="shared" ref="J41:J46" si="30">SUM(G41:I41)</f>
        <v>1042431.4921970866</v>
      </c>
      <c r="K41" s="61">
        <f>VLOOKUP($A41,[22]Dept!$A$4:$U$46,10,FALSE)*K$3%</f>
        <v>289032.68176170863</v>
      </c>
      <c r="L41" s="61">
        <f>VLOOKUP($A41,[22]Dept!$A$4:$U$46,11,FALSE)*L$3%</f>
        <v>284996.81241539214</v>
      </c>
      <c r="M41" s="61">
        <f>VLOOKUP($A41,[22]Dept!$A$4:$U$46,12,FALSE)*M$3%</f>
        <v>346892.30547819578</v>
      </c>
      <c r="N41" s="61">
        <f t="shared" ref="N41:N46" si="31">SUM(K41:M41)</f>
        <v>920921.79965529649</v>
      </c>
      <c r="O41" s="61">
        <f>VLOOKUP($A41,[22]Dept!$A$4:$U$46,14,FALSE)*O$3%</f>
        <v>419170.37830382684</v>
      </c>
      <c r="P41" s="61">
        <f>VLOOKUP($A41,[22]Dept!$A$4:$U$46,15,FALSE)*P$3%</f>
        <v>324574.89662253391</v>
      </c>
      <c r="Q41" s="61">
        <f>VLOOKUP($A41,[22]Dept!$A$4:$U$46,16,FALSE)*Q$3%</f>
        <v>297282.44579878106</v>
      </c>
      <c r="R41" s="61">
        <f t="shared" ref="R41:R46" si="32">SUM(O41:Q41)</f>
        <v>1041027.7207251417</v>
      </c>
      <c r="S41" s="61">
        <f>VLOOKUP($A41,[22]Dept!$A$4:$U$46,18,FALSE)*S$3%</f>
        <v>325266.75236877217</v>
      </c>
      <c r="T41" s="61">
        <f>VLOOKUP($A41,[22]Dept!$A$4:$U$46,19,FALSE)*T$3%</f>
        <v>306735.39430181321</v>
      </c>
      <c r="U41" s="61">
        <f>VLOOKUP($A41,[22]Dept!$A$4:$U$46,20,FALSE)*U$3%</f>
        <v>290391.13010975713</v>
      </c>
      <c r="V41" s="61">
        <f t="shared" ref="V41:V46" si="33">SUM(S41:U41)</f>
        <v>922393.27678034245</v>
      </c>
    </row>
    <row r="42" spans="1:22" s="6" customFormat="1">
      <c r="A42" s="51">
        <v>172</v>
      </c>
      <c r="B42" s="175" t="s">
        <v>168</v>
      </c>
      <c r="C42" s="59" t="s">
        <v>39</v>
      </c>
      <c r="D42" s="59"/>
      <c r="E42" s="61">
        <f t="shared" si="29"/>
        <v>2840.2471328483962</v>
      </c>
      <c r="F42" s="100"/>
      <c r="G42" s="61">
        <f>VLOOKUP($A42,[6]Dept!$A$5:$U$44,6,FALSE)*G$3%</f>
        <v>507.59833937687614</v>
      </c>
      <c r="H42" s="61">
        <f>VLOOKUP($A42,[6]Dept!$A$5:$U$44,7,FALSE)*H$3%</f>
        <v>162.75536315999901</v>
      </c>
      <c r="I42" s="61">
        <f>VLOOKUP($A42,[6]Dept!$A$5:$U$44,8,FALSE)*I$3%</f>
        <v>202.40880563991757</v>
      </c>
      <c r="J42" s="61">
        <f t="shared" si="30"/>
        <v>872.76250817679272</v>
      </c>
      <c r="K42" s="61">
        <f>VLOOKUP($A42,[6]Dept!$A$5:$U$44,10,FALSE)*K$3%</f>
        <v>134.43380547056216</v>
      </c>
      <c r="L42" s="61">
        <f>VLOOKUP($A42,[6]Dept!$A$5:$U$44,11,FALSE)*L$3%</f>
        <v>318.13597664974003</v>
      </c>
      <c r="M42" s="61">
        <f>VLOOKUP($A42,[6]Dept!$A$5:$U$44,12,FALSE)*M$3%</f>
        <v>293.52425848155025</v>
      </c>
      <c r="N42" s="61">
        <f t="shared" si="31"/>
        <v>746.09404060185238</v>
      </c>
      <c r="O42" s="61">
        <f>VLOOKUP($A42,[6]Dept!$A$5:$U$44,14,FALSE)*O$3%</f>
        <v>523.96297287978359</v>
      </c>
      <c r="P42" s="61">
        <f>VLOOKUP($A42,[6]Dept!$A$5:$U$44,15,FALSE)*P$3%</f>
        <v>129.82995864901355</v>
      </c>
      <c r="Q42" s="61">
        <f>VLOOKUP($A42,[6]Dept!$A$5:$U$44,16,FALSE)*Q$3%</f>
        <v>135.1283844539914</v>
      </c>
      <c r="R42" s="61">
        <f t="shared" si="32"/>
        <v>788.92131598278854</v>
      </c>
      <c r="S42" s="61">
        <f>VLOOKUP($A42,[6]Dept!$A$5:$U$44,18,FALSE)*S$3%</f>
        <v>147.84852380398735</v>
      </c>
      <c r="T42" s="61">
        <f>VLOOKUP($A42,[6]Dept!$A$5:$U$44,19,FALSE)*T$3%</f>
        <v>139.42517922809691</v>
      </c>
      <c r="U42" s="61">
        <f>VLOOKUP($A42,[6]Dept!$A$5:$U$44,20,FALSE)*U$3%</f>
        <v>145.19556505487859</v>
      </c>
      <c r="V42" s="61">
        <f t="shared" si="33"/>
        <v>432.46926808696287</v>
      </c>
    </row>
    <row r="43" spans="1:22" s="6" customFormat="1">
      <c r="A43" s="51">
        <v>228</v>
      </c>
      <c r="B43" s="175" t="s">
        <v>179</v>
      </c>
      <c r="C43" s="59" t="s">
        <v>38</v>
      </c>
      <c r="D43" s="59"/>
      <c r="E43" s="61">
        <f t="shared" si="29"/>
        <v>13481455.360479586</v>
      </c>
      <c r="F43" s="61"/>
      <c r="G43" s="61">
        <f>VLOOKUP($A43,[7]Dept!$A$4:$U$50,6,FALSE)*G$3%</f>
        <v>1337578.4752720788</v>
      </c>
      <c r="H43" s="61">
        <f>VLOOKUP($A43,[7]Dept!$A$4:$U$50,7,FALSE)*H$3%</f>
        <v>1286635.8315818137</v>
      </c>
      <c r="I43" s="61">
        <f>VLOOKUP($A43,[7]Dept!$A$4:$U$50,8,FALSE)*I$3%</f>
        <v>1142935.4413873167</v>
      </c>
      <c r="J43" s="61">
        <f t="shared" si="30"/>
        <v>3767149.748241209</v>
      </c>
      <c r="K43" s="61">
        <f>VLOOKUP($A43,[7]Dept!$A$4:$U$50,10,FALSE)*K$3%</f>
        <v>1062744.4020034319</v>
      </c>
      <c r="L43" s="61">
        <f>VLOOKUP($A43,[7]Dept!$A$4:$U$50,11,FALSE)*L$3%</f>
        <v>1047904.9121268123</v>
      </c>
      <c r="M43" s="61">
        <f>VLOOKUP($A43,[7]Dept!$A$4:$U$50,12,FALSE)*M$3%</f>
        <v>1054730.857930684</v>
      </c>
      <c r="N43" s="61">
        <f t="shared" si="31"/>
        <v>3165380.1720609283</v>
      </c>
      <c r="O43" s="61">
        <f>VLOOKUP($A43,[7]Dept!$A$4:$U$50,14,FALSE)*O$3%</f>
        <v>1035525.8380433941</v>
      </c>
      <c r="P43" s="61">
        <f>VLOOKUP($A43,[7]Dept!$A$4:$U$50,15,FALSE)*P$3%</f>
        <v>1026349.4459865582</v>
      </c>
      <c r="Q43" s="61">
        <f>VLOOKUP($A43,[7]Dept!$A$4:$U$50,16,FALSE)*Q$3%</f>
        <v>1068235.2822459785</v>
      </c>
      <c r="R43" s="61">
        <f t="shared" si="32"/>
        <v>3130110.566275931</v>
      </c>
      <c r="S43" s="61">
        <f>VLOOKUP($A43,[7]Dept!$A$4:$U$50,18,FALSE)*S$3%</f>
        <v>1168792.2577745181</v>
      </c>
      <c r="T43" s="61">
        <f>VLOOKUP($A43,[7]Dept!$A$4:$U$50,19,FALSE)*T$3%</f>
        <v>1102202.8886583268</v>
      </c>
      <c r="U43" s="61">
        <f>VLOOKUP($A43,[7]Dept!$A$4:$U$50,20,FALSE)*U$3%</f>
        <v>1147819.7274686736</v>
      </c>
      <c r="V43" s="61">
        <f t="shared" si="33"/>
        <v>3418814.8739015185</v>
      </c>
    </row>
    <row r="44" spans="1:22" s="6" customFormat="1">
      <c r="A44" s="51">
        <v>119</v>
      </c>
      <c r="B44" s="175" t="s">
        <v>156</v>
      </c>
      <c r="C44" s="59" t="s">
        <v>42</v>
      </c>
      <c r="D44" s="59"/>
      <c r="E44" s="61">
        <f t="shared" si="29"/>
        <v>459709.28340352338</v>
      </c>
      <c r="F44" s="61"/>
      <c r="G44" s="61">
        <f>VLOOKUP($A44,[22]Dept!$A$4:$U$46,6,FALSE)*G$3%</f>
        <v>40607.867150150087</v>
      </c>
      <c r="H44" s="61">
        <f>VLOOKUP($A44,[22]Dept!$A$4:$U$46,7,FALSE)*H$3%</f>
        <v>39061.287158399762</v>
      </c>
      <c r="I44" s="61">
        <f>VLOOKUP($A44,[22]Dept!$A$4:$U$46,8,FALSE)*I$3%</f>
        <v>33252.875212272171</v>
      </c>
      <c r="J44" s="61">
        <f t="shared" si="30"/>
        <v>112922.02952082202</v>
      </c>
      <c r="K44" s="61">
        <f>VLOOKUP($A44,[22]Dept!$A$4:$U$46,10,FALSE)*K$3%</f>
        <v>32264.113312934918</v>
      </c>
      <c r="L44" s="61">
        <f>VLOOKUP($A44,[22]Dept!$A$4:$U$46,11,FALSE)*L$3%</f>
        <v>30488.031095600087</v>
      </c>
      <c r="M44" s="61">
        <f>VLOOKUP($A44,[22]Dept!$A$4:$U$46,12,FALSE)*M$3%</f>
        <v>60039.052871226188</v>
      </c>
      <c r="N44" s="61">
        <f t="shared" si="31"/>
        <v>122791.1972797612</v>
      </c>
      <c r="O44" s="61">
        <f>VLOOKUP($A44,[22]Dept!$A$4:$U$46,14,FALSE)*O$3%</f>
        <v>51086.3898557789</v>
      </c>
      <c r="P44" s="61">
        <f>VLOOKUP($A44,[22]Dept!$A$4:$U$46,15,FALSE)*P$3%</f>
        <v>33755.789248743524</v>
      </c>
      <c r="Q44" s="61">
        <f>VLOOKUP($A44,[22]Dept!$A$4:$U$46,16,FALSE)*Q$3%</f>
        <v>32430.812268957932</v>
      </c>
      <c r="R44" s="61">
        <f t="shared" si="32"/>
        <v>117272.99137348036</v>
      </c>
      <c r="S44" s="61">
        <f>VLOOKUP($A44,[22]Dept!$A$4:$U$46,18,FALSE)*S$3%</f>
        <v>36962.130950996841</v>
      </c>
      <c r="T44" s="61">
        <f>VLOOKUP($A44,[22]Dept!$A$4:$U$46,19,FALSE)*T$3%</f>
        <v>33462.043014743256</v>
      </c>
      <c r="U44" s="61">
        <f>VLOOKUP($A44,[22]Dept!$A$4:$U$46,20,FALSE)*U$3%</f>
        <v>36298.891263719641</v>
      </c>
      <c r="V44" s="61">
        <f t="shared" si="33"/>
        <v>106723.06522945975</v>
      </c>
    </row>
    <row r="45" spans="1:22" s="6" customFormat="1">
      <c r="A45" s="51">
        <v>146</v>
      </c>
      <c r="B45" s="175" t="s">
        <v>163</v>
      </c>
      <c r="C45" s="59" t="s">
        <v>42</v>
      </c>
      <c r="D45" s="59"/>
      <c r="E45" s="61">
        <f t="shared" si="29"/>
        <v>466321.71250896639</v>
      </c>
      <c r="F45" s="61"/>
      <c r="G45" s="61">
        <f>VLOOKUP($A45,[8]Dept!$A$4:$U$44,6,FALSE)*G$3%</f>
        <v>0</v>
      </c>
      <c r="H45" s="61">
        <f>VLOOKUP($A45,[8]Dept!$A$4:$U$44,7,FALSE)*H$3%</f>
        <v>0</v>
      </c>
      <c r="I45" s="61">
        <f>VLOOKUP($A45,[8]Dept!$A$4:$U$44,8,FALSE)*I$3%</f>
        <v>0</v>
      </c>
      <c r="J45" s="61">
        <f t="shared" si="30"/>
        <v>0</v>
      </c>
      <c r="K45" s="61">
        <f>VLOOKUP($A45,[8]Dept!$A$4:$U$44,10,FALSE)*K$3%</f>
        <v>130540.80411484289</v>
      </c>
      <c r="L45" s="61">
        <f>VLOOKUP($A45,[8]Dept!$A$4:$U$44,11,FALSE)*L$3%</f>
        <v>0</v>
      </c>
      <c r="M45" s="61">
        <f>VLOOKUP($A45,[8]Dept!$A$4:$U$44,12,FALSE)*M$3%</f>
        <v>178268.3716397406</v>
      </c>
      <c r="N45" s="61">
        <f t="shared" si="31"/>
        <v>308809.1757545835</v>
      </c>
      <c r="O45" s="61">
        <f>VLOOKUP($A45,[8]Dept!$A$4:$U$44,14,FALSE)*O$3%</f>
        <v>62694.575098563109</v>
      </c>
      <c r="P45" s="61">
        <f>VLOOKUP($A45,[8]Dept!$A$4:$U$44,15,FALSE)*P$3%</f>
        <v>53956.407983183948</v>
      </c>
      <c r="Q45" s="61">
        <f>VLOOKUP($A45,[8]Dept!$A$4:$U$44,16,FALSE)*Q$3%</f>
        <v>13620.537973104203</v>
      </c>
      <c r="R45" s="61">
        <f t="shared" si="32"/>
        <v>130271.52105485126</v>
      </c>
      <c r="S45" s="61">
        <f>VLOOKUP($A45,[8]Dept!$A$4:$U$44,18,FALSE)*S$3%</f>
        <v>27241.015699531621</v>
      </c>
      <c r="T45" s="61">
        <f>VLOOKUP($A45,[8]Dept!$A$4:$U$44,19,FALSE)*T$3%</f>
        <v>0</v>
      </c>
      <c r="U45" s="61">
        <f>VLOOKUP($A45,[8]Dept!$A$4:$U$44,20,FALSE)*U$3%</f>
        <v>0</v>
      </c>
      <c r="V45" s="61">
        <f t="shared" si="33"/>
        <v>27241.015699531621</v>
      </c>
    </row>
    <row r="46" spans="1:22" s="6" customFormat="1">
      <c r="A46" s="51">
        <v>173</v>
      </c>
      <c r="B46" s="175" t="s">
        <v>168</v>
      </c>
      <c r="C46" s="59" t="s">
        <v>42</v>
      </c>
      <c r="D46" s="59"/>
      <c r="E46" s="61">
        <f t="shared" si="29"/>
        <v>39009.906938716369</v>
      </c>
      <c r="F46" s="100"/>
      <c r="G46" s="61">
        <f>VLOOKUP($A46,[6]Dept!$A$5:$U$44,6,FALSE)*G$3%</f>
        <v>3383.9889291791742</v>
      </c>
      <c r="H46" s="61">
        <f>VLOOKUP($A46,[6]Dept!$A$5:$U$44,7,FALSE)*H$3%</f>
        <v>3906.1287158399759</v>
      </c>
      <c r="I46" s="61">
        <f>VLOOKUP($A46,[6]Dept!$A$5:$U$44,8,FALSE)*I$3%</f>
        <v>2891.5543662845366</v>
      </c>
      <c r="J46" s="61">
        <f t="shared" si="30"/>
        <v>10181.672011303686</v>
      </c>
      <c r="K46" s="61">
        <f>VLOOKUP($A46,[6]Dept!$A$5:$U$44,10,FALSE)*K$3%</f>
        <v>2957.5437203523675</v>
      </c>
      <c r="L46" s="61">
        <f>VLOOKUP($A46,[6]Dept!$A$5:$U$44,11,FALSE)*L$3%</f>
        <v>3446.4730803721841</v>
      </c>
      <c r="M46" s="61">
        <f>VLOOKUP($A46,[6]Dept!$A$5:$U$44,12,FALSE)*M$3%</f>
        <v>3468.9230547819575</v>
      </c>
      <c r="N46" s="61">
        <f t="shared" si="31"/>
        <v>9872.939855506509</v>
      </c>
      <c r="O46" s="61">
        <f>VLOOKUP($A46,[6]Dept!$A$5:$U$44,14,FALSE)*O$3%</f>
        <v>3929.7222965983765</v>
      </c>
      <c r="P46" s="61">
        <f>VLOOKUP($A46,[6]Dept!$A$5:$U$44,15,FALSE)*P$3%</f>
        <v>3115.9190075763254</v>
      </c>
      <c r="Q46" s="61">
        <f>VLOOKUP($A46,[6]Dept!$A$5:$U$44,16,FALSE)*Q$3%</f>
        <v>2702.5676890798277</v>
      </c>
      <c r="R46" s="61">
        <f t="shared" si="32"/>
        <v>9748.2089932545296</v>
      </c>
      <c r="S46" s="61">
        <f>VLOOKUP($A46,[6]Dept!$A$5:$U$44,18,FALSE)*S$3%</f>
        <v>2956.9704760797472</v>
      </c>
      <c r="T46" s="61">
        <f>VLOOKUP($A46,[6]Dept!$A$5:$U$44,19,FALSE)*T$3%</f>
        <v>3346.2043014743258</v>
      </c>
      <c r="U46" s="61">
        <f>VLOOKUP($A46,[6]Dept!$A$5:$U$44,20,FALSE)*U$3%</f>
        <v>2903.9113010975716</v>
      </c>
      <c r="V46" s="61">
        <f t="shared" si="33"/>
        <v>9207.0860786516459</v>
      </c>
    </row>
    <row r="47" spans="1:22">
      <c r="A47" s="52">
        <v>39</v>
      </c>
      <c r="B47" s="9" t="s">
        <v>30</v>
      </c>
      <c r="C47" s="54"/>
      <c r="E47" s="54">
        <f t="shared" si="28"/>
        <v>0</v>
      </c>
      <c r="F47" s="55"/>
      <c r="G47" s="55"/>
      <c r="H47" s="55"/>
      <c r="I47" s="55"/>
      <c r="J47" s="54">
        <f t="shared" si="7"/>
        <v>0</v>
      </c>
      <c r="K47" s="55"/>
      <c r="L47" s="55"/>
      <c r="M47" s="55"/>
      <c r="N47" s="54">
        <f t="shared" si="8"/>
        <v>0</v>
      </c>
      <c r="O47" s="55"/>
      <c r="P47" s="55"/>
      <c r="Q47" s="55"/>
      <c r="R47" s="54">
        <f t="shared" si="9"/>
        <v>0</v>
      </c>
      <c r="S47" s="55"/>
      <c r="T47" s="55"/>
      <c r="U47" s="55"/>
      <c r="V47" s="54">
        <f t="shared" si="25"/>
        <v>0</v>
      </c>
    </row>
    <row r="48" spans="1:22">
      <c r="A48" s="52">
        <v>40</v>
      </c>
      <c r="B48" s="9" t="s">
        <v>30</v>
      </c>
      <c r="C48" s="54" t="s">
        <v>42</v>
      </c>
      <c r="D48" s="54"/>
      <c r="E48" s="54">
        <f t="shared" si="28"/>
        <v>0</v>
      </c>
      <c r="F48" s="55"/>
      <c r="G48" s="55"/>
      <c r="H48" s="55"/>
      <c r="I48" s="55"/>
      <c r="J48" s="54">
        <f t="shared" si="7"/>
        <v>0</v>
      </c>
      <c r="K48" s="55"/>
      <c r="L48" s="55"/>
      <c r="M48" s="55"/>
      <c r="N48" s="54">
        <f t="shared" si="8"/>
        <v>0</v>
      </c>
      <c r="O48" s="55"/>
      <c r="P48" s="55"/>
      <c r="Q48" s="55"/>
      <c r="R48" s="54">
        <f t="shared" si="9"/>
        <v>0</v>
      </c>
      <c r="S48" s="55"/>
      <c r="T48" s="55"/>
      <c r="U48" s="55"/>
      <c r="V48" s="54">
        <f t="shared" si="25"/>
        <v>0</v>
      </c>
    </row>
    <row r="49" spans="1:22" hidden="1">
      <c r="A49" s="52">
        <v>41</v>
      </c>
      <c r="B49" s="9"/>
      <c r="C49" s="66"/>
      <c r="D49" s="66"/>
      <c r="E49" s="66"/>
      <c r="F49" s="61"/>
      <c r="G49" s="61"/>
      <c r="H49" s="61"/>
      <c r="I49" s="61"/>
      <c r="J49" s="66"/>
      <c r="K49" s="61"/>
      <c r="L49" s="61"/>
      <c r="M49" s="61"/>
      <c r="N49" s="66"/>
      <c r="O49" s="61"/>
      <c r="P49" s="61"/>
      <c r="Q49" s="61"/>
      <c r="R49" s="66"/>
      <c r="S49" s="61"/>
      <c r="T49" s="61"/>
      <c r="U49" s="61"/>
      <c r="V49" s="66"/>
    </row>
    <row r="50" spans="1:22">
      <c r="A50" s="149">
        <v>42</v>
      </c>
      <c r="B50" s="150" t="s">
        <v>30</v>
      </c>
      <c r="C50" s="138" t="s">
        <v>43</v>
      </c>
      <c r="D50" s="138"/>
      <c r="E50" s="138">
        <f>+E39+E37</f>
        <v>18376110.799821507</v>
      </c>
      <c r="F50" s="119"/>
      <c r="G50" s="138">
        <f t="shared" ref="G50:V50" si="34">+G39+G37</f>
        <v>1788156.6011922858</v>
      </c>
      <c r="H50" s="138">
        <f t="shared" si="34"/>
        <v>1655276.7291392114</v>
      </c>
      <c r="I50" s="138">
        <f t="shared" si="34"/>
        <v>1490124.3741471008</v>
      </c>
      <c r="J50" s="138">
        <f t="shared" si="34"/>
        <v>4933557.7044785982</v>
      </c>
      <c r="K50" s="138">
        <f t="shared" si="34"/>
        <v>1517673.9787187413</v>
      </c>
      <c r="L50" s="138">
        <f t="shared" si="34"/>
        <v>1367154.3646948263</v>
      </c>
      <c r="M50" s="138">
        <f t="shared" si="34"/>
        <v>1643693.0352331102</v>
      </c>
      <c r="N50" s="138">
        <f t="shared" si="34"/>
        <v>4528521.3786466783</v>
      </c>
      <c r="O50" s="138">
        <f t="shared" si="34"/>
        <v>1572930.8665710413</v>
      </c>
      <c r="P50" s="138">
        <f t="shared" si="34"/>
        <v>1441882.2888072447</v>
      </c>
      <c r="Q50" s="138">
        <f t="shared" si="34"/>
        <v>1414406.7743603557</v>
      </c>
      <c r="R50" s="138">
        <f t="shared" si="34"/>
        <v>4429219.9297386408</v>
      </c>
      <c r="S50" s="138">
        <f t="shared" si="34"/>
        <v>1561366.9757937025</v>
      </c>
      <c r="T50" s="138">
        <f t="shared" si="34"/>
        <v>1445885.9554555858</v>
      </c>
      <c r="U50" s="138">
        <f t="shared" si="34"/>
        <v>1477558.8557083029</v>
      </c>
      <c r="V50" s="138">
        <f t="shared" si="34"/>
        <v>4484811.7869575908</v>
      </c>
    </row>
    <row r="51" spans="1:22" hidden="1">
      <c r="A51" s="52">
        <v>43</v>
      </c>
      <c r="B51" s="9"/>
      <c r="C51" s="66"/>
      <c r="D51" s="66"/>
      <c r="E51" s="66"/>
      <c r="F51" s="61"/>
      <c r="G51" s="61"/>
      <c r="H51" s="61"/>
      <c r="I51" s="61"/>
      <c r="J51" s="66"/>
      <c r="K51" s="61"/>
      <c r="L51" s="61"/>
      <c r="M51" s="61"/>
      <c r="N51" s="66"/>
      <c r="O51" s="61"/>
      <c r="P51" s="61"/>
      <c r="Q51" s="61"/>
      <c r="R51" s="66"/>
      <c r="S51" s="61"/>
      <c r="T51" s="61"/>
      <c r="U51" s="61"/>
      <c r="V51" s="66"/>
    </row>
    <row r="52" spans="1:22">
      <c r="A52" s="149">
        <v>44</v>
      </c>
      <c r="B52" s="150" t="s">
        <v>30</v>
      </c>
      <c r="C52" s="138" t="s">
        <v>44</v>
      </c>
      <c r="D52" s="138"/>
      <c r="E52" s="138">
        <f>+E21-E50</f>
        <v>-41928431.018463925</v>
      </c>
      <c r="F52" s="119"/>
      <c r="G52" s="138">
        <f t="shared" ref="G52:V52" si="35">+G21-G50</f>
        <v>-1788156.6011922858</v>
      </c>
      <c r="H52" s="138">
        <f t="shared" si="35"/>
        <v>-3282830.3607392013</v>
      </c>
      <c r="I52" s="138">
        <f t="shared" si="35"/>
        <v>-2935901.5572893694</v>
      </c>
      <c r="J52" s="138">
        <f t="shared" si="35"/>
        <v>-8006888.5192208569</v>
      </c>
      <c r="K52" s="138">
        <f t="shared" si="35"/>
        <v>-3937482.4771888601</v>
      </c>
      <c r="L52" s="138">
        <f t="shared" si="35"/>
        <v>-3753174.1895678765</v>
      </c>
      <c r="M52" s="138">
        <f t="shared" si="35"/>
        <v>-3511574.6801157026</v>
      </c>
      <c r="N52" s="138">
        <f t="shared" si="35"/>
        <v>-11202231.34687244</v>
      </c>
      <c r="O52" s="138">
        <f t="shared" si="35"/>
        <v>-8122468.0275683366</v>
      </c>
      <c r="P52" s="138">
        <f t="shared" si="35"/>
        <v>-4038481.4617875163</v>
      </c>
      <c r="Q52" s="138">
        <f t="shared" si="35"/>
        <v>-2765690.6189002693</v>
      </c>
      <c r="R52" s="138">
        <f t="shared" si="35"/>
        <v>-14926640.10825612</v>
      </c>
      <c r="S52" s="138">
        <f t="shared" si="35"/>
        <v>-3335549.2614415511</v>
      </c>
      <c r="T52" s="138">
        <f t="shared" si="35"/>
        <v>-2979562.9269646518</v>
      </c>
      <c r="U52" s="138">
        <f t="shared" si="35"/>
        <v>-1477558.8557083029</v>
      </c>
      <c r="V52" s="138">
        <f t="shared" si="35"/>
        <v>-7792671.0441145049</v>
      </c>
    </row>
    <row r="53" spans="1:22" hidden="1">
      <c r="A53" s="52">
        <v>45</v>
      </c>
      <c r="B53" s="9"/>
      <c r="C53" s="66"/>
      <c r="D53" s="66"/>
      <c r="E53" s="66"/>
      <c r="F53" s="61"/>
      <c r="G53" s="61"/>
      <c r="H53" s="61"/>
      <c r="I53" s="61"/>
      <c r="J53" s="66"/>
      <c r="K53" s="61"/>
      <c r="L53" s="61"/>
      <c r="M53" s="61"/>
      <c r="N53" s="66"/>
      <c r="O53" s="61"/>
      <c r="P53" s="61"/>
      <c r="Q53" s="61"/>
      <c r="R53" s="66"/>
      <c r="S53" s="61"/>
      <c r="T53" s="61"/>
      <c r="U53" s="61"/>
      <c r="V53" s="66"/>
    </row>
    <row r="54" spans="1:22" s="47" customFormat="1">
      <c r="A54" s="152">
        <v>46</v>
      </c>
      <c r="B54" s="151" t="s">
        <v>30</v>
      </c>
      <c r="C54" s="142" t="s">
        <v>45</v>
      </c>
      <c r="D54" s="142"/>
      <c r="E54" s="142">
        <f>+E52/E21%</f>
        <v>178.02250746096868</v>
      </c>
      <c r="F54" s="136"/>
      <c r="G54" s="142" t="e">
        <f t="shared" ref="G54:V54" si="36">+G52/G21%</f>
        <v>#DIV/0!</v>
      </c>
      <c r="H54" s="142">
        <f t="shared" si="36"/>
        <v>201.70335999999998</v>
      </c>
      <c r="I54" s="142">
        <f t="shared" si="36"/>
        <v>203.06736000000001</v>
      </c>
      <c r="J54" s="142">
        <f t="shared" si="36"/>
        <v>260.52803950727139</v>
      </c>
      <c r="K54" s="142">
        <f t="shared" si="36"/>
        <v>162.71876388888887</v>
      </c>
      <c r="L54" s="142">
        <f t="shared" si="36"/>
        <v>157.29853333333332</v>
      </c>
      <c r="M54" s="142">
        <f t="shared" si="36"/>
        <v>187.9977079777143</v>
      </c>
      <c r="N54" s="142">
        <f t="shared" si="36"/>
        <v>167.85613100070947</v>
      </c>
      <c r="O54" s="142">
        <f t="shared" si="36"/>
        <v>124.01590872616001</v>
      </c>
      <c r="P54" s="142">
        <f t="shared" si="36"/>
        <v>155.52964445999999</v>
      </c>
      <c r="Q54" s="142">
        <f t="shared" si="36"/>
        <v>204.6713301632</v>
      </c>
      <c r="R54" s="142">
        <f t="shared" si="36"/>
        <v>142.1934137570567</v>
      </c>
      <c r="S54" s="142">
        <f t="shared" si="36"/>
        <v>188.00487911666667</v>
      </c>
      <c r="T54" s="142">
        <f t="shared" si="36"/>
        <v>194.27578181818185</v>
      </c>
      <c r="U54" s="142" t="e">
        <f t="shared" si="36"/>
        <v>#DIV/0!</v>
      </c>
      <c r="V54" s="142">
        <f t="shared" si="36"/>
        <v>235.58048992726071</v>
      </c>
    </row>
    <row r="55" spans="1:22" hidden="1">
      <c r="A55" s="52">
        <v>47</v>
      </c>
      <c r="B55" s="9"/>
      <c r="C55" s="66"/>
      <c r="D55" s="66"/>
      <c r="E55" s="66"/>
      <c r="F55" s="61"/>
      <c r="G55" s="61"/>
      <c r="H55" s="61"/>
      <c r="I55" s="61"/>
      <c r="J55" s="66"/>
      <c r="K55" s="61"/>
      <c r="L55" s="61"/>
      <c r="M55" s="61"/>
      <c r="N55" s="66"/>
      <c r="O55" s="61"/>
      <c r="P55" s="61"/>
      <c r="Q55" s="61"/>
      <c r="R55" s="66"/>
      <c r="S55" s="61"/>
      <c r="T55" s="61"/>
      <c r="U55" s="61"/>
      <c r="V55" s="66"/>
    </row>
    <row r="56" spans="1:22">
      <c r="A56" s="149">
        <v>48</v>
      </c>
      <c r="B56" s="150" t="s">
        <v>30</v>
      </c>
      <c r="C56" s="138" t="s">
        <v>46</v>
      </c>
      <c r="D56" s="138"/>
      <c r="E56" s="138">
        <f>SUM(E57:E60)</f>
        <v>0</v>
      </c>
      <c r="F56" s="119"/>
      <c r="G56" s="138">
        <f t="shared" ref="G56:V56" si="37">SUM(G57:G60)</f>
        <v>0</v>
      </c>
      <c r="H56" s="138">
        <f t="shared" si="37"/>
        <v>0</v>
      </c>
      <c r="I56" s="138">
        <f t="shared" si="37"/>
        <v>0</v>
      </c>
      <c r="J56" s="138">
        <f t="shared" si="37"/>
        <v>0</v>
      </c>
      <c r="K56" s="138">
        <f t="shared" si="37"/>
        <v>0</v>
      </c>
      <c r="L56" s="138">
        <f t="shared" si="37"/>
        <v>0</v>
      </c>
      <c r="M56" s="138">
        <f t="shared" si="37"/>
        <v>0</v>
      </c>
      <c r="N56" s="138">
        <f t="shared" si="37"/>
        <v>0</v>
      </c>
      <c r="O56" s="138">
        <f t="shared" si="37"/>
        <v>0</v>
      </c>
      <c r="P56" s="138">
        <f t="shared" si="37"/>
        <v>0</v>
      </c>
      <c r="Q56" s="138">
        <f t="shared" si="37"/>
        <v>0</v>
      </c>
      <c r="R56" s="138">
        <f t="shared" si="37"/>
        <v>0</v>
      </c>
      <c r="S56" s="138">
        <f t="shared" si="37"/>
        <v>0</v>
      </c>
      <c r="T56" s="138">
        <f t="shared" si="37"/>
        <v>0</v>
      </c>
      <c r="U56" s="138">
        <f t="shared" si="37"/>
        <v>0</v>
      </c>
      <c r="V56" s="138">
        <f t="shared" si="37"/>
        <v>0</v>
      </c>
    </row>
    <row r="57" spans="1:22">
      <c r="A57" s="52">
        <v>49</v>
      </c>
      <c r="B57" s="9" t="s">
        <v>30</v>
      </c>
      <c r="C57" s="54" t="s">
        <v>47</v>
      </c>
      <c r="D57" s="54"/>
      <c r="E57" s="54">
        <f t="shared" si="28"/>
        <v>0</v>
      </c>
      <c r="F57" s="55"/>
      <c r="G57" s="55"/>
      <c r="H57" s="55"/>
      <c r="I57" s="55"/>
      <c r="J57" s="54">
        <f t="shared" si="7"/>
        <v>0</v>
      </c>
      <c r="K57" s="55"/>
      <c r="L57" s="55"/>
      <c r="M57" s="55"/>
      <c r="N57" s="54">
        <f t="shared" si="8"/>
        <v>0</v>
      </c>
      <c r="O57" s="55"/>
      <c r="P57" s="55"/>
      <c r="Q57" s="55"/>
      <c r="R57" s="54">
        <f t="shared" si="9"/>
        <v>0</v>
      </c>
      <c r="S57" s="55"/>
      <c r="T57" s="55"/>
      <c r="U57" s="55"/>
      <c r="V57" s="54">
        <f t="shared" si="25"/>
        <v>0</v>
      </c>
    </row>
    <row r="58" spans="1:22">
      <c r="A58" s="52">
        <v>50</v>
      </c>
      <c r="B58" s="9" t="s">
        <v>30</v>
      </c>
      <c r="C58" s="54" t="s">
        <v>48</v>
      </c>
      <c r="D58" s="54"/>
      <c r="E58" s="54">
        <f t="shared" si="28"/>
        <v>0</v>
      </c>
      <c r="F58" s="55"/>
      <c r="G58" s="55"/>
      <c r="H58" s="55"/>
      <c r="I58" s="55"/>
      <c r="J58" s="54">
        <f t="shared" si="7"/>
        <v>0</v>
      </c>
      <c r="K58" s="55"/>
      <c r="L58" s="55"/>
      <c r="M58" s="55"/>
      <c r="N58" s="54">
        <f t="shared" si="8"/>
        <v>0</v>
      </c>
      <c r="O58" s="55"/>
      <c r="P58" s="55"/>
      <c r="Q58" s="55"/>
      <c r="R58" s="54">
        <f t="shared" si="9"/>
        <v>0</v>
      </c>
      <c r="S58" s="55"/>
      <c r="T58" s="55"/>
      <c r="U58" s="55"/>
      <c r="V58" s="54">
        <f t="shared" si="25"/>
        <v>0</v>
      </c>
    </row>
    <row r="59" spans="1:22">
      <c r="A59" s="52">
        <v>51</v>
      </c>
      <c r="B59" s="9" t="s">
        <v>30</v>
      </c>
      <c r="C59" s="54" t="s">
        <v>49</v>
      </c>
      <c r="D59" s="54"/>
      <c r="E59" s="54">
        <f t="shared" si="28"/>
        <v>0</v>
      </c>
      <c r="F59" s="58"/>
      <c r="G59" s="55"/>
      <c r="H59" s="55"/>
      <c r="I59" s="55"/>
      <c r="J59" s="54">
        <f t="shared" si="7"/>
        <v>0</v>
      </c>
      <c r="K59" s="55"/>
      <c r="L59" s="55"/>
      <c r="M59" s="55"/>
      <c r="N59" s="54">
        <f t="shared" si="8"/>
        <v>0</v>
      </c>
      <c r="O59" s="55"/>
      <c r="P59" s="55"/>
      <c r="Q59" s="55"/>
      <c r="R59" s="54">
        <f t="shared" si="9"/>
        <v>0</v>
      </c>
      <c r="S59" s="55"/>
      <c r="T59" s="55"/>
      <c r="U59" s="55"/>
      <c r="V59" s="54">
        <f t="shared" si="25"/>
        <v>0</v>
      </c>
    </row>
    <row r="60" spans="1:22">
      <c r="A60" s="52">
        <v>52</v>
      </c>
      <c r="B60" s="9" t="s">
        <v>30</v>
      </c>
      <c r="C60" s="54" t="s">
        <v>50</v>
      </c>
      <c r="D60" s="54"/>
      <c r="E60" s="54">
        <f t="shared" si="28"/>
        <v>0</v>
      </c>
      <c r="F60" s="55"/>
      <c r="G60" s="55"/>
      <c r="H60" s="55"/>
      <c r="I60" s="55"/>
      <c r="J60" s="54">
        <f t="shared" si="7"/>
        <v>0</v>
      </c>
      <c r="K60" s="55"/>
      <c r="L60" s="55"/>
      <c r="M60" s="55"/>
      <c r="N60" s="54">
        <f t="shared" si="8"/>
        <v>0</v>
      </c>
      <c r="O60" s="55"/>
      <c r="P60" s="55"/>
      <c r="Q60" s="55"/>
      <c r="R60" s="54">
        <f t="shared" si="9"/>
        <v>0</v>
      </c>
      <c r="S60" s="55"/>
      <c r="T60" s="55"/>
      <c r="U60" s="55"/>
      <c r="V60" s="54">
        <f t="shared" si="25"/>
        <v>0</v>
      </c>
    </row>
    <row r="61" spans="1:22" hidden="1">
      <c r="A61" s="52">
        <v>53</v>
      </c>
      <c r="B61" s="9"/>
      <c r="C61" s="66"/>
      <c r="D61" s="66"/>
      <c r="E61" s="66"/>
      <c r="F61" s="61"/>
      <c r="G61" s="61"/>
      <c r="H61" s="61"/>
      <c r="I61" s="61"/>
      <c r="J61" s="66"/>
      <c r="K61" s="61"/>
      <c r="L61" s="61"/>
      <c r="M61" s="61"/>
      <c r="N61" s="66"/>
      <c r="O61" s="61"/>
      <c r="P61" s="61"/>
      <c r="Q61" s="61"/>
      <c r="R61" s="66"/>
      <c r="S61" s="61"/>
      <c r="T61" s="61"/>
      <c r="U61" s="61"/>
      <c r="V61" s="66"/>
    </row>
    <row r="62" spans="1:22">
      <c r="A62" s="149">
        <v>54</v>
      </c>
      <c r="B62" s="150" t="s">
        <v>30</v>
      </c>
      <c r="C62" s="138" t="s">
        <v>51</v>
      </c>
      <c r="D62" s="138"/>
      <c r="E62" s="138">
        <f>+E52-E56</f>
        <v>-41928431.018463925</v>
      </c>
      <c r="F62" s="119"/>
      <c r="G62" s="138">
        <f t="shared" ref="G62:V62" si="38">+G52-G56</f>
        <v>-1788156.6011922858</v>
      </c>
      <c r="H62" s="138">
        <f t="shared" si="38"/>
        <v>-3282830.3607392013</v>
      </c>
      <c r="I62" s="138">
        <f t="shared" si="38"/>
        <v>-2935901.5572893694</v>
      </c>
      <c r="J62" s="138">
        <f t="shared" si="38"/>
        <v>-8006888.5192208569</v>
      </c>
      <c r="K62" s="138">
        <f t="shared" si="38"/>
        <v>-3937482.4771888601</v>
      </c>
      <c r="L62" s="138">
        <f t="shared" si="38"/>
        <v>-3753174.1895678765</v>
      </c>
      <c r="M62" s="138">
        <f t="shared" si="38"/>
        <v>-3511574.6801157026</v>
      </c>
      <c r="N62" s="138">
        <f t="shared" si="38"/>
        <v>-11202231.34687244</v>
      </c>
      <c r="O62" s="138">
        <f t="shared" si="38"/>
        <v>-8122468.0275683366</v>
      </c>
      <c r="P62" s="138">
        <f t="shared" si="38"/>
        <v>-4038481.4617875163</v>
      </c>
      <c r="Q62" s="138">
        <f t="shared" si="38"/>
        <v>-2765690.6189002693</v>
      </c>
      <c r="R62" s="138">
        <f t="shared" si="38"/>
        <v>-14926640.10825612</v>
      </c>
      <c r="S62" s="138">
        <f t="shared" si="38"/>
        <v>-3335549.2614415511</v>
      </c>
      <c r="T62" s="138">
        <f t="shared" si="38"/>
        <v>-2979562.9269646518</v>
      </c>
      <c r="U62" s="138">
        <f t="shared" si="38"/>
        <v>-1477558.8557083029</v>
      </c>
      <c r="V62" s="138">
        <f t="shared" si="38"/>
        <v>-7792671.0441145049</v>
      </c>
    </row>
    <row r="63" spans="1:22" hidden="1">
      <c r="A63" s="52">
        <v>55</v>
      </c>
      <c r="B63" s="9"/>
      <c r="C63" s="66"/>
      <c r="D63" s="66"/>
      <c r="E63" s="66"/>
      <c r="F63" s="61"/>
      <c r="G63" s="61"/>
      <c r="H63" s="61"/>
      <c r="I63" s="61"/>
      <c r="J63" s="66"/>
      <c r="K63" s="61"/>
      <c r="L63" s="61"/>
      <c r="M63" s="61"/>
      <c r="N63" s="66"/>
      <c r="O63" s="61"/>
      <c r="P63" s="61"/>
      <c r="Q63" s="61"/>
      <c r="R63" s="66"/>
      <c r="S63" s="61"/>
      <c r="T63" s="61"/>
      <c r="U63" s="61"/>
      <c r="V63" s="66"/>
    </row>
    <row r="64" spans="1:22" s="47" customFormat="1">
      <c r="A64" s="152">
        <v>56</v>
      </c>
      <c r="B64" s="151" t="s">
        <v>30</v>
      </c>
      <c r="C64" s="142" t="s">
        <v>52</v>
      </c>
      <c r="D64" s="142"/>
      <c r="E64" s="143">
        <f t="shared" ref="E64:V64" si="39">+E62/E21%</f>
        <v>178.02250746096868</v>
      </c>
      <c r="F64" s="136"/>
      <c r="G64" s="143" t="e">
        <f t="shared" si="39"/>
        <v>#DIV/0!</v>
      </c>
      <c r="H64" s="143">
        <f t="shared" si="39"/>
        <v>201.70335999999998</v>
      </c>
      <c r="I64" s="143">
        <f t="shared" si="39"/>
        <v>203.06736000000001</v>
      </c>
      <c r="J64" s="143">
        <f t="shared" si="39"/>
        <v>260.52803950727139</v>
      </c>
      <c r="K64" s="143">
        <f t="shared" si="39"/>
        <v>162.71876388888887</v>
      </c>
      <c r="L64" s="143">
        <f t="shared" si="39"/>
        <v>157.29853333333332</v>
      </c>
      <c r="M64" s="143">
        <f t="shared" si="39"/>
        <v>187.9977079777143</v>
      </c>
      <c r="N64" s="143">
        <f t="shared" si="39"/>
        <v>167.85613100070947</v>
      </c>
      <c r="O64" s="143">
        <f t="shared" si="39"/>
        <v>124.01590872616001</v>
      </c>
      <c r="P64" s="143">
        <f t="shared" si="39"/>
        <v>155.52964445999999</v>
      </c>
      <c r="Q64" s="143">
        <f t="shared" si="39"/>
        <v>204.6713301632</v>
      </c>
      <c r="R64" s="143">
        <f t="shared" si="39"/>
        <v>142.1934137570567</v>
      </c>
      <c r="S64" s="143">
        <f t="shared" si="39"/>
        <v>188.00487911666667</v>
      </c>
      <c r="T64" s="143">
        <f t="shared" si="39"/>
        <v>194.27578181818185</v>
      </c>
      <c r="U64" s="143" t="e">
        <f t="shared" si="39"/>
        <v>#DIV/0!</v>
      </c>
      <c r="V64" s="143">
        <f t="shared" si="39"/>
        <v>235.58048992726071</v>
      </c>
    </row>
    <row r="65" spans="1:26" hidden="1">
      <c r="A65" s="52">
        <v>57</v>
      </c>
      <c r="B65" s="9"/>
      <c r="C65" s="66"/>
      <c r="D65" s="66"/>
      <c r="E65" s="66"/>
      <c r="F65" s="61"/>
      <c r="G65" s="61"/>
      <c r="H65" s="61"/>
      <c r="I65" s="61"/>
      <c r="J65" s="66"/>
      <c r="K65" s="61"/>
      <c r="L65" s="61"/>
      <c r="M65" s="61"/>
      <c r="N65" s="66"/>
      <c r="O65" s="61"/>
      <c r="P65" s="61"/>
      <c r="Q65" s="61"/>
      <c r="R65" s="66"/>
      <c r="S65" s="61"/>
      <c r="T65" s="61"/>
      <c r="U65" s="61"/>
      <c r="V65" s="66"/>
    </row>
    <row r="66" spans="1:26">
      <c r="A66" s="149">
        <v>58</v>
      </c>
      <c r="B66" s="150" t="s">
        <v>30</v>
      </c>
      <c r="C66" s="138" t="s">
        <v>53</v>
      </c>
      <c r="D66" s="138"/>
      <c r="E66" s="138">
        <f>SUM(E67:E73)+E77+E102+E119+E146+E172+E197+E222</f>
        <v>49871272.151751556</v>
      </c>
      <c r="F66" s="119"/>
      <c r="G66" s="138">
        <f t="shared" ref="G66:V66" si="40">SUM(G67:G73)+G77+G102+G119+G146+G172+G197+G222</f>
        <v>5091855.4814600339</v>
      </c>
      <c r="H66" s="138">
        <f t="shared" si="40"/>
        <v>4680848.1361793121</v>
      </c>
      <c r="I66" s="138">
        <f t="shared" si="40"/>
        <v>4223217.8643204821</v>
      </c>
      <c r="J66" s="138">
        <f t="shared" si="40"/>
        <v>13995921.481959827</v>
      </c>
      <c r="K66" s="138">
        <f t="shared" si="40"/>
        <v>3813431.8306213617</v>
      </c>
      <c r="L66" s="138">
        <f t="shared" si="40"/>
        <v>3810605.4119714578</v>
      </c>
      <c r="M66" s="138">
        <f t="shared" si="40"/>
        <v>4157645.6781778629</v>
      </c>
      <c r="N66" s="138">
        <f t="shared" si="40"/>
        <v>11781682.920770682</v>
      </c>
      <c r="O66" s="138">
        <f t="shared" si="40"/>
        <v>4026493.9554153308</v>
      </c>
      <c r="P66" s="138">
        <f t="shared" si="40"/>
        <v>4188153.654821184</v>
      </c>
      <c r="Q66" s="138">
        <f t="shared" si="40"/>
        <v>4032681.9881836576</v>
      </c>
      <c r="R66" s="138">
        <f t="shared" si="40"/>
        <v>12247329.598420173</v>
      </c>
      <c r="S66" s="138">
        <f t="shared" si="40"/>
        <v>4306248.2970258864</v>
      </c>
      <c r="T66" s="138">
        <f t="shared" si="40"/>
        <v>3692544.3474370749</v>
      </c>
      <c r="U66" s="138">
        <f t="shared" si="40"/>
        <v>3847545.506137914</v>
      </c>
      <c r="V66" s="138">
        <f t="shared" si="40"/>
        <v>11846338.150600875</v>
      </c>
    </row>
    <row r="67" spans="1:26">
      <c r="A67" s="52">
        <v>59</v>
      </c>
      <c r="B67" s="9" t="s">
        <v>30</v>
      </c>
      <c r="C67" s="54" t="s">
        <v>54</v>
      </c>
      <c r="D67" s="54"/>
      <c r="E67" s="54">
        <f t="shared" si="28"/>
        <v>0</v>
      </c>
      <c r="F67" s="55"/>
      <c r="G67" s="55"/>
      <c r="H67" s="55"/>
      <c r="I67" s="55"/>
      <c r="J67" s="54">
        <f t="shared" si="7"/>
        <v>0</v>
      </c>
      <c r="K67" s="55"/>
      <c r="L67" s="55"/>
      <c r="M67" s="55"/>
      <c r="N67" s="54">
        <f t="shared" si="8"/>
        <v>0</v>
      </c>
      <c r="O67" s="55"/>
      <c r="P67" s="55"/>
      <c r="Q67" s="55"/>
      <c r="R67" s="54">
        <f t="shared" si="9"/>
        <v>0</v>
      </c>
      <c r="S67" s="55"/>
      <c r="T67" s="55"/>
      <c r="U67" s="55"/>
      <c r="V67" s="54">
        <f t="shared" si="25"/>
        <v>0</v>
      </c>
    </row>
    <row r="68" spans="1:26">
      <c r="A68" s="52">
        <v>60</v>
      </c>
      <c r="B68" s="9" t="s">
        <v>30</v>
      </c>
      <c r="C68" s="54" t="s">
        <v>55</v>
      </c>
      <c r="D68" s="54"/>
      <c r="E68" s="54">
        <f t="shared" si="28"/>
        <v>0</v>
      </c>
      <c r="F68" s="55"/>
      <c r="G68" s="55"/>
      <c r="H68" s="55"/>
      <c r="I68" s="55"/>
      <c r="J68" s="54">
        <f t="shared" si="7"/>
        <v>0</v>
      </c>
      <c r="K68" s="55"/>
      <c r="L68" s="55"/>
      <c r="M68" s="55"/>
      <c r="N68" s="54">
        <f t="shared" si="8"/>
        <v>0</v>
      </c>
      <c r="O68" s="55"/>
      <c r="P68" s="55"/>
      <c r="Q68" s="55"/>
      <c r="R68" s="54">
        <f t="shared" si="9"/>
        <v>0</v>
      </c>
      <c r="S68" s="55"/>
      <c r="T68" s="55"/>
      <c r="U68" s="55"/>
      <c r="V68" s="54">
        <f t="shared" si="25"/>
        <v>0</v>
      </c>
    </row>
    <row r="69" spans="1:26" ht="31.5">
      <c r="A69" s="52">
        <v>61</v>
      </c>
      <c r="B69" s="9" t="s">
        <v>30</v>
      </c>
      <c r="C69" s="54" t="s">
        <v>56</v>
      </c>
      <c r="D69" s="54"/>
      <c r="E69" s="54">
        <f t="shared" si="28"/>
        <v>0</v>
      </c>
      <c r="F69" s="55"/>
      <c r="G69" s="55"/>
      <c r="H69" s="55"/>
      <c r="I69" s="55"/>
      <c r="J69" s="54">
        <f t="shared" si="7"/>
        <v>0</v>
      </c>
      <c r="K69" s="55"/>
      <c r="L69" s="55"/>
      <c r="M69" s="55"/>
      <c r="N69" s="54">
        <f t="shared" si="8"/>
        <v>0</v>
      </c>
      <c r="O69" s="55"/>
      <c r="P69" s="55"/>
      <c r="Q69" s="55"/>
      <c r="R69" s="54">
        <f t="shared" si="9"/>
        <v>0</v>
      </c>
      <c r="S69" s="55"/>
      <c r="T69" s="55"/>
      <c r="U69" s="55"/>
      <c r="V69" s="54">
        <f t="shared" si="25"/>
        <v>0</v>
      </c>
    </row>
    <row r="70" spans="1:26">
      <c r="A70" s="52">
        <v>62</v>
      </c>
      <c r="B70" s="9" t="s">
        <v>30</v>
      </c>
      <c r="C70" s="54" t="s">
        <v>57</v>
      </c>
      <c r="D70" s="54"/>
      <c r="E70" s="54">
        <f t="shared" si="28"/>
        <v>0</v>
      </c>
      <c r="F70" s="55"/>
      <c r="G70" s="55"/>
      <c r="H70" s="55"/>
      <c r="I70" s="55"/>
      <c r="J70" s="54">
        <f t="shared" si="7"/>
        <v>0</v>
      </c>
      <c r="K70" s="55"/>
      <c r="L70" s="55"/>
      <c r="M70" s="55"/>
      <c r="N70" s="54">
        <f t="shared" si="8"/>
        <v>0</v>
      </c>
      <c r="O70" s="55"/>
      <c r="P70" s="55"/>
      <c r="Q70" s="55"/>
      <c r="R70" s="54">
        <f t="shared" si="9"/>
        <v>0</v>
      </c>
      <c r="S70" s="55"/>
      <c r="T70" s="55"/>
      <c r="U70" s="55"/>
      <c r="V70" s="54">
        <f t="shared" si="25"/>
        <v>0</v>
      </c>
    </row>
    <row r="71" spans="1:26">
      <c r="A71" s="52">
        <v>68</v>
      </c>
      <c r="B71" s="9" t="s">
        <v>30</v>
      </c>
      <c r="C71" s="54" t="s">
        <v>61</v>
      </c>
      <c r="D71" s="54"/>
      <c r="E71" s="54">
        <f>SUM(G71:V71)/2</f>
        <v>0</v>
      </c>
      <c r="F71" s="55"/>
      <c r="G71" s="55"/>
      <c r="H71" s="55"/>
      <c r="I71" s="55"/>
      <c r="J71" s="54">
        <f>SUM(G71:I71)</f>
        <v>0</v>
      </c>
      <c r="K71" s="55"/>
      <c r="L71" s="55"/>
      <c r="M71" s="55"/>
      <c r="N71" s="54">
        <f>SUM(K71:M71)</f>
        <v>0</v>
      </c>
      <c r="O71" s="55"/>
      <c r="P71" s="55"/>
      <c r="Q71" s="55"/>
      <c r="R71" s="54">
        <f>SUM(O71:Q71)</f>
        <v>0</v>
      </c>
      <c r="S71" s="55"/>
      <c r="T71" s="55"/>
      <c r="U71" s="55"/>
      <c r="V71" s="54">
        <f>SUM(S71:U71)</f>
        <v>0</v>
      </c>
    </row>
    <row r="72" spans="1:26">
      <c r="A72" s="52">
        <v>63</v>
      </c>
      <c r="B72" s="9" t="s">
        <v>30</v>
      </c>
      <c r="C72" s="54" t="s">
        <v>58</v>
      </c>
      <c r="D72" s="54"/>
      <c r="E72" s="54">
        <f t="shared" si="28"/>
        <v>0</v>
      </c>
      <c r="F72" s="55"/>
      <c r="G72" s="55"/>
      <c r="H72" s="55"/>
      <c r="I72" s="55"/>
      <c r="J72" s="54">
        <f t="shared" si="7"/>
        <v>0</v>
      </c>
      <c r="K72" s="55"/>
      <c r="L72" s="55"/>
      <c r="M72" s="55"/>
      <c r="N72" s="54">
        <f t="shared" si="8"/>
        <v>0</v>
      </c>
      <c r="O72" s="55"/>
      <c r="P72" s="55"/>
      <c r="Q72" s="55"/>
      <c r="R72" s="54">
        <f t="shared" si="9"/>
        <v>0</v>
      </c>
      <c r="S72" s="55"/>
      <c r="T72" s="55"/>
      <c r="U72" s="55"/>
      <c r="V72" s="54">
        <f t="shared" si="25"/>
        <v>0</v>
      </c>
    </row>
    <row r="73" spans="1:26" ht="18">
      <c r="A73" s="155">
        <v>64</v>
      </c>
      <c r="B73" s="121" t="s">
        <v>30</v>
      </c>
      <c r="C73" s="156" t="s">
        <v>59</v>
      </c>
      <c r="D73" s="157"/>
      <c r="E73" s="158">
        <f>SUM(E74:E76)</f>
        <v>0</v>
      </c>
      <c r="F73" s="104"/>
      <c r="G73" s="158">
        <f>SUM(G74:G76)</f>
        <v>0</v>
      </c>
      <c r="H73" s="158">
        <f>SUM(H74:H76)</f>
        <v>0</v>
      </c>
      <c r="I73" s="158">
        <f t="shared" ref="I73" si="41">SUM(I74:I76)</f>
        <v>0</v>
      </c>
      <c r="J73" s="157">
        <f t="shared" si="7"/>
        <v>0</v>
      </c>
      <c r="K73" s="158">
        <f>SUM(K74:K76)</f>
        <v>0</v>
      </c>
      <c r="L73" s="158">
        <f t="shared" ref="L73" si="42">SUM(L74:L76)</f>
        <v>0</v>
      </c>
      <c r="M73" s="158">
        <f t="shared" ref="M73" si="43">SUM(M74:M76)</f>
        <v>0</v>
      </c>
      <c r="N73" s="157">
        <f t="shared" si="8"/>
        <v>0</v>
      </c>
      <c r="O73" s="158">
        <f>SUM(O74:O76)</f>
        <v>0</v>
      </c>
      <c r="P73" s="158">
        <f t="shared" ref="P73" si="44">SUM(P74:P76)</f>
        <v>0</v>
      </c>
      <c r="Q73" s="158">
        <f t="shared" ref="Q73" si="45">SUM(Q74:Q76)</f>
        <v>0</v>
      </c>
      <c r="R73" s="157">
        <f t="shared" si="9"/>
        <v>0</v>
      </c>
      <c r="S73" s="158">
        <f>SUM(S74:S76)</f>
        <v>0</v>
      </c>
      <c r="T73" s="158">
        <f t="shared" ref="T73" si="46">SUM(T74:T76)</f>
        <v>0</v>
      </c>
      <c r="U73" s="158">
        <f t="shared" ref="U73" si="47">SUM(U74:U76)</f>
        <v>0</v>
      </c>
      <c r="V73" s="157">
        <f t="shared" ref="V73" si="48">SUM(S73:U73)</f>
        <v>0</v>
      </c>
      <c r="W73" s="101"/>
      <c r="X73" s="101"/>
      <c r="Y73" s="101"/>
      <c r="Z73" s="102"/>
    </row>
    <row r="74" spans="1:26">
      <c r="A74" s="52">
        <v>65</v>
      </c>
      <c r="B74" s="9" t="s">
        <v>30</v>
      </c>
      <c r="C74" s="87" t="s">
        <v>141</v>
      </c>
      <c r="D74" s="54"/>
      <c r="E74" s="54">
        <f t="shared" si="28"/>
        <v>0</v>
      </c>
      <c r="F74" s="55"/>
      <c r="G74" s="55"/>
      <c r="H74" s="55"/>
      <c r="I74" s="55"/>
      <c r="J74" s="54">
        <f t="shared" si="7"/>
        <v>0</v>
      </c>
      <c r="K74" s="55"/>
      <c r="L74" s="55"/>
      <c r="M74" s="55"/>
      <c r="N74" s="54">
        <f t="shared" si="8"/>
        <v>0</v>
      </c>
      <c r="O74" s="55"/>
      <c r="P74" s="55"/>
      <c r="Q74" s="55"/>
      <c r="R74" s="54">
        <f t="shared" si="9"/>
        <v>0</v>
      </c>
      <c r="S74" s="55"/>
      <c r="T74" s="55"/>
      <c r="U74" s="55"/>
      <c r="V74" s="54">
        <f t="shared" si="25"/>
        <v>0</v>
      </c>
    </row>
    <row r="75" spans="1:26">
      <c r="A75" s="52">
        <v>66</v>
      </c>
      <c r="B75" s="9" t="s">
        <v>30</v>
      </c>
      <c r="C75" s="87" t="s">
        <v>142</v>
      </c>
      <c r="D75" s="54"/>
      <c r="E75" s="54">
        <f t="shared" si="28"/>
        <v>0</v>
      </c>
      <c r="F75" s="55"/>
      <c r="G75" s="55"/>
      <c r="H75" s="55"/>
      <c r="I75" s="55"/>
      <c r="J75" s="54">
        <f t="shared" si="7"/>
        <v>0</v>
      </c>
      <c r="K75" s="55"/>
      <c r="L75" s="55"/>
      <c r="M75" s="55"/>
      <c r="N75" s="54">
        <f t="shared" si="8"/>
        <v>0</v>
      </c>
      <c r="O75" s="55"/>
      <c r="P75" s="55"/>
      <c r="Q75" s="55"/>
      <c r="R75" s="54">
        <f t="shared" si="9"/>
        <v>0</v>
      </c>
      <c r="S75" s="55"/>
      <c r="T75" s="55"/>
      <c r="U75" s="55"/>
      <c r="V75" s="54">
        <f t="shared" si="25"/>
        <v>0</v>
      </c>
    </row>
    <row r="76" spans="1:26">
      <c r="A76" s="52">
        <v>67</v>
      </c>
      <c r="B76" s="9" t="s">
        <v>30</v>
      </c>
      <c r="C76" s="87" t="s">
        <v>22</v>
      </c>
      <c r="D76" s="54"/>
      <c r="E76" s="54">
        <f t="shared" si="28"/>
        <v>0</v>
      </c>
      <c r="F76" s="55"/>
      <c r="G76" s="55"/>
      <c r="H76" s="55"/>
      <c r="I76" s="55"/>
      <c r="J76" s="54">
        <f t="shared" si="7"/>
        <v>0</v>
      </c>
      <c r="K76" s="55"/>
      <c r="L76" s="55"/>
      <c r="M76" s="55"/>
      <c r="N76" s="54">
        <f t="shared" si="8"/>
        <v>0</v>
      </c>
      <c r="O76" s="55"/>
      <c r="P76" s="55"/>
      <c r="Q76" s="55"/>
      <c r="R76" s="54">
        <f t="shared" si="9"/>
        <v>0</v>
      </c>
      <c r="S76" s="55"/>
      <c r="T76" s="55"/>
      <c r="U76" s="55"/>
      <c r="V76" s="54">
        <f t="shared" si="25"/>
        <v>0</v>
      </c>
    </row>
    <row r="77" spans="1:26" hidden="1">
      <c r="A77" s="129">
        <v>69</v>
      </c>
      <c r="B77" s="124" t="s">
        <v>62</v>
      </c>
      <c r="C77" s="130" t="s">
        <v>143</v>
      </c>
      <c r="D77" s="130"/>
      <c r="E77" s="126">
        <f>+E78+E90</f>
        <v>2960127.0136138648</v>
      </c>
      <c r="F77" s="106"/>
      <c r="G77" s="126">
        <f>+G78+G90</f>
        <v>290152.34755793121</v>
      </c>
      <c r="H77" s="126">
        <f>+H78+H90</f>
        <v>290169.05023125687</v>
      </c>
      <c r="I77" s="126">
        <f>+I78+I90</f>
        <v>250893.52178746677</v>
      </c>
      <c r="J77" s="126">
        <f>SUM(G77:I77)</f>
        <v>831214.91957665491</v>
      </c>
      <c r="K77" s="126">
        <f>+K78+K90</f>
        <v>227912.88983973942</v>
      </c>
      <c r="L77" s="126">
        <f>+L78+L90</f>
        <v>257869.62279978269</v>
      </c>
      <c r="M77" s="126">
        <f>+M78+M90</f>
        <v>202178.70872138685</v>
      </c>
      <c r="N77" s="126">
        <f>SUM(K77:M77)</f>
        <v>687961.22136090894</v>
      </c>
      <c r="O77" s="126">
        <f>+O78+O90</f>
        <v>209042.88747498282</v>
      </c>
      <c r="P77" s="126">
        <f>+P78+P90</f>
        <v>264315.61961518071</v>
      </c>
      <c r="Q77" s="126">
        <f>+Q78+Q90</f>
        <v>215645.98361474671</v>
      </c>
      <c r="R77" s="126">
        <f>SUM(O77:Q77)</f>
        <v>689004.49070491025</v>
      </c>
      <c r="S77" s="126">
        <f>+S78+S90</f>
        <v>293606.46948138636</v>
      </c>
      <c r="T77" s="126">
        <f>+T78+T90</f>
        <v>228080.07369207463</v>
      </c>
      <c r="U77" s="126">
        <f>+U78+U90</f>
        <v>230259.8387979297</v>
      </c>
      <c r="V77" s="126">
        <f>SUM(S77:U77)</f>
        <v>751946.38197139069</v>
      </c>
    </row>
    <row r="78" spans="1:26" s="6" customFormat="1" hidden="1">
      <c r="A78" s="129">
        <v>70</v>
      </c>
      <c r="B78" s="124" t="s">
        <v>144</v>
      </c>
      <c r="C78" s="123" t="s">
        <v>145</v>
      </c>
      <c r="D78" s="123"/>
      <c r="E78" s="123">
        <f>SUM(E79:E89)</f>
        <v>2656562.4444513419</v>
      </c>
      <c r="F78" s="104"/>
      <c r="G78" s="123">
        <f t="shared" ref="G78:V78" si="49">SUM(G79:G89)</f>
        <v>246329.69092506089</v>
      </c>
      <c r="H78" s="123">
        <f t="shared" si="49"/>
        <v>280566.4838048169</v>
      </c>
      <c r="I78" s="123">
        <f t="shared" si="49"/>
        <v>201520.23098315831</v>
      </c>
      <c r="J78" s="123">
        <f t="shared" si="49"/>
        <v>728416.40571303619</v>
      </c>
      <c r="K78" s="123">
        <f t="shared" si="49"/>
        <v>182003.74527154246</v>
      </c>
      <c r="L78" s="123">
        <f t="shared" si="49"/>
        <v>239112.85584314176</v>
      </c>
      <c r="M78" s="123">
        <f t="shared" si="49"/>
        <v>183299.76209632351</v>
      </c>
      <c r="N78" s="123">
        <f t="shared" si="49"/>
        <v>604416.36321100767</v>
      </c>
      <c r="O78" s="123">
        <f t="shared" si="49"/>
        <v>190507.69730936049</v>
      </c>
      <c r="P78" s="123">
        <f t="shared" si="49"/>
        <v>245944.68046634531</v>
      </c>
      <c r="Q78" s="123">
        <f t="shared" si="49"/>
        <v>196525.31721450694</v>
      </c>
      <c r="R78" s="123">
        <f t="shared" si="49"/>
        <v>632977.6949902128</v>
      </c>
      <c r="S78" s="123">
        <f t="shared" si="49"/>
        <v>272685.90336312214</v>
      </c>
      <c r="T78" s="123">
        <f t="shared" si="49"/>
        <v>208351.41083129891</v>
      </c>
      <c r="U78" s="123">
        <f t="shared" si="49"/>
        <v>209714.66634266439</v>
      </c>
      <c r="V78" s="123">
        <f t="shared" si="49"/>
        <v>690751.98053708533</v>
      </c>
    </row>
    <row r="79" spans="1:26" s="6" customFormat="1" hidden="1">
      <c r="A79" s="51">
        <v>72</v>
      </c>
      <c r="B79" s="11" t="s">
        <v>144</v>
      </c>
      <c r="C79" s="59" t="s">
        <v>42</v>
      </c>
      <c r="D79" s="59"/>
      <c r="E79" s="61">
        <f t="shared" ref="E79:E105" si="50">SUM(G79:V79)/2</f>
        <v>0</v>
      </c>
      <c r="F79" s="61"/>
      <c r="G79" s="61">
        <f>VLOOKUP($A79,[11]Dept!$A$4:$V$44,7,FALSE)*G$3%</f>
        <v>0</v>
      </c>
      <c r="H79" s="61">
        <f>VLOOKUP($A79,[11]Dept!$A$4:$V$44,8,FALSE)*H$3%</f>
        <v>0</v>
      </c>
      <c r="I79" s="61">
        <f>VLOOKUP($A79,[11]Dept!$A$4:$V$44,9,FALSE)*I$3%</f>
        <v>0</v>
      </c>
      <c r="J79" s="61">
        <f t="shared" ref="J79:J89" si="51">SUM(G79:I79)</f>
        <v>0</v>
      </c>
      <c r="K79" s="61">
        <f>VLOOKUP($A79,[11]Dept!$A$4:$V$44,11,FALSE)*K$3%</f>
        <v>0</v>
      </c>
      <c r="L79" s="61">
        <f>VLOOKUP($A79,[11]Dept!$A$4:$V$44,12,FALSE)*L$3%</f>
        <v>0</v>
      </c>
      <c r="M79" s="61">
        <f>VLOOKUP($A79,[11]Dept!$A$4:$V$44,13,FALSE)*M$3%</f>
        <v>0</v>
      </c>
      <c r="N79" s="61">
        <f t="shared" ref="N79:N89" si="52">SUM(K79:M79)</f>
        <v>0</v>
      </c>
      <c r="O79" s="61">
        <f>VLOOKUP($A79,[11]Dept!$A$4:$V$44,15,FALSE)*O$3%</f>
        <v>0</v>
      </c>
      <c r="P79" s="61">
        <f>VLOOKUP($A79,[11]Dept!$A$4:$V$44,16,FALSE)*P$3%</f>
        <v>0</v>
      </c>
      <c r="Q79" s="61">
        <f>VLOOKUP($A79,[11]Dept!$A$4:$V$44,17,FALSE)*Q$3%</f>
        <v>0</v>
      </c>
      <c r="R79" s="61">
        <f t="shared" ref="R79:R89" si="53">SUM(O79:Q79)</f>
        <v>0</v>
      </c>
      <c r="S79" s="61">
        <f>VLOOKUP($A79,[11]Dept!$A$4:$V$44,19,FALSE)*S$3%</f>
        <v>0</v>
      </c>
      <c r="T79" s="61">
        <f>VLOOKUP($A79,[11]Dept!$A$4:$V$44,20,FALSE)*T$3%</f>
        <v>0</v>
      </c>
      <c r="U79" s="61">
        <f>VLOOKUP($A79,[11]Dept!$A$4:$V$44,21,FALSE)*U$3%</f>
        <v>0</v>
      </c>
      <c r="V79" s="61">
        <f t="shared" ref="V79:V89" si="54">SUM(S79:U79)</f>
        <v>0</v>
      </c>
    </row>
    <row r="80" spans="1:26" s="6" customFormat="1" hidden="1">
      <c r="A80" s="51">
        <v>73</v>
      </c>
      <c r="B80" s="11" t="s">
        <v>144</v>
      </c>
      <c r="C80" s="59" t="s">
        <v>68</v>
      </c>
      <c r="D80" s="59"/>
      <c r="E80" s="61">
        <f t="shared" si="50"/>
        <v>57989.140083463186</v>
      </c>
      <c r="F80" s="61"/>
      <c r="G80" s="61">
        <f>VLOOKUP($A80,[11]Dept!$A$4:$V$44,7,FALSE)*G$3%</f>
        <v>5008.3036151851775</v>
      </c>
      <c r="H80" s="61">
        <f>VLOOKUP($A80,[11]Dept!$A$4:$V$44,8,FALSE)*H$3%</f>
        <v>4817.5587495359705</v>
      </c>
      <c r="I80" s="61">
        <f>VLOOKUP($A80,[11]Dept!$A$4:$V$44,9,FALSE)*I$3%</f>
        <v>4279.500462101114</v>
      </c>
      <c r="J80" s="61">
        <f t="shared" si="51"/>
        <v>14105.362826822262</v>
      </c>
      <c r="K80" s="61">
        <f>VLOOKUP($A80,[11]Dept!$A$4:$V$44,11,FALSE)*K$3%</f>
        <v>3979.2406419286399</v>
      </c>
      <c r="L80" s="61">
        <f>VLOOKUP($A80,[11]Dept!$A$4:$V$44,12,FALSE)*L$3%</f>
        <v>3923.6770453467939</v>
      </c>
      <c r="M80" s="61">
        <f>VLOOKUP($A80,[11]Dept!$A$4:$V$44,13,FALSE)*M$3%</f>
        <v>3949.2354777517671</v>
      </c>
      <c r="N80" s="61">
        <f t="shared" si="52"/>
        <v>11852.153165027201</v>
      </c>
      <c r="O80" s="61">
        <f>VLOOKUP($A80,[11]Dept!$A$4:$V$44,15,FALSE)*O$3%</f>
        <v>5064.888077342428</v>
      </c>
      <c r="P80" s="61">
        <f>VLOOKUP($A80,[11]Dept!$A$4:$V$44,16,FALSE)*P$3%</f>
        <v>5020.0051811227586</v>
      </c>
      <c r="Q80" s="61">
        <f>VLOOKUP($A80,[11]Dept!$A$4:$V$44,17,FALSE)*Q$3%</f>
        <v>5224.8741132980313</v>
      </c>
      <c r="R80" s="61">
        <f t="shared" si="53"/>
        <v>15309.767371763217</v>
      </c>
      <c r="S80" s="61">
        <f>VLOOKUP($A80,[11]Dept!$A$4:$V$44,19,FALSE)*S$3%</f>
        <v>5716.7110214049753</v>
      </c>
      <c r="T80" s="61">
        <f>VLOOKUP($A80,[11]Dept!$A$4:$V$44,20,FALSE)*T$3%</f>
        <v>5391.0139800335955</v>
      </c>
      <c r="U80" s="61">
        <f>VLOOKUP($A80,[11]Dept!$A$4:$V$44,21,FALSE)*U$3%</f>
        <v>5614.1317184119353</v>
      </c>
      <c r="V80" s="61">
        <f t="shared" si="54"/>
        <v>16721.856719850508</v>
      </c>
    </row>
    <row r="81" spans="1:22" hidden="1">
      <c r="A81" s="51">
        <v>74</v>
      </c>
      <c r="B81" s="11" t="s">
        <v>144</v>
      </c>
      <c r="C81" s="59" t="s">
        <v>69</v>
      </c>
      <c r="D81" s="59"/>
      <c r="E81" s="61">
        <f t="shared" si="50"/>
        <v>34107.229244853319</v>
      </c>
      <c r="F81" s="61"/>
      <c r="G81" s="61">
        <f>VLOOKUP($A81,[11]Dept!$A$4:$V$44,7,FALSE)*G$3%</f>
        <v>3383.9889291791742</v>
      </c>
      <c r="H81" s="61">
        <f>VLOOKUP($A81,[11]Dept!$A$4:$V$44,8,FALSE)*H$3%</f>
        <v>3255.10726319998</v>
      </c>
      <c r="I81" s="61">
        <f>VLOOKUP($A81,[11]Dept!$A$4:$V$44,9,FALSE)*I$3%</f>
        <v>2891.5543662845366</v>
      </c>
      <c r="J81" s="61">
        <f t="shared" si="51"/>
        <v>9530.6505586636922</v>
      </c>
      <c r="K81" s="61">
        <f>VLOOKUP($A81,[11]Dept!$A$4:$V$44,11,FALSE)*K$3%</f>
        <v>2688.676109411243</v>
      </c>
      <c r="L81" s="61">
        <f>VLOOKUP($A81,[11]Dept!$A$4:$V$44,12,FALSE)*L$3%</f>
        <v>2651.1331387478335</v>
      </c>
      <c r="M81" s="61">
        <f>VLOOKUP($A81,[11]Dept!$A$4:$V$44,13,FALSE)*M$3%</f>
        <v>2668.4023498322749</v>
      </c>
      <c r="N81" s="61">
        <f t="shared" si="52"/>
        <v>8008.2115979913515</v>
      </c>
      <c r="O81" s="61">
        <f>VLOOKUP($A81,[11]Dept!$A$4:$V$44,15,FALSE)*O$3%</f>
        <v>2619.814864398918</v>
      </c>
      <c r="P81" s="61">
        <f>VLOOKUP($A81,[11]Dept!$A$4:$V$44,16,FALSE)*P$3%</f>
        <v>2596.5991729802713</v>
      </c>
      <c r="Q81" s="61">
        <f>VLOOKUP($A81,[11]Dept!$A$4:$V$44,17,FALSE)*Q$3%</f>
        <v>2702.5676890798277</v>
      </c>
      <c r="R81" s="61">
        <f t="shared" si="53"/>
        <v>7918.9817264590165</v>
      </c>
      <c r="S81" s="61">
        <f>VLOOKUP($A81,[11]Dept!$A$4:$V$44,19,FALSE)*S$3%</f>
        <v>2956.9704760797472</v>
      </c>
      <c r="T81" s="61">
        <f>VLOOKUP($A81,[11]Dept!$A$4:$V$44,20,FALSE)*T$3%</f>
        <v>2788.5035845619382</v>
      </c>
      <c r="U81" s="61">
        <f>VLOOKUP($A81,[11]Dept!$A$4:$V$44,21,FALSE)*U$3%</f>
        <v>2903.9113010975716</v>
      </c>
      <c r="V81" s="61">
        <f t="shared" si="54"/>
        <v>8649.385361739256</v>
      </c>
    </row>
    <row r="82" spans="1:22" s="6" customFormat="1" hidden="1">
      <c r="A82" s="51">
        <v>75</v>
      </c>
      <c r="B82" s="11" t="s">
        <v>144</v>
      </c>
      <c r="C82" s="59" t="s">
        <v>71</v>
      </c>
      <c r="D82" s="59"/>
      <c r="E82" s="61">
        <f t="shared" si="50"/>
        <v>229196.20102015662</v>
      </c>
      <c r="F82" s="61"/>
      <c r="G82" s="61">
        <f>VLOOKUP($A82,[11]Dept!$A$4:$V$44,7,FALSE)*G$3%</f>
        <v>0</v>
      </c>
      <c r="H82" s="61">
        <f>VLOOKUP($A82,[11]Dept!$A$4:$V$44,8,FALSE)*H$3%</f>
        <v>65102.145263999599</v>
      </c>
      <c r="I82" s="61">
        <f>VLOOKUP($A82,[11]Dept!$A$4:$V$44,9,FALSE)*I$3%</f>
        <v>0</v>
      </c>
      <c r="J82" s="61">
        <f t="shared" si="51"/>
        <v>65102.145263999599</v>
      </c>
      <c r="K82" s="61">
        <f>VLOOKUP($A82,[11]Dept!$A$4:$V$44,11,FALSE)*K$3%</f>
        <v>0</v>
      </c>
      <c r="L82" s="61">
        <f>VLOOKUP($A82,[11]Dept!$A$4:$V$44,12,FALSE)*L$3%</f>
        <v>53022.662774956676</v>
      </c>
      <c r="M82" s="61">
        <f>VLOOKUP($A82,[11]Dept!$A$4:$V$44,13,FALSE)*M$3%</f>
        <v>0</v>
      </c>
      <c r="N82" s="61">
        <f t="shared" si="52"/>
        <v>53022.662774956676</v>
      </c>
      <c r="O82" s="61">
        <f>VLOOKUP($A82,[11]Dept!$A$4:$V$44,15,FALSE)*O$3%</f>
        <v>0</v>
      </c>
      <c r="P82" s="61">
        <f>VLOOKUP($A82,[11]Dept!$A$4:$V$44,16,FALSE)*P$3%</f>
        <v>51931.983459605421</v>
      </c>
      <c r="Q82" s="61">
        <f>VLOOKUP($A82,[11]Dept!$A$4:$V$44,17,FALSE)*Q$3%</f>
        <v>0</v>
      </c>
      <c r="R82" s="61">
        <f t="shared" si="53"/>
        <v>51931.983459605421</v>
      </c>
      <c r="S82" s="61">
        <f>VLOOKUP($A82,[11]Dept!$A$4:$V$44,19,FALSE)*S$3%</f>
        <v>59139.409521594942</v>
      </c>
      <c r="T82" s="61">
        <f>VLOOKUP($A82,[11]Dept!$A$4:$V$44,20,FALSE)*T$3%</f>
        <v>0</v>
      </c>
      <c r="U82" s="61">
        <f>VLOOKUP($A82,[11]Dept!$A$4:$V$44,21,FALSE)*U$3%</f>
        <v>0</v>
      </c>
      <c r="V82" s="61">
        <f t="shared" si="54"/>
        <v>59139.409521594942</v>
      </c>
    </row>
    <row r="83" spans="1:22" s="6" customFormat="1" hidden="1">
      <c r="A83" s="51">
        <v>76</v>
      </c>
      <c r="B83" s="11" t="s">
        <v>144</v>
      </c>
      <c r="C83" s="59" t="s">
        <v>70</v>
      </c>
      <c r="D83" s="59"/>
      <c r="E83" s="61">
        <f t="shared" si="50"/>
        <v>0</v>
      </c>
      <c r="F83" s="61"/>
      <c r="G83" s="61">
        <f>VLOOKUP($A83,[11]Dept!$A$4:$V$44,7,FALSE)*G$3%</f>
        <v>0</v>
      </c>
      <c r="H83" s="61">
        <f>VLOOKUP($A83,[11]Dept!$A$4:$V$44,8,FALSE)*H$3%</f>
        <v>0</v>
      </c>
      <c r="I83" s="61">
        <f>VLOOKUP($A83,[11]Dept!$A$4:$V$44,9,FALSE)*I$3%</f>
        <v>0</v>
      </c>
      <c r="J83" s="61">
        <f t="shared" si="51"/>
        <v>0</v>
      </c>
      <c r="K83" s="61">
        <f>VLOOKUP($A83,[11]Dept!$A$4:$V$44,11,FALSE)*K$3%</f>
        <v>0</v>
      </c>
      <c r="L83" s="61">
        <f>VLOOKUP($A83,[11]Dept!$A$4:$V$44,12,FALSE)*L$3%</f>
        <v>0</v>
      </c>
      <c r="M83" s="61">
        <f>VLOOKUP($A83,[11]Dept!$A$4:$V$44,13,FALSE)*M$3%</f>
        <v>0</v>
      </c>
      <c r="N83" s="61">
        <f t="shared" si="52"/>
        <v>0</v>
      </c>
      <c r="O83" s="61">
        <f>VLOOKUP($A83,[11]Dept!$A$4:$V$44,15,FALSE)*O$3%</f>
        <v>0</v>
      </c>
      <c r="P83" s="61">
        <f>VLOOKUP($A83,[11]Dept!$A$4:$V$44,16,FALSE)*P$3%</f>
        <v>0</v>
      </c>
      <c r="Q83" s="61">
        <f>VLOOKUP($A83,[11]Dept!$A$4:$V$44,17,FALSE)*Q$3%</f>
        <v>0</v>
      </c>
      <c r="R83" s="61">
        <f t="shared" si="53"/>
        <v>0</v>
      </c>
      <c r="S83" s="61">
        <f>VLOOKUP($A83,[11]Dept!$A$4:$V$44,19,FALSE)*S$3%</f>
        <v>0</v>
      </c>
      <c r="T83" s="61">
        <f>VLOOKUP($A83,[11]Dept!$A$4:$V$44,20,FALSE)*T$3%</f>
        <v>0</v>
      </c>
      <c r="U83" s="61">
        <f>VLOOKUP($A83,[11]Dept!$A$4:$V$44,21,FALSE)*U$3%</f>
        <v>0</v>
      </c>
      <c r="V83" s="61">
        <f t="shared" si="54"/>
        <v>0</v>
      </c>
    </row>
    <row r="84" spans="1:22" s="6" customFormat="1" hidden="1">
      <c r="A84" s="51">
        <v>77</v>
      </c>
      <c r="B84" s="11" t="s">
        <v>144</v>
      </c>
      <c r="C84" s="59" t="s">
        <v>146</v>
      </c>
      <c r="D84" s="59"/>
      <c r="E84" s="61">
        <f t="shared" si="50"/>
        <v>409286.7509382398</v>
      </c>
      <c r="F84" s="61"/>
      <c r="G84" s="61">
        <f>VLOOKUP($A84,[11]Dept!$A$4:$V$44,7,FALSE)*G$3%</f>
        <v>40607.867150150087</v>
      </c>
      <c r="H84" s="61">
        <f>VLOOKUP($A84,[11]Dept!$A$4:$V$44,8,FALSE)*H$3%</f>
        <v>39061.287158399762</v>
      </c>
      <c r="I84" s="61">
        <f>VLOOKUP($A84,[11]Dept!$A$4:$V$44,9,FALSE)*I$3%</f>
        <v>34698.652395414443</v>
      </c>
      <c r="J84" s="61">
        <f t="shared" si="51"/>
        <v>114367.80670396431</v>
      </c>
      <c r="K84" s="61">
        <f>VLOOKUP($A84,[11]Dept!$A$4:$V$44,11,FALSE)*K$3%</f>
        <v>32264.113312934918</v>
      </c>
      <c r="L84" s="61">
        <f>VLOOKUP($A84,[11]Dept!$A$4:$V$44,12,FALSE)*L$3%</f>
        <v>31813.597664974004</v>
      </c>
      <c r="M84" s="61">
        <f>VLOOKUP($A84,[11]Dept!$A$4:$V$44,13,FALSE)*M$3%</f>
        <v>32020.828197987303</v>
      </c>
      <c r="N84" s="61">
        <f t="shared" si="52"/>
        <v>96098.539175896221</v>
      </c>
      <c r="O84" s="61">
        <f>VLOOKUP($A84,[11]Dept!$A$4:$V$44,15,FALSE)*O$3%</f>
        <v>31437.778372787012</v>
      </c>
      <c r="P84" s="61">
        <f>VLOOKUP($A84,[11]Dept!$A$4:$V$44,16,FALSE)*P$3%</f>
        <v>31159.190075763254</v>
      </c>
      <c r="Q84" s="61">
        <f>VLOOKUP($A84,[11]Dept!$A$4:$V$44,17,FALSE)*Q$3%</f>
        <v>32430.812268957932</v>
      </c>
      <c r="R84" s="61">
        <f t="shared" si="53"/>
        <v>95027.780717508198</v>
      </c>
      <c r="S84" s="61">
        <f>VLOOKUP($A84,[11]Dept!$A$4:$V$44,19,FALSE)*S$3%</f>
        <v>35483.645712956968</v>
      </c>
      <c r="T84" s="61">
        <f>VLOOKUP($A84,[11]Dept!$A$4:$V$44,20,FALSE)*T$3%</f>
        <v>33462.043014743256</v>
      </c>
      <c r="U84" s="61">
        <f>VLOOKUP($A84,[11]Dept!$A$4:$V$44,21,FALSE)*U$3%</f>
        <v>34846.935613170856</v>
      </c>
      <c r="V84" s="61">
        <f t="shared" si="54"/>
        <v>103792.62434087109</v>
      </c>
    </row>
    <row r="85" spans="1:22" s="6" customFormat="1" hidden="1">
      <c r="A85" s="51">
        <v>78</v>
      </c>
      <c r="B85" s="11" t="s">
        <v>144</v>
      </c>
      <c r="C85" s="59" t="s">
        <v>56</v>
      </c>
      <c r="D85" s="59"/>
      <c r="E85" s="61">
        <f t="shared" si="50"/>
        <v>26465.589135180868</v>
      </c>
      <c r="F85" s="61"/>
      <c r="G85" s="61">
        <f>VLOOKUP($A85,[11]Dept!$A$4:$V$44,7,FALSE)*G$3%</f>
        <v>22334.326932582549</v>
      </c>
      <c r="H85" s="61">
        <f>VLOOKUP($A85,[11]Dept!$A$4:$V$44,8,FALSE)*H$3%</f>
        <v>0</v>
      </c>
      <c r="I85" s="61">
        <f>VLOOKUP($A85,[11]Dept!$A$4:$V$44,9,FALSE)*I$3%</f>
        <v>1445.7771831422683</v>
      </c>
      <c r="J85" s="61">
        <f t="shared" si="51"/>
        <v>23780.104115724818</v>
      </c>
      <c r="K85" s="61">
        <f>VLOOKUP($A85,[11]Dept!$A$4:$V$44,11,FALSE)*K$3%</f>
        <v>0</v>
      </c>
      <c r="L85" s="61">
        <f>VLOOKUP($A85,[11]Dept!$A$4:$V$44,12,FALSE)*L$3%</f>
        <v>0</v>
      </c>
      <c r="M85" s="61">
        <f>VLOOKUP($A85,[11]Dept!$A$4:$V$44,13,FALSE)*M$3%</f>
        <v>1334.2011749161375</v>
      </c>
      <c r="N85" s="61">
        <f t="shared" si="52"/>
        <v>1334.2011749161375</v>
      </c>
      <c r="O85" s="61">
        <f>VLOOKUP($A85,[11]Dept!$A$4:$V$44,15,FALSE)*O$3%</f>
        <v>0</v>
      </c>
      <c r="P85" s="61">
        <f>VLOOKUP($A85,[11]Dept!$A$4:$V$44,16,FALSE)*P$3%</f>
        <v>0</v>
      </c>
      <c r="Q85" s="61">
        <f>VLOOKUP($A85,[11]Dept!$A$4:$V$44,17,FALSE)*Q$3%</f>
        <v>1351.2838445399138</v>
      </c>
      <c r="R85" s="61">
        <f t="shared" si="53"/>
        <v>1351.2838445399138</v>
      </c>
      <c r="S85" s="61">
        <f>VLOOKUP($A85,[11]Dept!$A$4:$V$44,19,FALSE)*S$3%</f>
        <v>0</v>
      </c>
      <c r="T85" s="61">
        <f>VLOOKUP($A85,[11]Dept!$A$4:$V$44,20,FALSE)*T$3%</f>
        <v>0</v>
      </c>
      <c r="U85" s="61">
        <f>VLOOKUP($A85,[11]Dept!$A$4:$V$44,21,FALSE)*U$3%</f>
        <v>0</v>
      </c>
      <c r="V85" s="61">
        <f t="shared" si="54"/>
        <v>0</v>
      </c>
    </row>
    <row r="86" spans="1:22" s="6" customFormat="1" hidden="1">
      <c r="A86" s="51">
        <v>79</v>
      </c>
      <c r="B86" s="11" t="s">
        <v>144</v>
      </c>
      <c r="C86" s="59" t="s">
        <v>47</v>
      </c>
      <c r="D86" s="59"/>
      <c r="E86" s="61">
        <f t="shared" si="50"/>
        <v>1629555.4011739832</v>
      </c>
      <c r="F86" s="61"/>
      <c r="G86" s="61">
        <f>VLOOKUP($A86,[11]Dept!$A$4:$V$44,7,FALSE)*G$3%</f>
        <v>157590.33403851662</v>
      </c>
      <c r="H86" s="61">
        <f>VLOOKUP($A86,[11]Dept!$A$4:$V$44,8,FALSE)*H$3%</f>
        <v>151588.39218286515</v>
      </c>
      <c r="I86" s="61">
        <f>VLOOKUP($A86,[11]Dept!$A$4:$V$44,9,FALSE)*I$3%</f>
        <v>138995.2834546779</v>
      </c>
      <c r="J86" s="61">
        <f t="shared" si="51"/>
        <v>448174.00967605971</v>
      </c>
      <c r="K86" s="61">
        <f>VLOOKUP($A86,[11]Dept!$A$4:$V$44,11,FALSE)*K$3%</f>
        <v>129243.04737373281</v>
      </c>
      <c r="L86" s="61">
        <f>VLOOKUP($A86,[11]Dept!$A$4:$V$44,12,FALSE)*L$3%</f>
        <v>127438.37929972511</v>
      </c>
      <c r="M86" s="61">
        <f>VLOOKUP($A86,[11]Dept!$A$4:$V$44,13,FALSE)*M$3%</f>
        <v>128268.49991502757</v>
      </c>
      <c r="N86" s="61">
        <f t="shared" si="52"/>
        <v>384949.92658848548</v>
      </c>
      <c r="O86" s="61">
        <f>VLOOKUP($A86,[11]Dept!$A$4:$V$44,15,FALSE)*O$3%</f>
        <v>125932.92864273733</v>
      </c>
      <c r="P86" s="61">
        <f>VLOOKUP($A86,[11]Dept!$A$4:$V$44,16,FALSE)*P$3%</f>
        <v>124816.96428565784</v>
      </c>
      <c r="Q86" s="61">
        <f>VLOOKUP($A86,[11]Dept!$A$4:$V$44,17,FALSE)*Q$3%</f>
        <v>129910.80727345387</v>
      </c>
      <c r="R86" s="61">
        <f t="shared" si="53"/>
        <v>380660.70020184905</v>
      </c>
      <c r="S86" s="61">
        <f>VLOOKUP($A86,[11]Dept!$A$4:$V$44,19,FALSE)*S$3%</f>
        <v>142139.79660286781</v>
      </c>
      <c r="T86" s="61">
        <f>VLOOKUP($A86,[11]Dept!$A$4:$V$44,20,FALSE)*T$3%</f>
        <v>134041.69420774165</v>
      </c>
      <c r="U86" s="61">
        <f>VLOOKUP($A86,[11]Dept!$A$4:$V$44,21,FALSE)*U$3%</f>
        <v>139589.2738969796</v>
      </c>
      <c r="V86" s="61">
        <f t="shared" si="54"/>
        <v>415770.76470758906</v>
      </c>
    </row>
    <row r="87" spans="1:22" s="6" customFormat="1" hidden="1">
      <c r="A87" s="51">
        <v>80</v>
      </c>
      <c r="B87" s="11" t="s">
        <v>144</v>
      </c>
      <c r="C87" s="59" t="s">
        <v>50</v>
      </c>
      <c r="D87" s="59"/>
      <c r="E87" s="61">
        <f t="shared" si="50"/>
        <v>27319.475656436451</v>
      </c>
      <c r="F87" s="61"/>
      <c r="G87" s="61">
        <f>VLOOKUP($A87,[11]Dept!$A$4:$V$44,7,FALSE)*G$3%</f>
        <v>0</v>
      </c>
      <c r="H87" s="61">
        <f>VLOOKUP($A87,[11]Dept!$A$4:$V$44,8,FALSE)*H$3%</f>
        <v>0</v>
      </c>
      <c r="I87" s="61">
        <f>VLOOKUP($A87,[11]Dept!$A$4:$V$44,9,FALSE)*I$3%</f>
        <v>7228.885915711342</v>
      </c>
      <c r="J87" s="61">
        <f t="shared" si="51"/>
        <v>7228.885915711342</v>
      </c>
      <c r="K87" s="61">
        <f>VLOOKUP($A87,[11]Dept!$A$4:$V$44,11,FALSE)*K$3%</f>
        <v>0</v>
      </c>
      <c r="L87" s="61">
        <f>VLOOKUP($A87,[11]Dept!$A$4:$V$44,12,FALSE)*L$3%</f>
        <v>6627.8328468695845</v>
      </c>
      <c r="M87" s="61">
        <f>VLOOKUP($A87,[11]Dept!$A$4:$V$44,13,FALSE)*M$3%</f>
        <v>0</v>
      </c>
      <c r="N87" s="61">
        <f t="shared" si="52"/>
        <v>6627.8328468695845</v>
      </c>
      <c r="O87" s="61">
        <f>VLOOKUP($A87,[11]Dept!$A$4:$V$44,15,FALSE)*O$3%</f>
        <v>0</v>
      </c>
      <c r="P87" s="61">
        <f>VLOOKUP($A87,[11]Dept!$A$4:$V$44,16,FALSE)*P$3%</f>
        <v>6491.4979324506776</v>
      </c>
      <c r="Q87" s="61">
        <f>VLOOKUP($A87,[11]Dept!$A$4:$V$44,17,FALSE)*Q$3%</f>
        <v>0</v>
      </c>
      <c r="R87" s="61">
        <f t="shared" si="53"/>
        <v>6491.4979324506776</v>
      </c>
      <c r="S87" s="61">
        <f>VLOOKUP($A87,[11]Dept!$A$4:$V$44,19,FALSE)*S$3%</f>
        <v>0</v>
      </c>
      <c r="T87" s="61">
        <f>VLOOKUP($A87,[11]Dept!$A$4:$V$44,20,FALSE)*T$3%</f>
        <v>6971.2589614048456</v>
      </c>
      <c r="U87" s="61">
        <f>VLOOKUP($A87,[11]Dept!$A$4:$V$44,21,FALSE)*U$3%</f>
        <v>0</v>
      </c>
      <c r="V87" s="61">
        <f t="shared" si="54"/>
        <v>6971.2589614048456</v>
      </c>
    </row>
    <row r="88" spans="1:22" s="6" customFormat="1" hidden="1">
      <c r="A88" s="51">
        <v>81</v>
      </c>
      <c r="B88" s="11" t="s">
        <v>144</v>
      </c>
      <c r="C88" s="59" t="s">
        <v>147</v>
      </c>
      <c r="D88" s="59"/>
      <c r="E88" s="61">
        <f t="shared" si="50"/>
        <v>102074.24197539102</v>
      </c>
      <c r="F88" s="61"/>
      <c r="G88" s="61">
        <f>VLOOKUP($A88,[11]Dept!$A$4:$V$44,7,FALSE)*G$3%</f>
        <v>10151.966787537522</v>
      </c>
      <c r="H88" s="61">
        <f>VLOOKUP($A88,[11]Dept!$A$4:$V$44,8,FALSE)*H$3%</f>
        <v>9765.3217895999405</v>
      </c>
      <c r="I88" s="61">
        <f>VLOOKUP($A88,[11]Dept!$A$4:$V$44,9,FALSE)*I$3%</f>
        <v>5783.1087325690733</v>
      </c>
      <c r="J88" s="61">
        <f t="shared" si="51"/>
        <v>25700.397309706539</v>
      </c>
      <c r="K88" s="61">
        <f>VLOOKUP($A88,[11]Dept!$A$4:$V$44,11,FALSE)*K$3%</f>
        <v>8066.0283282337296</v>
      </c>
      <c r="L88" s="61">
        <f>VLOOKUP($A88,[11]Dept!$A$4:$V$44,12,FALSE)*L$3%</f>
        <v>7953.399416243501</v>
      </c>
      <c r="M88" s="61">
        <f>VLOOKUP($A88,[11]Dept!$A$4:$V$44,13,FALSE)*M$3%</f>
        <v>9339.4082244129622</v>
      </c>
      <c r="N88" s="61">
        <f t="shared" si="52"/>
        <v>25358.835968890191</v>
      </c>
      <c r="O88" s="61">
        <f>VLOOKUP($A88,[11]Dept!$A$4:$V$44,15,FALSE)*O$3%</f>
        <v>9169.3520253962124</v>
      </c>
      <c r="P88" s="61">
        <f>VLOOKUP($A88,[11]Dept!$A$4:$V$44,16,FALSE)*P$3%</f>
        <v>7789.7975189408135</v>
      </c>
      <c r="Q88" s="61">
        <f>VLOOKUP($A88,[11]Dept!$A$4:$V$44,17,FALSE)*Q$3%</f>
        <v>8107.7030672394831</v>
      </c>
      <c r="R88" s="61">
        <f t="shared" si="53"/>
        <v>25066.852611576509</v>
      </c>
      <c r="S88" s="61">
        <f>VLOOKUP($A88,[11]Dept!$A$4:$V$44,19,FALSE)*S$3%</f>
        <v>8870.911428239242</v>
      </c>
      <c r="T88" s="61">
        <f>VLOOKUP($A88,[11]Dept!$A$4:$V$44,20,FALSE)*T$3%</f>
        <v>8365.5107536858141</v>
      </c>
      <c r="U88" s="61">
        <f>VLOOKUP($A88,[11]Dept!$A$4:$V$44,21,FALSE)*U$3%</f>
        <v>8711.7339032927139</v>
      </c>
      <c r="V88" s="61">
        <f t="shared" si="54"/>
        <v>25948.156085217772</v>
      </c>
    </row>
    <row r="89" spans="1:22" s="6" customFormat="1" hidden="1">
      <c r="A89" s="51">
        <v>82</v>
      </c>
      <c r="B89" s="11" t="s">
        <v>144</v>
      </c>
      <c r="C89" s="59" t="s">
        <v>48</v>
      </c>
      <c r="D89" s="59"/>
      <c r="E89" s="61">
        <f t="shared" si="50"/>
        <v>140568.41522363748</v>
      </c>
      <c r="F89" s="61"/>
      <c r="G89" s="61">
        <f>VLOOKUP($A89,[11]Dept!$A$4:$V$44,7,FALSE)*G$3%</f>
        <v>7252.9034719097235</v>
      </c>
      <c r="H89" s="61">
        <f>VLOOKUP($A89,[11]Dept!$A$4:$V$44,8,FALSE)*H$3%</f>
        <v>6976.6713972165171</v>
      </c>
      <c r="I89" s="61">
        <f>VLOOKUP($A89,[11]Dept!$A$4:$V$44,9,FALSE)*I$3%</f>
        <v>6197.468473257647</v>
      </c>
      <c r="J89" s="61">
        <f t="shared" si="51"/>
        <v>20427.043342383888</v>
      </c>
      <c r="K89" s="61">
        <f>VLOOKUP($A89,[11]Dept!$A$4:$V$44,11,FALSE)*K$3%</f>
        <v>5762.6395053011174</v>
      </c>
      <c r="L89" s="61">
        <f>VLOOKUP($A89,[11]Dept!$A$4:$V$44,12,FALSE)*L$3%</f>
        <v>5682.1736562782316</v>
      </c>
      <c r="M89" s="61">
        <f>VLOOKUP($A89,[11]Dept!$A$4:$V$44,13,FALSE)*M$3%</f>
        <v>5719.1867563955147</v>
      </c>
      <c r="N89" s="61">
        <f t="shared" si="52"/>
        <v>17163.999917974863</v>
      </c>
      <c r="O89" s="61">
        <f>VLOOKUP($A89,[11]Dept!$A$4:$V$44,15,FALSE)*O$3%</f>
        <v>16282.935326698593</v>
      </c>
      <c r="P89" s="61">
        <f>VLOOKUP($A89,[11]Dept!$A$4:$V$44,16,FALSE)*P$3%</f>
        <v>16138.642839824279</v>
      </c>
      <c r="Q89" s="61">
        <f>VLOOKUP($A89,[11]Dept!$A$4:$V$44,17,FALSE)*Q$3%</f>
        <v>16797.268957937853</v>
      </c>
      <c r="R89" s="61">
        <f t="shared" si="53"/>
        <v>49218.847124460721</v>
      </c>
      <c r="S89" s="61">
        <f>VLOOKUP($A89,[11]Dept!$A$4:$V$44,19,FALSE)*S$3%</f>
        <v>18378.458599978454</v>
      </c>
      <c r="T89" s="61">
        <f>VLOOKUP($A89,[11]Dept!$A$4:$V$44,20,FALSE)*T$3%</f>
        <v>17331.386329127814</v>
      </c>
      <c r="U89" s="61">
        <f>VLOOKUP($A89,[11]Dept!$A$4:$V$44,21,FALSE)*U$3%</f>
        <v>18048.679909711736</v>
      </c>
      <c r="V89" s="61">
        <f t="shared" si="54"/>
        <v>53758.524838818004</v>
      </c>
    </row>
    <row r="90" spans="1:22" s="6" customFormat="1" hidden="1">
      <c r="A90" s="129">
        <v>83</v>
      </c>
      <c r="B90" s="124" t="s">
        <v>148</v>
      </c>
      <c r="C90" s="123" t="s">
        <v>149</v>
      </c>
      <c r="D90" s="123"/>
      <c r="E90" s="123">
        <f>SUM(E91:E101)</f>
        <v>303564.56916252279</v>
      </c>
      <c r="F90" s="104"/>
      <c r="G90" s="123">
        <f t="shared" ref="G90:V90" si="55">SUM(G91:G101)</f>
        <v>43822.656632870305</v>
      </c>
      <c r="H90" s="123">
        <f t="shared" si="55"/>
        <v>9602.5664264399402</v>
      </c>
      <c r="I90" s="123">
        <f t="shared" si="55"/>
        <v>49373.290804308461</v>
      </c>
      <c r="J90" s="123">
        <f t="shared" si="55"/>
        <v>102798.51386361872</v>
      </c>
      <c r="K90" s="123">
        <f t="shared" si="55"/>
        <v>45909.144568196978</v>
      </c>
      <c r="L90" s="123">
        <f t="shared" si="55"/>
        <v>18756.766956640924</v>
      </c>
      <c r="M90" s="123">
        <f t="shared" si="55"/>
        <v>18878.946625063345</v>
      </c>
      <c r="N90" s="123">
        <f t="shared" si="55"/>
        <v>83544.858149901251</v>
      </c>
      <c r="O90" s="123">
        <f t="shared" si="55"/>
        <v>18535.190165622342</v>
      </c>
      <c r="P90" s="123">
        <f t="shared" si="55"/>
        <v>18370.939148835416</v>
      </c>
      <c r="Q90" s="123">
        <f t="shared" si="55"/>
        <v>19120.666400239781</v>
      </c>
      <c r="R90" s="123">
        <f t="shared" si="55"/>
        <v>56026.795714697539</v>
      </c>
      <c r="S90" s="123">
        <f t="shared" si="55"/>
        <v>20920.566118264211</v>
      </c>
      <c r="T90" s="123">
        <f t="shared" si="55"/>
        <v>19728.662860775716</v>
      </c>
      <c r="U90" s="123">
        <f t="shared" si="55"/>
        <v>20545.172455265318</v>
      </c>
      <c r="V90" s="123">
        <f t="shared" si="55"/>
        <v>61194.40143430524</v>
      </c>
    </row>
    <row r="91" spans="1:22" s="6" customFormat="1" hidden="1">
      <c r="A91" s="51">
        <v>85</v>
      </c>
      <c r="B91" s="11" t="s">
        <v>148</v>
      </c>
      <c r="C91" s="59" t="s">
        <v>42</v>
      </c>
      <c r="D91" s="59"/>
      <c r="E91" s="61">
        <f t="shared" si="50"/>
        <v>0</v>
      </c>
      <c r="F91" s="61"/>
      <c r="G91" s="61">
        <f>VLOOKUP($A91,[11]Dept!$A$4:$V$44,7,FALSE)*G$3%</f>
        <v>0</v>
      </c>
      <c r="H91" s="61">
        <f>VLOOKUP($A91,[11]Dept!$A$4:$V$44,8,FALSE)*H$3%</f>
        <v>0</v>
      </c>
      <c r="I91" s="61">
        <f>VLOOKUP($A91,[11]Dept!$A$4:$V$44,9,FALSE)*I$3%</f>
        <v>0</v>
      </c>
      <c r="J91" s="61">
        <f t="shared" ref="J91:J101" si="56">SUM(G91:I91)</f>
        <v>0</v>
      </c>
      <c r="K91" s="61">
        <f>VLOOKUP($A91,[11]Dept!$A$4:$V$44,11,FALSE)*K$3%</f>
        <v>0</v>
      </c>
      <c r="L91" s="61">
        <f>VLOOKUP($A91,[11]Dept!$A$4:$V$44,12,FALSE)*L$3%</f>
        <v>0</v>
      </c>
      <c r="M91" s="61">
        <f>VLOOKUP($A91,[11]Dept!$A$4:$V$44,13,FALSE)*M$3%</f>
        <v>0</v>
      </c>
      <c r="N91" s="61">
        <f t="shared" ref="N91:N101" si="57">SUM(K91:M91)</f>
        <v>0</v>
      </c>
      <c r="O91" s="61">
        <f>VLOOKUP($A91,[11]Dept!$A$4:$V$44,15,FALSE)*O$3%</f>
        <v>0</v>
      </c>
      <c r="P91" s="61">
        <f>VLOOKUP($A91,[11]Dept!$A$4:$V$44,16,FALSE)*P$3%</f>
        <v>0</v>
      </c>
      <c r="Q91" s="61">
        <f>VLOOKUP($A91,[11]Dept!$A$4:$V$44,17,FALSE)*Q$3%</f>
        <v>0</v>
      </c>
      <c r="R91" s="61">
        <f t="shared" ref="R91:R101" si="58">SUM(O91:Q91)</f>
        <v>0</v>
      </c>
      <c r="S91" s="61">
        <f>VLOOKUP($A91,[11]Dept!$A$4:$V$44,19,FALSE)*S$3%</f>
        <v>0</v>
      </c>
      <c r="T91" s="61">
        <f>VLOOKUP($A91,[11]Dept!$A$4:$V$44,20,FALSE)*T$3%</f>
        <v>0</v>
      </c>
      <c r="U91" s="61">
        <f>VLOOKUP($A91,[11]Dept!$A$4:$V$44,21,FALSE)*U$3%</f>
        <v>0</v>
      </c>
      <c r="V91" s="61">
        <f t="shared" ref="V91:V101" si="59">SUM(S91:U91)</f>
        <v>0</v>
      </c>
    </row>
    <row r="92" spans="1:22" s="6" customFormat="1" hidden="1">
      <c r="A92" s="51">
        <v>86</v>
      </c>
      <c r="B92" s="11" t="s">
        <v>148</v>
      </c>
      <c r="C92" s="59" t="s">
        <v>68</v>
      </c>
      <c r="D92" s="59"/>
      <c r="E92" s="61">
        <f t="shared" si="50"/>
        <v>174910.26716088285</v>
      </c>
      <c r="F92" s="61"/>
      <c r="G92" s="61">
        <f>VLOOKUP($A92,[11]Dept!$A$4:$V$44,7,FALSE)*G$3%</f>
        <v>42299.861614739675</v>
      </c>
      <c r="H92" s="61">
        <f>VLOOKUP($A92,[11]Dept!$A$4:$V$44,8,FALSE)*H$3%</f>
        <v>8137.7681579999498</v>
      </c>
      <c r="I92" s="61">
        <f>VLOOKUP($A92,[11]Dept!$A$4:$V$44,9,FALSE)*I$3%</f>
        <v>36144.429578556708</v>
      </c>
      <c r="J92" s="61">
        <f t="shared" si="56"/>
        <v>86582.059351296339</v>
      </c>
      <c r="K92" s="61">
        <f>VLOOKUP($A92,[11]Dept!$A$4:$V$44,11,FALSE)*K$3%</f>
        <v>33608.45136764054</v>
      </c>
      <c r="L92" s="61">
        <f>VLOOKUP($A92,[11]Dept!$A$4:$V$44,12,FALSE)*L$3%</f>
        <v>6627.8328468695845</v>
      </c>
      <c r="M92" s="61">
        <f>VLOOKUP($A92,[11]Dept!$A$4:$V$44,13,FALSE)*M$3%</f>
        <v>6671.0058745806873</v>
      </c>
      <c r="N92" s="61">
        <f t="shared" si="57"/>
        <v>46907.290089090813</v>
      </c>
      <c r="O92" s="61">
        <f>VLOOKUP($A92,[11]Dept!$A$4:$V$44,15,FALSE)*O$3%</f>
        <v>6549.5371609972944</v>
      </c>
      <c r="P92" s="61">
        <f>VLOOKUP($A92,[11]Dept!$A$4:$V$44,16,FALSE)*P$3%</f>
        <v>6491.4979324506776</v>
      </c>
      <c r="Q92" s="61">
        <f>VLOOKUP($A92,[11]Dept!$A$4:$V$44,17,FALSE)*Q$3%</f>
        <v>6756.4192226995692</v>
      </c>
      <c r="R92" s="61">
        <f t="shared" si="58"/>
        <v>19797.454316147541</v>
      </c>
      <c r="S92" s="61">
        <f>VLOOKUP($A92,[11]Dept!$A$4:$V$44,19,FALSE)*S$3%</f>
        <v>7392.4261901993677</v>
      </c>
      <c r="T92" s="61">
        <f>VLOOKUP($A92,[11]Dept!$A$4:$V$44,20,FALSE)*T$3%</f>
        <v>6971.2589614048456</v>
      </c>
      <c r="U92" s="61">
        <f>VLOOKUP($A92,[11]Dept!$A$4:$V$44,21,FALSE)*U$3%</f>
        <v>7259.7782527439285</v>
      </c>
      <c r="V92" s="61">
        <f t="shared" si="59"/>
        <v>21623.463404348142</v>
      </c>
    </row>
    <row r="93" spans="1:22" s="6" customFormat="1" hidden="1">
      <c r="A93" s="51">
        <v>87</v>
      </c>
      <c r="B93" s="11" t="s">
        <v>148</v>
      </c>
      <c r="C93" s="59" t="s">
        <v>69</v>
      </c>
      <c r="D93" s="59"/>
      <c r="E93" s="61">
        <f t="shared" si="50"/>
        <v>0</v>
      </c>
      <c r="F93" s="61"/>
      <c r="G93" s="61">
        <f>VLOOKUP($A93,[11]Dept!$A$4:$V$44,7,FALSE)*G$3%</f>
        <v>0</v>
      </c>
      <c r="H93" s="61">
        <f>VLOOKUP($A93,[11]Dept!$A$4:$V$44,8,FALSE)*H$3%</f>
        <v>0</v>
      </c>
      <c r="I93" s="61">
        <f>VLOOKUP($A93,[11]Dept!$A$4:$V$44,9,FALSE)*I$3%</f>
        <v>0</v>
      </c>
      <c r="J93" s="61">
        <f t="shared" si="56"/>
        <v>0</v>
      </c>
      <c r="K93" s="61">
        <f>VLOOKUP($A93,[11]Dept!$A$4:$V$44,11,FALSE)*K$3%</f>
        <v>0</v>
      </c>
      <c r="L93" s="61">
        <f>VLOOKUP($A93,[11]Dept!$A$4:$V$44,12,FALSE)*L$3%</f>
        <v>0</v>
      </c>
      <c r="M93" s="61">
        <f>VLOOKUP($A93,[11]Dept!$A$4:$V$44,13,FALSE)*M$3%</f>
        <v>0</v>
      </c>
      <c r="N93" s="61">
        <f t="shared" si="57"/>
        <v>0</v>
      </c>
      <c r="O93" s="61">
        <f>VLOOKUP($A93,[11]Dept!$A$4:$V$44,15,FALSE)*O$3%</f>
        <v>0</v>
      </c>
      <c r="P93" s="61">
        <f>VLOOKUP($A93,[11]Dept!$A$4:$V$44,16,FALSE)*P$3%</f>
        <v>0</v>
      </c>
      <c r="Q93" s="61">
        <f>VLOOKUP($A93,[11]Dept!$A$4:$V$44,17,FALSE)*Q$3%</f>
        <v>0</v>
      </c>
      <c r="R93" s="61">
        <f t="shared" si="58"/>
        <v>0</v>
      </c>
      <c r="S93" s="61">
        <f>VLOOKUP($A93,[11]Dept!$A$4:$V$44,19,FALSE)*S$3%</f>
        <v>0</v>
      </c>
      <c r="T93" s="61">
        <f>VLOOKUP($A93,[11]Dept!$A$4:$V$44,20,FALSE)*T$3%</f>
        <v>0</v>
      </c>
      <c r="U93" s="61">
        <f>VLOOKUP($A93,[11]Dept!$A$4:$V$44,21,FALSE)*U$3%</f>
        <v>0</v>
      </c>
      <c r="V93" s="61">
        <f t="shared" si="59"/>
        <v>0</v>
      </c>
    </row>
    <row r="94" spans="1:22" s="6" customFormat="1" hidden="1">
      <c r="A94" s="51">
        <v>88</v>
      </c>
      <c r="B94" s="11" t="s">
        <v>148</v>
      </c>
      <c r="C94" s="59" t="s">
        <v>71</v>
      </c>
      <c r="D94" s="59"/>
      <c r="E94" s="61">
        <f t="shared" si="50"/>
        <v>0</v>
      </c>
      <c r="F94" s="61"/>
      <c r="G94" s="61">
        <f>VLOOKUP($A94,[11]Dept!$A$4:$V$44,7,FALSE)*G$3%</f>
        <v>0</v>
      </c>
      <c r="H94" s="61">
        <f>VLOOKUP($A94,[11]Dept!$A$4:$V$44,8,FALSE)*H$3%</f>
        <v>0</v>
      </c>
      <c r="I94" s="61">
        <f>VLOOKUP($A94,[11]Dept!$A$4:$V$44,9,FALSE)*I$3%</f>
        <v>0</v>
      </c>
      <c r="J94" s="61">
        <f t="shared" si="56"/>
        <v>0</v>
      </c>
      <c r="K94" s="61">
        <f>VLOOKUP($A94,[11]Dept!$A$4:$V$44,11,FALSE)*K$3%</f>
        <v>0</v>
      </c>
      <c r="L94" s="61">
        <f>VLOOKUP($A94,[11]Dept!$A$4:$V$44,12,FALSE)*L$3%</f>
        <v>0</v>
      </c>
      <c r="M94" s="61">
        <f>VLOOKUP($A94,[11]Dept!$A$4:$V$44,13,FALSE)*M$3%</f>
        <v>0</v>
      </c>
      <c r="N94" s="61">
        <f t="shared" si="57"/>
        <v>0</v>
      </c>
      <c r="O94" s="61">
        <f>VLOOKUP($A94,[11]Dept!$A$4:$V$44,15,FALSE)*O$3%</f>
        <v>0</v>
      </c>
      <c r="P94" s="61">
        <f>VLOOKUP($A94,[11]Dept!$A$4:$V$44,16,FALSE)*P$3%</f>
        <v>0</v>
      </c>
      <c r="Q94" s="61">
        <f>VLOOKUP($A94,[11]Dept!$A$4:$V$44,17,FALSE)*Q$3%</f>
        <v>0</v>
      </c>
      <c r="R94" s="61">
        <f t="shared" si="58"/>
        <v>0</v>
      </c>
      <c r="S94" s="61">
        <f>VLOOKUP($A94,[11]Dept!$A$4:$V$44,19,FALSE)*S$3%</f>
        <v>0</v>
      </c>
      <c r="T94" s="61">
        <f>VLOOKUP($A94,[11]Dept!$A$4:$V$44,20,FALSE)*T$3%</f>
        <v>0</v>
      </c>
      <c r="U94" s="61">
        <f>VLOOKUP($A94,[11]Dept!$A$4:$V$44,21,FALSE)*U$3%</f>
        <v>0</v>
      </c>
      <c r="V94" s="61">
        <f t="shared" si="59"/>
        <v>0</v>
      </c>
    </row>
    <row r="95" spans="1:22" s="6" customFormat="1" hidden="1">
      <c r="A95" s="51">
        <v>89</v>
      </c>
      <c r="B95" s="11" t="s">
        <v>148</v>
      </c>
      <c r="C95" s="59" t="s">
        <v>70</v>
      </c>
      <c r="D95" s="59"/>
      <c r="E95" s="61">
        <f t="shared" si="50"/>
        <v>0</v>
      </c>
      <c r="F95" s="61"/>
      <c r="G95" s="61">
        <f>VLOOKUP($A95,[11]Dept!$A$4:$V$44,7,FALSE)*G$3%</f>
        <v>0</v>
      </c>
      <c r="H95" s="61">
        <f>VLOOKUP($A95,[11]Dept!$A$4:$V$44,8,FALSE)*H$3%</f>
        <v>0</v>
      </c>
      <c r="I95" s="61">
        <f>VLOOKUP($A95,[11]Dept!$A$4:$V$44,9,FALSE)*I$3%</f>
        <v>0</v>
      </c>
      <c r="J95" s="61">
        <f t="shared" si="56"/>
        <v>0</v>
      </c>
      <c r="K95" s="61">
        <f>VLOOKUP($A95,[11]Dept!$A$4:$V$44,11,FALSE)*K$3%</f>
        <v>0</v>
      </c>
      <c r="L95" s="61">
        <f>VLOOKUP($A95,[11]Dept!$A$4:$V$44,12,FALSE)*L$3%</f>
        <v>0</v>
      </c>
      <c r="M95" s="61">
        <f>VLOOKUP($A95,[11]Dept!$A$4:$V$44,13,FALSE)*M$3%</f>
        <v>0</v>
      </c>
      <c r="N95" s="61">
        <f t="shared" si="57"/>
        <v>0</v>
      </c>
      <c r="O95" s="61">
        <f>VLOOKUP($A95,[11]Dept!$A$4:$V$44,15,FALSE)*O$3%</f>
        <v>0</v>
      </c>
      <c r="P95" s="61">
        <f>VLOOKUP($A95,[11]Dept!$A$4:$V$44,16,FALSE)*P$3%</f>
        <v>0</v>
      </c>
      <c r="Q95" s="61">
        <f>VLOOKUP($A95,[11]Dept!$A$4:$V$44,17,FALSE)*Q$3%</f>
        <v>0</v>
      </c>
      <c r="R95" s="61">
        <f t="shared" si="58"/>
        <v>0</v>
      </c>
      <c r="S95" s="61">
        <f>VLOOKUP($A95,[11]Dept!$A$4:$V$44,19,FALSE)*S$3%</f>
        <v>0</v>
      </c>
      <c r="T95" s="61">
        <f>VLOOKUP($A95,[11]Dept!$A$4:$V$44,20,FALSE)*T$3%</f>
        <v>0</v>
      </c>
      <c r="U95" s="61">
        <f>VLOOKUP($A95,[11]Dept!$A$4:$V$44,21,FALSE)*U$3%</f>
        <v>0</v>
      </c>
      <c r="V95" s="61">
        <f t="shared" si="59"/>
        <v>0</v>
      </c>
    </row>
    <row r="96" spans="1:22" s="6" customFormat="1" hidden="1">
      <c r="A96" s="51">
        <v>90</v>
      </c>
      <c r="B96" s="11" t="s">
        <v>148</v>
      </c>
      <c r="C96" s="59" t="s">
        <v>146</v>
      </c>
      <c r="D96" s="59"/>
      <c r="E96" s="61">
        <f t="shared" si="50"/>
        <v>15348.253160183995</v>
      </c>
      <c r="F96" s="61"/>
      <c r="G96" s="61">
        <f>VLOOKUP($A96,[11]Dept!$A$4:$V$44,7,FALSE)*G$3%</f>
        <v>1522.7950181306285</v>
      </c>
      <c r="H96" s="61">
        <f>VLOOKUP($A96,[11]Dept!$A$4:$V$44,8,FALSE)*H$3%</f>
        <v>1464.798268439991</v>
      </c>
      <c r="I96" s="61">
        <f>VLOOKUP($A96,[11]Dept!$A$4:$V$44,9,FALSE)*I$3%</f>
        <v>1301.1994648280415</v>
      </c>
      <c r="J96" s="61">
        <f t="shared" si="56"/>
        <v>4288.7927513986615</v>
      </c>
      <c r="K96" s="61">
        <f>VLOOKUP($A96,[11]Dept!$A$4:$V$44,11,FALSE)*K$3%</f>
        <v>1209.9042492350595</v>
      </c>
      <c r="L96" s="61">
        <f>VLOOKUP($A96,[11]Dept!$A$4:$V$44,12,FALSE)*L$3%</f>
        <v>1193.0099124365252</v>
      </c>
      <c r="M96" s="61">
        <f>VLOOKUP($A96,[11]Dept!$A$4:$V$44,13,FALSE)*M$3%</f>
        <v>1200.7810574245239</v>
      </c>
      <c r="N96" s="61">
        <f t="shared" si="57"/>
        <v>3603.6952190961083</v>
      </c>
      <c r="O96" s="61">
        <f>VLOOKUP($A96,[11]Dept!$A$4:$V$44,15,FALSE)*O$3%</f>
        <v>1178.9166889795131</v>
      </c>
      <c r="P96" s="61">
        <f>VLOOKUP($A96,[11]Dept!$A$4:$V$44,16,FALSE)*P$3%</f>
        <v>1168.469627841122</v>
      </c>
      <c r="Q96" s="61">
        <f>VLOOKUP($A96,[11]Dept!$A$4:$V$44,17,FALSE)*Q$3%</f>
        <v>1216.1554600859224</v>
      </c>
      <c r="R96" s="61">
        <f t="shared" si="58"/>
        <v>3563.541776906558</v>
      </c>
      <c r="S96" s="61">
        <f>VLOOKUP($A96,[11]Dept!$A$4:$V$44,19,FALSE)*S$3%</f>
        <v>1330.6367142358863</v>
      </c>
      <c r="T96" s="61">
        <f>VLOOKUP($A96,[11]Dept!$A$4:$V$44,20,FALSE)*T$3%</f>
        <v>1254.8266130528723</v>
      </c>
      <c r="U96" s="61">
        <f>VLOOKUP($A96,[11]Dept!$A$4:$V$44,21,FALSE)*U$3%</f>
        <v>1306.7600854939071</v>
      </c>
      <c r="V96" s="61">
        <f t="shared" si="59"/>
        <v>3892.2234127826659</v>
      </c>
    </row>
    <row r="97" spans="1:22" s="6" customFormat="1" hidden="1">
      <c r="A97" s="51">
        <v>91</v>
      </c>
      <c r="B97" s="11" t="s">
        <v>148</v>
      </c>
      <c r="C97" s="59" t="s">
        <v>56</v>
      </c>
      <c r="D97" s="59"/>
      <c r="E97" s="61">
        <f t="shared" si="50"/>
        <v>17167.583157796351</v>
      </c>
      <c r="F97" s="61"/>
      <c r="G97" s="61">
        <f>VLOOKUP($A97,[11]Dept!$A$4:$V$44,7,FALSE)*G$3%</f>
        <v>0</v>
      </c>
      <c r="H97" s="61">
        <f>VLOOKUP($A97,[11]Dept!$A$4:$V$44,8,FALSE)*H$3%</f>
        <v>0</v>
      </c>
      <c r="I97" s="61">
        <f>VLOOKUP($A97,[11]Dept!$A$4:$V$44,9,FALSE)*I$3%</f>
        <v>1807.2214789278355</v>
      </c>
      <c r="J97" s="61">
        <f t="shared" si="56"/>
        <v>1807.2214789278355</v>
      </c>
      <c r="K97" s="61">
        <f>VLOOKUP($A97,[11]Dept!$A$4:$V$44,11,FALSE)*K$3%</f>
        <v>1680.4225683820271</v>
      </c>
      <c r="L97" s="61">
        <f>VLOOKUP($A97,[11]Dept!$A$4:$V$44,12,FALSE)*L$3%</f>
        <v>1656.9582117173961</v>
      </c>
      <c r="M97" s="61">
        <f>VLOOKUP($A97,[11]Dept!$A$4:$V$44,13,FALSE)*M$3%</f>
        <v>1667.7514686451718</v>
      </c>
      <c r="N97" s="61">
        <f t="shared" si="57"/>
        <v>5005.132248744595</v>
      </c>
      <c r="O97" s="61">
        <f>VLOOKUP($A97,[11]Dept!$A$4:$V$44,15,FALSE)*O$3%</f>
        <v>1637.3842902493236</v>
      </c>
      <c r="P97" s="61">
        <f>VLOOKUP($A97,[11]Dept!$A$4:$V$44,16,FALSE)*P$3%</f>
        <v>1622.8744831126694</v>
      </c>
      <c r="Q97" s="61">
        <f>VLOOKUP($A97,[11]Dept!$A$4:$V$44,17,FALSE)*Q$3%</f>
        <v>1689.1048056748923</v>
      </c>
      <c r="R97" s="61">
        <f t="shared" si="58"/>
        <v>4949.3635790368853</v>
      </c>
      <c r="S97" s="61">
        <f>VLOOKUP($A97,[11]Dept!$A$4:$V$44,19,FALSE)*S$3%</f>
        <v>1848.1065475498419</v>
      </c>
      <c r="T97" s="61">
        <f>VLOOKUP($A97,[11]Dept!$A$4:$V$44,20,FALSE)*T$3%</f>
        <v>1742.8147403512114</v>
      </c>
      <c r="U97" s="61">
        <f>VLOOKUP($A97,[11]Dept!$A$4:$V$44,21,FALSE)*U$3%</f>
        <v>1814.9445631859821</v>
      </c>
      <c r="V97" s="61">
        <f t="shared" si="59"/>
        <v>5405.8658510870355</v>
      </c>
    </row>
    <row r="98" spans="1:22" hidden="1">
      <c r="A98" s="51">
        <v>92</v>
      </c>
      <c r="B98" s="11" t="s">
        <v>148</v>
      </c>
      <c r="C98" s="59" t="s">
        <v>47</v>
      </c>
      <c r="D98" s="59"/>
      <c r="E98" s="61">
        <f t="shared" si="50"/>
        <v>96138.465683659568</v>
      </c>
      <c r="F98" s="61"/>
      <c r="G98" s="61">
        <f>VLOOKUP($A98,[11]Dept!$A$4:$V$44,7,FALSE)*G$3%</f>
        <v>0</v>
      </c>
      <c r="H98" s="61">
        <f>VLOOKUP($A98,[11]Dept!$A$4:$V$44,8,FALSE)*H$3%</f>
        <v>0</v>
      </c>
      <c r="I98" s="61">
        <f>VLOOKUP($A98,[11]Dept!$A$4:$V$44,9,FALSE)*I$3%</f>
        <v>10120.440281995878</v>
      </c>
      <c r="J98" s="61">
        <f t="shared" si="56"/>
        <v>10120.440281995878</v>
      </c>
      <c r="K98" s="61">
        <f>VLOOKUP($A98,[11]Dept!$A$4:$V$44,11,FALSE)*K$3%</f>
        <v>9410.3663829393518</v>
      </c>
      <c r="L98" s="61">
        <f>VLOOKUP($A98,[11]Dept!$A$4:$V$44,12,FALSE)*L$3%</f>
        <v>9278.9659856174185</v>
      </c>
      <c r="M98" s="61">
        <f>VLOOKUP($A98,[11]Dept!$A$4:$V$44,13,FALSE)*M$3%</f>
        <v>9339.4082244129622</v>
      </c>
      <c r="N98" s="61">
        <f t="shared" si="57"/>
        <v>28028.740592969734</v>
      </c>
      <c r="O98" s="61">
        <f>VLOOKUP($A98,[11]Dept!$A$4:$V$44,15,FALSE)*O$3%</f>
        <v>9169.3520253962124</v>
      </c>
      <c r="P98" s="61">
        <f>VLOOKUP($A98,[11]Dept!$A$4:$V$44,16,FALSE)*P$3%</f>
        <v>9088.0971054309484</v>
      </c>
      <c r="Q98" s="61">
        <f>VLOOKUP($A98,[11]Dept!$A$4:$V$44,17,FALSE)*Q$3%</f>
        <v>9458.9869117793969</v>
      </c>
      <c r="R98" s="61">
        <f t="shared" si="58"/>
        <v>27716.436042606558</v>
      </c>
      <c r="S98" s="61">
        <f>VLOOKUP($A98,[11]Dept!$A$4:$V$44,19,FALSE)*S$3%</f>
        <v>10349.396666279115</v>
      </c>
      <c r="T98" s="61">
        <f>VLOOKUP($A98,[11]Dept!$A$4:$V$44,20,FALSE)*T$3%</f>
        <v>9759.7625459667834</v>
      </c>
      <c r="U98" s="61">
        <f>VLOOKUP($A98,[11]Dept!$A$4:$V$44,21,FALSE)*U$3%</f>
        <v>10163.689553841499</v>
      </c>
      <c r="V98" s="61">
        <f t="shared" si="59"/>
        <v>30272.848766087394</v>
      </c>
    </row>
    <row r="99" spans="1:22" s="6" customFormat="1" hidden="1">
      <c r="A99" s="51">
        <v>93</v>
      </c>
      <c r="B99" s="11" t="s">
        <v>148</v>
      </c>
      <c r="C99" s="59" t="s">
        <v>50</v>
      </c>
      <c r="D99" s="59"/>
      <c r="E99" s="61">
        <f t="shared" si="50"/>
        <v>0</v>
      </c>
      <c r="F99" s="61"/>
      <c r="G99" s="61">
        <f>VLOOKUP($A99,[11]Dept!$A$4:$V$44,7,FALSE)*G$3%</f>
        <v>0</v>
      </c>
      <c r="H99" s="61">
        <f>VLOOKUP($A99,[11]Dept!$A$4:$V$44,8,FALSE)*H$3%</f>
        <v>0</v>
      </c>
      <c r="I99" s="61">
        <f>VLOOKUP($A99,[11]Dept!$A$4:$V$44,9,FALSE)*I$3%</f>
        <v>0</v>
      </c>
      <c r="J99" s="61">
        <f t="shared" si="56"/>
        <v>0</v>
      </c>
      <c r="K99" s="61">
        <f>VLOOKUP($A99,[11]Dept!$A$4:$V$44,11,FALSE)*K$3%</f>
        <v>0</v>
      </c>
      <c r="L99" s="61">
        <f>VLOOKUP($A99,[11]Dept!$A$4:$V$44,12,FALSE)*L$3%</f>
        <v>0</v>
      </c>
      <c r="M99" s="61">
        <f>VLOOKUP($A99,[11]Dept!$A$4:$V$44,13,FALSE)*M$3%</f>
        <v>0</v>
      </c>
      <c r="N99" s="61">
        <f t="shared" si="57"/>
        <v>0</v>
      </c>
      <c r="O99" s="61">
        <f>VLOOKUP($A99,[11]Dept!$A$4:$V$44,15,FALSE)*O$3%</f>
        <v>0</v>
      </c>
      <c r="P99" s="61">
        <f>VLOOKUP($A99,[11]Dept!$A$4:$V$44,16,FALSE)*P$3%</f>
        <v>0</v>
      </c>
      <c r="Q99" s="61">
        <f>VLOOKUP($A99,[11]Dept!$A$4:$V$44,17,FALSE)*Q$3%</f>
        <v>0</v>
      </c>
      <c r="R99" s="61">
        <f t="shared" si="58"/>
        <v>0</v>
      </c>
      <c r="S99" s="61">
        <f>VLOOKUP($A99,[11]Dept!$A$4:$V$44,19,FALSE)*S$3%</f>
        <v>0</v>
      </c>
      <c r="T99" s="61">
        <f>VLOOKUP($A99,[11]Dept!$A$4:$V$44,20,FALSE)*T$3%</f>
        <v>0</v>
      </c>
      <c r="U99" s="61">
        <f>VLOOKUP($A99,[11]Dept!$A$4:$V$44,21,FALSE)*U$3%</f>
        <v>0</v>
      </c>
      <c r="V99" s="61">
        <f t="shared" si="59"/>
        <v>0</v>
      </c>
    </row>
    <row r="100" spans="1:22" s="6" customFormat="1" hidden="1">
      <c r="A100" s="51">
        <v>94</v>
      </c>
      <c r="B100" s="11" t="s">
        <v>148</v>
      </c>
      <c r="C100" s="59" t="s">
        <v>147</v>
      </c>
      <c r="D100" s="59"/>
      <c r="E100" s="61">
        <f t="shared" si="50"/>
        <v>0</v>
      </c>
      <c r="F100" s="61"/>
      <c r="G100" s="61">
        <f>VLOOKUP($A100,[11]Dept!$A$4:$V$44,7,FALSE)*G$3%</f>
        <v>0</v>
      </c>
      <c r="H100" s="61">
        <f>VLOOKUP($A100,[11]Dept!$A$4:$V$44,8,FALSE)*H$3%</f>
        <v>0</v>
      </c>
      <c r="I100" s="61">
        <f>VLOOKUP($A100,[11]Dept!$A$4:$V$44,9,FALSE)*I$3%</f>
        <v>0</v>
      </c>
      <c r="J100" s="61">
        <f t="shared" si="56"/>
        <v>0</v>
      </c>
      <c r="K100" s="61">
        <f>VLOOKUP($A100,[11]Dept!$A$4:$V$44,11,FALSE)*K$3%</f>
        <v>0</v>
      </c>
      <c r="L100" s="61">
        <f>VLOOKUP($A100,[11]Dept!$A$4:$V$44,12,FALSE)*L$3%</f>
        <v>0</v>
      </c>
      <c r="M100" s="61">
        <f>VLOOKUP($A100,[11]Dept!$A$4:$V$44,13,FALSE)*M$3%</f>
        <v>0</v>
      </c>
      <c r="N100" s="61">
        <f t="shared" si="57"/>
        <v>0</v>
      </c>
      <c r="O100" s="61">
        <f>VLOOKUP($A100,[11]Dept!$A$4:$V$44,15,FALSE)*O$3%</f>
        <v>0</v>
      </c>
      <c r="P100" s="61">
        <f>VLOOKUP($A100,[11]Dept!$A$4:$V$44,16,FALSE)*P$3%</f>
        <v>0</v>
      </c>
      <c r="Q100" s="61">
        <f>VLOOKUP($A100,[11]Dept!$A$4:$V$44,17,FALSE)*Q$3%</f>
        <v>0</v>
      </c>
      <c r="R100" s="61">
        <f t="shared" si="58"/>
        <v>0</v>
      </c>
      <c r="S100" s="61">
        <f>VLOOKUP($A100,[11]Dept!$A$4:$V$44,19,FALSE)*S$3%</f>
        <v>0</v>
      </c>
      <c r="T100" s="61">
        <f>VLOOKUP($A100,[11]Dept!$A$4:$V$44,20,FALSE)*T$3%</f>
        <v>0</v>
      </c>
      <c r="U100" s="61">
        <f>VLOOKUP($A100,[11]Dept!$A$4:$V$44,21,FALSE)*U$3%</f>
        <v>0</v>
      </c>
      <c r="V100" s="61">
        <f t="shared" si="59"/>
        <v>0</v>
      </c>
    </row>
    <row r="101" spans="1:22" s="6" customFormat="1" hidden="1">
      <c r="A101" s="51">
        <v>95</v>
      </c>
      <c r="B101" s="11" t="s">
        <v>148</v>
      </c>
      <c r="C101" s="59" t="s">
        <v>48</v>
      </c>
      <c r="D101" s="59"/>
      <c r="E101" s="61">
        <f t="shared" si="50"/>
        <v>0</v>
      </c>
      <c r="F101" s="61"/>
      <c r="G101" s="61">
        <f>VLOOKUP($A101,[11]Dept!$A$4:$V$44,7,FALSE)*G$3%</f>
        <v>0</v>
      </c>
      <c r="H101" s="61">
        <f>VLOOKUP($A101,[11]Dept!$A$4:$V$44,8,FALSE)*H$3%</f>
        <v>0</v>
      </c>
      <c r="I101" s="61">
        <f>VLOOKUP($A101,[11]Dept!$A$4:$V$44,9,FALSE)*I$3%</f>
        <v>0</v>
      </c>
      <c r="J101" s="61">
        <f t="shared" si="56"/>
        <v>0</v>
      </c>
      <c r="K101" s="61">
        <f>VLOOKUP($A101,[11]Dept!$A$4:$V$44,11,FALSE)*K$3%</f>
        <v>0</v>
      </c>
      <c r="L101" s="61">
        <f>VLOOKUP($A101,[11]Dept!$A$4:$V$44,12,FALSE)*L$3%</f>
        <v>0</v>
      </c>
      <c r="M101" s="61">
        <f>VLOOKUP($A101,[11]Dept!$A$4:$V$44,13,FALSE)*M$3%</f>
        <v>0</v>
      </c>
      <c r="N101" s="61">
        <f t="shared" si="57"/>
        <v>0</v>
      </c>
      <c r="O101" s="61">
        <f>VLOOKUP($A101,[11]Dept!$A$4:$V$44,15,FALSE)*O$3%</f>
        <v>0</v>
      </c>
      <c r="P101" s="61">
        <f>VLOOKUP($A101,[11]Dept!$A$4:$V$44,16,FALSE)*P$3%</f>
        <v>0</v>
      </c>
      <c r="Q101" s="61">
        <f>VLOOKUP($A101,[11]Dept!$A$4:$V$44,17,FALSE)*Q$3%</f>
        <v>0</v>
      </c>
      <c r="R101" s="61">
        <f t="shared" si="58"/>
        <v>0</v>
      </c>
      <c r="S101" s="61">
        <f>VLOOKUP($A101,[11]Dept!$A$4:$V$44,19,FALSE)*S$3%</f>
        <v>0</v>
      </c>
      <c r="T101" s="61">
        <f>VLOOKUP($A101,[11]Dept!$A$4:$V$44,20,FALSE)*T$3%</f>
        <v>0</v>
      </c>
      <c r="U101" s="61">
        <f>VLOOKUP($A101,[11]Dept!$A$4:$V$44,21,FALSE)*U$3%</f>
        <v>0</v>
      </c>
      <c r="V101" s="61">
        <f t="shared" si="59"/>
        <v>0</v>
      </c>
    </row>
    <row r="102" spans="1:22" s="6" customFormat="1" hidden="1">
      <c r="A102" s="129">
        <v>96</v>
      </c>
      <c r="B102" s="124" t="s">
        <v>74</v>
      </c>
      <c r="C102" s="130" t="s">
        <v>150</v>
      </c>
      <c r="D102" s="130"/>
      <c r="E102" s="126">
        <f>+E103+E111</f>
        <v>1441299.6514735846</v>
      </c>
      <c r="F102" s="106"/>
      <c r="G102" s="126">
        <f>+G103+G111</f>
        <v>141445.09725814083</v>
      </c>
      <c r="H102" s="126">
        <f t="shared" ref="H102:I102" si="60">+H103+H111</f>
        <v>137034.59060194719</v>
      </c>
      <c r="I102" s="126">
        <f t="shared" si="60"/>
        <v>122597.08587318721</v>
      </c>
      <c r="J102" s="126">
        <f>SUM(G102:I102)</f>
        <v>401076.77373327524</v>
      </c>
      <c r="K102" s="126">
        <f>+K103+K111</f>
        <v>112382.18024654094</v>
      </c>
      <c r="L102" s="126">
        <f t="shared" ref="L102" si="61">+L103+L111</f>
        <v>115054.75966642474</v>
      </c>
      <c r="M102" s="126">
        <f t="shared" ref="M102" si="62">+M103+M111</f>
        <v>112335.29159068906</v>
      </c>
      <c r="N102" s="126">
        <f>SUM(K102:M102)</f>
        <v>339772.23150365474</v>
      </c>
      <c r="O102" s="126">
        <f>+O103+O111</f>
        <v>109503.89497376744</v>
      </c>
      <c r="P102" s="126">
        <f t="shared" ref="P102" si="63">+P103+P111</f>
        <v>110091.4772690752</v>
      </c>
      <c r="Q102" s="126">
        <f t="shared" ref="Q102" si="64">+Q103+Q111</f>
        <v>113773.59543077895</v>
      </c>
      <c r="R102" s="126">
        <f>SUM(O102:Q102)</f>
        <v>333368.96767362161</v>
      </c>
      <c r="S102" s="126">
        <f>+S103+S111</f>
        <v>127440.49923491033</v>
      </c>
      <c r="T102" s="126">
        <f t="shared" ref="T102" si="65">+T103+T111</f>
        <v>117391.35340408332</v>
      </c>
      <c r="U102" s="126">
        <f t="shared" ref="U102" si="66">+U103+U111</f>
        <v>122249.82592403925</v>
      </c>
      <c r="V102" s="126">
        <f>SUM(S102:U102)</f>
        <v>367081.67856303288</v>
      </c>
    </row>
    <row r="103" spans="1:22" s="6" customFormat="1" hidden="1">
      <c r="A103" s="129">
        <v>97</v>
      </c>
      <c r="B103" s="124" t="s">
        <v>151</v>
      </c>
      <c r="C103" s="123" t="s">
        <v>152</v>
      </c>
      <c r="D103" s="123"/>
      <c r="E103" s="123">
        <f>SUM(E104:E110)</f>
        <v>1349778.5863332283</v>
      </c>
      <c r="F103" s="104"/>
      <c r="G103" s="123">
        <f>SUM(G104:G110)</f>
        <v>132364.72696484337</v>
      </c>
      <c r="H103" s="123">
        <f t="shared" ref="H103:V103" si="67">SUM(H104:H110)</f>
        <v>128300.05277902723</v>
      </c>
      <c r="I103" s="123">
        <f t="shared" si="67"/>
        <v>114838.08165699037</v>
      </c>
      <c r="J103" s="123">
        <f t="shared" si="67"/>
        <v>375502.861400861</v>
      </c>
      <c r="K103" s="123">
        <f t="shared" si="67"/>
        <v>105167.56601962078</v>
      </c>
      <c r="L103" s="123">
        <f t="shared" si="67"/>
        <v>107940.88574411806</v>
      </c>
      <c r="M103" s="123">
        <f t="shared" si="67"/>
        <v>105175.07861863912</v>
      </c>
      <c r="N103" s="123">
        <f t="shared" si="67"/>
        <v>318283.53038237797</v>
      </c>
      <c r="O103" s="123">
        <f t="shared" si="67"/>
        <v>102474.05842096367</v>
      </c>
      <c r="P103" s="123">
        <f t="shared" si="67"/>
        <v>103123.93615491147</v>
      </c>
      <c r="Q103" s="123">
        <f t="shared" si="67"/>
        <v>106521.70546508141</v>
      </c>
      <c r="R103" s="123">
        <f t="shared" si="67"/>
        <v>312119.70004095655</v>
      </c>
      <c r="S103" s="123">
        <f t="shared" si="67"/>
        <v>119505.961790763</v>
      </c>
      <c r="T103" s="123">
        <f t="shared" si="67"/>
        <v>109908.86878550879</v>
      </c>
      <c r="U103" s="123">
        <f t="shared" si="67"/>
        <v>114457.66393276077</v>
      </c>
      <c r="V103" s="123">
        <f t="shared" si="67"/>
        <v>343872.49450903258</v>
      </c>
    </row>
    <row r="104" spans="1:22" s="6" customFormat="1" hidden="1">
      <c r="A104" s="51">
        <v>98</v>
      </c>
      <c r="B104" s="11" t="s">
        <v>151</v>
      </c>
      <c r="C104" s="59" t="s">
        <v>68</v>
      </c>
      <c r="D104" s="59"/>
      <c r="E104" s="61">
        <f t="shared" si="50"/>
        <v>0</v>
      </c>
      <c r="F104" s="61"/>
      <c r="G104" s="61">
        <f>VLOOKUP($A104,[12]Dept!$A$4:$U$34,6,)*G$3%</f>
        <v>0</v>
      </c>
      <c r="H104" s="61">
        <f>VLOOKUP($A104,[12]Dept!$A$4:$U$34,7,)*H$3%</f>
        <v>0</v>
      </c>
      <c r="I104" s="61">
        <f>VLOOKUP($A104,[12]Dept!$A$4:$U$34,8,)*I$3%</f>
        <v>0</v>
      </c>
      <c r="J104" s="61">
        <f t="shared" ref="J104:J121" si="68">SUM(G104:I104)</f>
        <v>0</v>
      </c>
      <c r="K104" s="61">
        <f>VLOOKUP($A104,[12]Dept!$A$4:$U$34,10,)*K$3%</f>
        <v>0</v>
      </c>
      <c r="L104" s="61">
        <f>VLOOKUP($A104,[12]Dept!$A$4:$U$34,11,)*L$3%</f>
        <v>0</v>
      </c>
      <c r="M104" s="61">
        <f>VLOOKUP($A104,[12]Dept!$A$4:$U$34,12,)*M$3%</f>
        <v>0</v>
      </c>
      <c r="N104" s="61">
        <f t="shared" ref="N104:N121" si="69">SUM(K104:M104)</f>
        <v>0</v>
      </c>
      <c r="O104" s="61">
        <f>VLOOKUP($A104,[12]Dept!$A$4:$U$34,14,)*O$3%</f>
        <v>0</v>
      </c>
      <c r="P104" s="61">
        <f>VLOOKUP($A104,[12]Dept!$A$4:$U$34,15,)*P$3%</f>
        <v>0</v>
      </c>
      <c r="Q104" s="61">
        <f>VLOOKUP($A104,[12]Dept!$A$4:$U$34,16,)*Q$3%</f>
        <v>0</v>
      </c>
      <c r="R104" s="61">
        <f t="shared" ref="R104:R121" si="70">SUM(O104:Q104)</f>
        <v>0</v>
      </c>
      <c r="S104" s="61">
        <f>VLOOKUP($A104,[12]Dept!$A$4:$U$34,18,)*S$3%</f>
        <v>0</v>
      </c>
      <c r="T104" s="61">
        <f>VLOOKUP($A104,[12]Dept!$A$4:$U$34,19,)*T$3%</f>
        <v>0</v>
      </c>
      <c r="U104" s="61">
        <f>VLOOKUP($A104,[12]Dept!$A$4:$U$34,20,)*U$3%</f>
        <v>0</v>
      </c>
      <c r="V104" s="61">
        <f t="shared" ref="V104:V121" si="71">SUM(S104:U104)</f>
        <v>0</v>
      </c>
    </row>
    <row r="105" spans="1:22" s="6" customFormat="1" hidden="1">
      <c r="A105" s="51">
        <v>99</v>
      </c>
      <c r="B105" s="11" t="s">
        <v>151</v>
      </c>
      <c r="C105" s="59" t="s">
        <v>71</v>
      </c>
      <c r="D105" s="59"/>
      <c r="E105" s="61">
        <f t="shared" si="50"/>
        <v>511.60843867279971</v>
      </c>
      <c r="F105" s="61"/>
      <c r="G105" s="61">
        <f>VLOOKUP($A105,[12]Dept!$A$4:$U$34,6,)*G$3%</f>
        <v>50.75983393768761</v>
      </c>
      <c r="H105" s="61">
        <f>VLOOKUP($A105,[12]Dept!$A$4:$U$34,7,)*H$3%</f>
        <v>48.826608947999702</v>
      </c>
      <c r="I105" s="61">
        <f>VLOOKUP($A105,[12]Dept!$A$4:$U$34,8,)*I$3%</f>
        <v>43.373315494268049</v>
      </c>
      <c r="J105" s="61">
        <f t="shared" si="68"/>
        <v>142.95975837995536</v>
      </c>
      <c r="K105" s="61">
        <f>VLOOKUP($A105,[12]Dept!$A$4:$U$34,10,)*K$3%</f>
        <v>40.330141641168652</v>
      </c>
      <c r="L105" s="61">
        <f>VLOOKUP($A105,[12]Dept!$A$4:$U$34,11,)*L$3%</f>
        <v>39.766997081217504</v>
      </c>
      <c r="M105" s="61">
        <f>VLOOKUP($A105,[12]Dept!$A$4:$U$34,12,)*M$3%</f>
        <v>40.026035247484124</v>
      </c>
      <c r="N105" s="61">
        <f t="shared" si="69"/>
        <v>120.12317396987027</v>
      </c>
      <c r="O105" s="61">
        <f>VLOOKUP($A105,[12]Dept!$A$4:$U$34,14,)*O$3%</f>
        <v>39.297222965983764</v>
      </c>
      <c r="P105" s="61">
        <f>VLOOKUP($A105,[12]Dept!$A$4:$U$34,15,)*P$3%</f>
        <v>38.948987594704072</v>
      </c>
      <c r="Q105" s="61">
        <f>VLOOKUP($A105,[12]Dept!$A$4:$U$34,16,)*Q$3%</f>
        <v>40.53851533619742</v>
      </c>
      <c r="R105" s="61">
        <f t="shared" si="70"/>
        <v>118.78472589688526</v>
      </c>
      <c r="S105" s="61">
        <f>VLOOKUP($A105,[12]Dept!$A$4:$U$34,18,)*S$3%</f>
        <v>44.35455714119621</v>
      </c>
      <c r="T105" s="61">
        <f>VLOOKUP($A105,[12]Dept!$A$4:$U$34,19,)*T$3%</f>
        <v>41.827553768429077</v>
      </c>
      <c r="U105" s="61">
        <f>VLOOKUP($A105,[12]Dept!$A$4:$U$34,20,)*U$3%</f>
        <v>43.558669516463574</v>
      </c>
      <c r="V105" s="61">
        <f t="shared" si="71"/>
        <v>129.74078042608886</v>
      </c>
    </row>
    <row r="106" spans="1:22" s="6" customFormat="1" hidden="1">
      <c r="A106" s="51">
        <v>100</v>
      </c>
      <c r="B106" s="11" t="s">
        <v>151</v>
      </c>
      <c r="C106" s="59" t="s">
        <v>70</v>
      </c>
      <c r="D106" s="59"/>
      <c r="E106" s="61">
        <f t="shared" ref="E106:E135" si="72">SUM(G106:V106)/2</f>
        <v>473924.52853596816</v>
      </c>
      <c r="F106" s="61"/>
      <c r="G106" s="61">
        <f>VLOOKUP($A106,[12]Dept!$A$4:$U$34,6,)*G$3%</f>
        <v>46022.24943683677</v>
      </c>
      <c r="H106" s="61">
        <f>VLOOKUP($A106,[12]Dept!$A$4:$U$34,7,)*H$3%</f>
        <v>45245.990958479721</v>
      </c>
      <c r="I106" s="61">
        <f>VLOOKUP($A106,[12]Dept!$A$4:$U$34,8,)*I$3%</f>
        <v>41060.07200124042</v>
      </c>
      <c r="J106" s="61">
        <f t="shared" si="68"/>
        <v>132328.3123965569</v>
      </c>
      <c r="K106" s="61">
        <f>VLOOKUP($A106,[12]Dept!$A$4:$U$34,10,)*K$3%</f>
        <v>36565.995087992909</v>
      </c>
      <c r="L106" s="61">
        <f>VLOOKUP($A106,[12]Dept!$A$4:$U$34,11,)*L$3%</f>
        <v>37646.090570219239</v>
      </c>
      <c r="M106" s="61">
        <f>VLOOKUP($A106,[12]Dept!$A$4:$U$34,12,)*M$3%</f>
        <v>37090.792662668624</v>
      </c>
      <c r="N106" s="61">
        <f t="shared" si="69"/>
        <v>111302.87832088077</v>
      </c>
      <c r="O106" s="61">
        <f>VLOOKUP($A106,[12]Dept!$A$4:$U$34,14,)*O$3%</f>
        <v>35629.482155825281</v>
      </c>
      <c r="P106" s="61">
        <f>VLOOKUP($A106,[12]Dept!$A$4:$U$34,15,)*P$3%</f>
        <v>36871.708256319849</v>
      </c>
      <c r="Q106" s="61">
        <f>VLOOKUP($A106,[12]Dept!$A$4:$U$34,16,)*Q$3%</f>
        <v>37565.690878209607</v>
      </c>
      <c r="R106" s="61">
        <f t="shared" si="70"/>
        <v>110066.88129035474</v>
      </c>
      <c r="S106" s="61">
        <f>VLOOKUP($A106,[12]Dept!$A$4:$U$34,18,)*S$3%</f>
        <v>41101.889617508488</v>
      </c>
      <c r="T106" s="61">
        <f>VLOOKUP($A106,[12]Dept!$A$4:$U$34,19,)*T$3%</f>
        <v>38760.199825410942</v>
      </c>
      <c r="U106" s="61">
        <f>VLOOKUP($A106,[12]Dept!$A$4:$U$34,20,)*U$3%</f>
        <v>40364.367085256243</v>
      </c>
      <c r="V106" s="61">
        <f t="shared" si="71"/>
        <v>120226.45652817568</v>
      </c>
    </row>
    <row r="107" spans="1:22" s="6" customFormat="1" hidden="1">
      <c r="A107" s="51">
        <v>101</v>
      </c>
      <c r="B107" s="11" t="s">
        <v>151</v>
      </c>
      <c r="C107" s="59" t="s">
        <v>56</v>
      </c>
      <c r="D107" s="59"/>
      <c r="E107" s="61">
        <f t="shared" si="72"/>
        <v>0</v>
      </c>
      <c r="F107" s="61"/>
      <c r="G107" s="61">
        <f>VLOOKUP($A107,[12]Dept!$A$4:$U$34,6,)*G$3%</f>
        <v>0</v>
      </c>
      <c r="H107" s="61">
        <f>VLOOKUP($A107,[12]Dept!$A$4:$U$34,7,)*H$3%</f>
        <v>0</v>
      </c>
      <c r="I107" s="61">
        <f>VLOOKUP($A107,[12]Dept!$A$4:$U$34,8,)*I$3%</f>
        <v>0</v>
      </c>
      <c r="J107" s="61">
        <f t="shared" si="68"/>
        <v>0</v>
      </c>
      <c r="K107" s="61">
        <f>VLOOKUP($A107,[12]Dept!$A$4:$U$34,10,)*K$3%</f>
        <v>0</v>
      </c>
      <c r="L107" s="61">
        <f>VLOOKUP($A107,[12]Dept!$A$4:$U$34,11,)*L$3%</f>
        <v>0</v>
      </c>
      <c r="M107" s="61">
        <f>VLOOKUP($A107,[12]Dept!$A$4:$U$34,12,)*M$3%</f>
        <v>0</v>
      </c>
      <c r="N107" s="61">
        <f t="shared" si="69"/>
        <v>0</v>
      </c>
      <c r="O107" s="61">
        <f>VLOOKUP($A107,[12]Dept!$A$4:$U$34,14,)*O$3%</f>
        <v>0</v>
      </c>
      <c r="P107" s="61">
        <f>VLOOKUP($A107,[12]Dept!$A$4:$U$34,15,)*P$3%</f>
        <v>0</v>
      </c>
      <c r="Q107" s="61">
        <f>VLOOKUP($A107,[12]Dept!$A$4:$U$34,16,)*Q$3%</f>
        <v>0</v>
      </c>
      <c r="R107" s="61">
        <f t="shared" si="70"/>
        <v>0</v>
      </c>
      <c r="S107" s="61">
        <f>VLOOKUP($A107,[12]Dept!$A$4:$U$34,18,)*S$3%</f>
        <v>0</v>
      </c>
      <c r="T107" s="61">
        <f>VLOOKUP($A107,[12]Dept!$A$4:$U$34,19,)*T$3%</f>
        <v>0</v>
      </c>
      <c r="U107" s="61">
        <f>VLOOKUP($A107,[12]Dept!$A$4:$U$34,20,)*U$3%</f>
        <v>0</v>
      </c>
      <c r="V107" s="61">
        <f t="shared" si="71"/>
        <v>0</v>
      </c>
    </row>
    <row r="108" spans="1:22" s="6" customFormat="1" hidden="1">
      <c r="A108" s="51">
        <v>102</v>
      </c>
      <c r="B108" s="11" t="s">
        <v>151</v>
      </c>
      <c r="C108" s="59" t="s">
        <v>47</v>
      </c>
      <c r="D108" s="59"/>
      <c r="E108" s="61">
        <f t="shared" si="72"/>
        <v>818573.5018764796</v>
      </c>
      <c r="F108" s="61"/>
      <c r="G108" s="61">
        <f>VLOOKUP($A108,[12]Dept!$A$4:$U$34,6,)*G$3%</f>
        <v>81215.734300300173</v>
      </c>
      <c r="H108" s="61">
        <f>VLOOKUP($A108,[12]Dept!$A$4:$U$34,7,)*H$3%</f>
        <v>78122.574316799524</v>
      </c>
      <c r="I108" s="61">
        <f>VLOOKUP($A108,[12]Dept!$A$4:$U$34,8,)*I$3%</f>
        <v>69397.304790828886</v>
      </c>
      <c r="J108" s="61">
        <f t="shared" si="68"/>
        <v>228735.61340792861</v>
      </c>
      <c r="K108" s="61">
        <f>VLOOKUP($A108,[12]Dept!$A$4:$U$34,10,)*K$3%</f>
        <v>64528.226625869836</v>
      </c>
      <c r="L108" s="61">
        <f>VLOOKUP($A108,[12]Dept!$A$4:$U$34,11,)*L$3%</f>
        <v>63627.195329948008</v>
      </c>
      <c r="M108" s="61">
        <f>VLOOKUP($A108,[12]Dept!$A$4:$U$34,12,)*M$3%</f>
        <v>64041.656395974605</v>
      </c>
      <c r="N108" s="61">
        <f t="shared" si="69"/>
        <v>192197.07835179244</v>
      </c>
      <c r="O108" s="61">
        <f>VLOOKUP($A108,[12]Dept!$A$4:$U$34,14,)*O$3%</f>
        <v>62875.556745574024</v>
      </c>
      <c r="P108" s="61">
        <f>VLOOKUP($A108,[12]Dept!$A$4:$U$34,15,)*P$3%</f>
        <v>62318.380151526508</v>
      </c>
      <c r="Q108" s="61">
        <f>VLOOKUP($A108,[12]Dept!$A$4:$U$34,16,)*Q$3%</f>
        <v>64861.624537915864</v>
      </c>
      <c r="R108" s="61">
        <f t="shared" si="70"/>
        <v>190055.5614350164</v>
      </c>
      <c r="S108" s="61">
        <f>VLOOKUP($A108,[12]Dept!$A$4:$U$34,18,)*S$3%</f>
        <v>70967.291425913936</v>
      </c>
      <c r="T108" s="61">
        <f>VLOOKUP($A108,[12]Dept!$A$4:$U$34,19,)*T$3%</f>
        <v>66924.086029486512</v>
      </c>
      <c r="U108" s="61">
        <f>VLOOKUP($A108,[12]Dept!$A$4:$U$34,20,)*U$3%</f>
        <v>69693.871226341711</v>
      </c>
      <c r="V108" s="61">
        <f t="shared" si="71"/>
        <v>207585.24868174217</v>
      </c>
    </row>
    <row r="109" spans="1:22" s="6" customFormat="1" hidden="1">
      <c r="A109" s="51">
        <v>103</v>
      </c>
      <c r="B109" s="11" t="s">
        <v>151</v>
      </c>
      <c r="C109" s="59" t="s">
        <v>50</v>
      </c>
      <c r="D109" s="59"/>
      <c r="E109" s="61">
        <f t="shared" si="72"/>
        <v>0</v>
      </c>
      <c r="F109" s="61"/>
      <c r="G109" s="61">
        <f>VLOOKUP($A109,[12]Dept!$A$4:$U$34,6,)*G$3%</f>
        <v>0</v>
      </c>
      <c r="H109" s="61">
        <f>VLOOKUP($A109,[12]Dept!$A$4:$U$34,7,)*H$3%</f>
        <v>0</v>
      </c>
      <c r="I109" s="61">
        <f>VLOOKUP($A109,[12]Dept!$A$4:$U$34,8,)*I$3%</f>
        <v>0</v>
      </c>
      <c r="J109" s="61">
        <f t="shared" si="68"/>
        <v>0</v>
      </c>
      <c r="K109" s="61">
        <f>VLOOKUP($A109,[12]Dept!$A$4:$U$34,10,)*K$3%</f>
        <v>0</v>
      </c>
      <c r="L109" s="61">
        <f>VLOOKUP($A109,[12]Dept!$A$4:$U$34,11,)*L$3%</f>
        <v>0</v>
      </c>
      <c r="M109" s="61">
        <f>VLOOKUP($A109,[12]Dept!$A$4:$U$34,12,)*M$3%</f>
        <v>0</v>
      </c>
      <c r="N109" s="61">
        <f t="shared" si="69"/>
        <v>0</v>
      </c>
      <c r="O109" s="61">
        <f>VLOOKUP($A109,[12]Dept!$A$4:$U$34,14,)*O$3%</f>
        <v>0</v>
      </c>
      <c r="P109" s="61">
        <f>VLOOKUP($A109,[12]Dept!$A$4:$U$34,15,)*P$3%</f>
        <v>0</v>
      </c>
      <c r="Q109" s="61">
        <f>VLOOKUP($A109,[12]Dept!$A$4:$U$34,16,)*Q$3%</f>
        <v>0</v>
      </c>
      <c r="R109" s="61">
        <f t="shared" si="70"/>
        <v>0</v>
      </c>
      <c r="S109" s="61">
        <f>VLOOKUP($A109,[12]Dept!$A$4:$U$34,18,)*S$3%</f>
        <v>0</v>
      </c>
      <c r="T109" s="61">
        <f>VLOOKUP($A109,[12]Dept!$A$4:$U$34,19,)*T$3%</f>
        <v>0</v>
      </c>
      <c r="U109" s="61">
        <f>VLOOKUP($A109,[12]Dept!$A$4:$U$34,20,)*U$3%</f>
        <v>0</v>
      </c>
      <c r="V109" s="61">
        <f t="shared" si="71"/>
        <v>0</v>
      </c>
    </row>
    <row r="110" spans="1:22" s="6" customFormat="1" hidden="1">
      <c r="A110" s="51">
        <v>104</v>
      </c>
      <c r="B110" s="11" t="s">
        <v>151</v>
      </c>
      <c r="C110" s="59" t="s">
        <v>48</v>
      </c>
      <c r="D110" s="59"/>
      <c r="E110" s="61">
        <f t="shared" si="72"/>
        <v>56768.947482107556</v>
      </c>
      <c r="F110" s="61"/>
      <c r="G110" s="61">
        <f>VLOOKUP($A110,[12]Dept!$A$4:$U$34,6,)*G$3%</f>
        <v>5075.9833937687608</v>
      </c>
      <c r="H110" s="61">
        <f>VLOOKUP($A110,[12]Dept!$A$4:$U$34,7,)*H$3%</f>
        <v>4882.6608947999703</v>
      </c>
      <c r="I110" s="61">
        <f>VLOOKUP($A110,[12]Dept!$A$4:$U$34,8,)*I$3%</f>
        <v>4337.3315494268054</v>
      </c>
      <c r="J110" s="61">
        <f t="shared" si="68"/>
        <v>14295.975837995538</v>
      </c>
      <c r="K110" s="61">
        <f>VLOOKUP($A110,[12]Dept!$A$4:$U$34,10,)*K$3%</f>
        <v>4033.0141641168648</v>
      </c>
      <c r="L110" s="61">
        <f>VLOOKUP($A110,[12]Dept!$A$4:$U$34,11,)*L$3%</f>
        <v>6627.8328468695845</v>
      </c>
      <c r="M110" s="61">
        <f>VLOOKUP($A110,[12]Dept!$A$4:$U$34,12,)*M$3%</f>
        <v>4002.6035247484128</v>
      </c>
      <c r="N110" s="61">
        <f t="shared" si="69"/>
        <v>14663.450535734863</v>
      </c>
      <c r="O110" s="61">
        <f>VLOOKUP($A110,[12]Dept!$A$4:$U$34,14,)*O$3%</f>
        <v>3929.7222965983765</v>
      </c>
      <c r="P110" s="61">
        <f>VLOOKUP($A110,[12]Dept!$A$4:$U$34,15,)*P$3%</f>
        <v>3894.8987594704067</v>
      </c>
      <c r="Q110" s="61">
        <f>VLOOKUP($A110,[12]Dept!$A$4:$U$34,16,)*Q$3%</f>
        <v>4053.8515336197415</v>
      </c>
      <c r="R110" s="61">
        <f t="shared" si="70"/>
        <v>11878.472589688525</v>
      </c>
      <c r="S110" s="61">
        <f>VLOOKUP($A110,[12]Dept!$A$4:$U$34,18,)*S$3%</f>
        <v>7392.4261901993677</v>
      </c>
      <c r="T110" s="61">
        <f>VLOOKUP($A110,[12]Dept!$A$4:$U$34,19,)*T$3%</f>
        <v>4182.755376842907</v>
      </c>
      <c r="U110" s="61">
        <f>VLOOKUP($A110,[12]Dept!$A$4:$U$34,20,)*U$3%</f>
        <v>4355.8669516463569</v>
      </c>
      <c r="V110" s="61">
        <f t="shared" si="71"/>
        <v>15931.048518688633</v>
      </c>
    </row>
    <row r="111" spans="1:22" s="6" customFormat="1" hidden="1">
      <c r="A111" s="129">
        <v>105</v>
      </c>
      <c r="B111" s="124" t="s">
        <v>153</v>
      </c>
      <c r="C111" s="123" t="s">
        <v>154</v>
      </c>
      <c r="D111" s="123"/>
      <c r="E111" s="123">
        <f>SUM(E112:E118)</f>
        <v>91521.065140356397</v>
      </c>
      <c r="F111" s="104"/>
      <c r="G111" s="123">
        <f>SUM(G112:G118)</f>
        <v>9080.3702932974502</v>
      </c>
      <c r="H111" s="123">
        <f t="shared" ref="H111:V111" si="73">SUM(H112:H118)</f>
        <v>8734.5378229199468</v>
      </c>
      <c r="I111" s="123">
        <f t="shared" si="73"/>
        <v>7759.0042161968395</v>
      </c>
      <c r="J111" s="123">
        <f t="shared" si="73"/>
        <v>25573.912332414238</v>
      </c>
      <c r="K111" s="123">
        <f t="shared" si="73"/>
        <v>7214.6142269201691</v>
      </c>
      <c r="L111" s="123">
        <f t="shared" si="73"/>
        <v>7113.8739223066868</v>
      </c>
      <c r="M111" s="123">
        <f t="shared" si="73"/>
        <v>7160.2129720499379</v>
      </c>
      <c r="N111" s="123">
        <f t="shared" si="73"/>
        <v>21488.701121276794</v>
      </c>
      <c r="O111" s="123">
        <f t="shared" si="73"/>
        <v>7029.8365528037621</v>
      </c>
      <c r="P111" s="123">
        <f t="shared" si="73"/>
        <v>6967.5411141637278</v>
      </c>
      <c r="Q111" s="123">
        <f t="shared" si="73"/>
        <v>7251.8899656975373</v>
      </c>
      <c r="R111" s="123">
        <f t="shared" si="73"/>
        <v>21249.267632665029</v>
      </c>
      <c r="S111" s="123">
        <f t="shared" si="73"/>
        <v>7934.5374441473214</v>
      </c>
      <c r="T111" s="123">
        <f t="shared" si="73"/>
        <v>7482.4846185745337</v>
      </c>
      <c r="U111" s="123">
        <f t="shared" si="73"/>
        <v>7792.1619912784836</v>
      </c>
      <c r="V111" s="123">
        <f t="shared" si="73"/>
        <v>23209.18405400034</v>
      </c>
    </row>
    <row r="112" spans="1:22" s="6" customFormat="1" hidden="1">
      <c r="A112" s="51">
        <v>106</v>
      </c>
      <c r="B112" s="11" t="s">
        <v>153</v>
      </c>
      <c r="C112" s="59" t="s">
        <v>68</v>
      </c>
      <c r="D112" s="59"/>
      <c r="E112" s="61">
        <f t="shared" si="72"/>
        <v>0</v>
      </c>
      <c r="F112" s="61"/>
      <c r="G112" s="61">
        <f>VLOOKUP($A112,[12]Dept!$A$4:$U$34,6,)*G$3%</f>
        <v>0</v>
      </c>
      <c r="H112" s="61">
        <f>VLOOKUP($A112,[12]Dept!$A$4:$U$34,7,)*H$3%</f>
        <v>0</v>
      </c>
      <c r="I112" s="61">
        <f>VLOOKUP($A112,[12]Dept!$A$4:$U$34,8,)*I$3%</f>
        <v>0</v>
      </c>
      <c r="J112" s="61">
        <f t="shared" ref="J112:J118" si="74">SUM(G112:I112)</f>
        <v>0</v>
      </c>
      <c r="K112" s="61">
        <f>VLOOKUP($A112,[12]Dept!$A$4:$U$34,10,)*K$3%</f>
        <v>0</v>
      </c>
      <c r="L112" s="61">
        <f>VLOOKUP($A112,[12]Dept!$A$4:$U$34,11,)*L$3%</f>
        <v>0</v>
      </c>
      <c r="M112" s="61">
        <f>VLOOKUP($A112,[12]Dept!$A$4:$U$34,12,)*M$3%</f>
        <v>0</v>
      </c>
      <c r="N112" s="61">
        <f t="shared" ref="N112:N118" si="75">SUM(K112:M112)</f>
        <v>0</v>
      </c>
      <c r="O112" s="61">
        <f>VLOOKUP($A112,[12]Dept!$A$4:$U$34,14,)*O$3%</f>
        <v>0</v>
      </c>
      <c r="P112" s="61">
        <f>VLOOKUP($A112,[12]Dept!$A$4:$U$34,15,)*P$3%</f>
        <v>0</v>
      </c>
      <c r="Q112" s="61">
        <f>VLOOKUP($A112,[12]Dept!$A$4:$U$34,16,)*Q$3%</f>
        <v>0</v>
      </c>
      <c r="R112" s="61">
        <f t="shared" ref="R112:R118" si="76">SUM(O112:Q112)</f>
        <v>0</v>
      </c>
      <c r="S112" s="61">
        <f>VLOOKUP($A112,[12]Dept!$A$4:$U$34,18,)*S$3%</f>
        <v>0</v>
      </c>
      <c r="T112" s="61">
        <f>VLOOKUP($A112,[12]Dept!$A$4:$U$34,19,)*T$3%</f>
        <v>0</v>
      </c>
      <c r="U112" s="61">
        <f>VLOOKUP($A112,[12]Dept!$A$4:$U$34,20,)*U$3%</f>
        <v>0</v>
      </c>
      <c r="V112" s="61">
        <f t="shared" ref="V112:V118" si="77">SUM(S112:U112)</f>
        <v>0</v>
      </c>
    </row>
    <row r="113" spans="1:22" s="6" customFormat="1" hidden="1">
      <c r="A113" s="51">
        <v>107</v>
      </c>
      <c r="B113" s="11" t="s">
        <v>153</v>
      </c>
      <c r="C113" s="59" t="s">
        <v>71</v>
      </c>
      <c r="D113" s="59"/>
      <c r="E113" s="61">
        <f t="shared" si="72"/>
        <v>71056.727593444404</v>
      </c>
      <c r="F113" s="61"/>
      <c r="G113" s="61">
        <f>VLOOKUP($A113,[12]Dept!$A$4:$U$34,6,)*G$3%</f>
        <v>7049.9769357899459</v>
      </c>
      <c r="H113" s="61">
        <f>VLOOKUP($A113,[12]Dept!$A$4:$U$34,7,)*H$3%</f>
        <v>6781.4734649999582</v>
      </c>
      <c r="I113" s="61">
        <f>VLOOKUP($A113,[12]Dept!$A$4:$U$34,8,)*I$3%</f>
        <v>6024.071596426118</v>
      </c>
      <c r="J113" s="61">
        <f t="shared" si="74"/>
        <v>19855.521997216023</v>
      </c>
      <c r="K113" s="61">
        <f>VLOOKUP($A113,[12]Dept!$A$4:$U$34,10,)*K$3%</f>
        <v>5601.4085612734234</v>
      </c>
      <c r="L113" s="61">
        <f>VLOOKUP($A113,[12]Dept!$A$4:$U$34,11,)*L$3%</f>
        <v>5523.1940390579866</v>
      </c>
      <c r="M113" s="61">
        <f>VLOOKUP($A113,[12]Dept!$A$4:$U$34,12,)*M$3%</f>
        <v>5559.1715621505728</v>
      </c>
      <c r="N113" s="61">
        <f t="shared" si="75"/>
        <v>16683.774162481983</v>
      </c>
      <c r="O113" s="61">
        <f>VLOOKUP($A113,[12]Dept!$A$4:$U$34,14,)*O$3%</f>
        <v>5457.9476341644113</v>
      </c>
      <c r="P113" s="61">
        <f>VLOOKUP($A113,[12]Dept!$A$4:$U$34,15,)*P$3%</f>
        <v>5409.5816103755651</v>
      </c>
      <c r="Q113" s="61">
        <f>VLOOKUP($A113,[12]Dept!$A$4:$U$34,16,)*Q$3%</f>
        <v>5630.349352249641</v>
      </c>
      <c r="R113" s="61">
        <f t="shared" si="76"/>
        <v>16497.878596789618</v>
      </c>
      <c r="S113" s="61">
        <f>VLOOKUP($A113,[12]Dept!$A$4:$U$34,18,)*S$3%</f>
        <v>6160.355158499473</v>
      </c>
      <c r="T113" s="61">
        <f>VLOOKUP($A113,[12]Dept!$A$4:$U$34,19,)*T$3%</f>
        <v>5809.3824678373712</v>
      </c>
      <c r="U113" s="61">
        <f>VLOOKUP($A113,[12]Dept!$A$4:$U$34,20,)*U$3%</f>
        <v>6049.8152106199404</v>
      </c>
      <c r="V113" s="61">
        <f t="shared" si="77"/>
        <v>18019.552836956784</v>
      </c>
    </row>
    <row r="114" spans="1:22" s="6" customFormat="1" hidden="1">
      <c r="A114" s="51">
        <v>108</v>
      </c>
      <c r="B114" s="11" t="s">
        <v>153</v>
      </c>
      <c r="C114" s="59" t="s">
        <v>70</v>
      </c>
      <c r="D114" s="59"/>
      <c r="E114" s="61">
        <f t="shared" si="72"/>
        <v>0</v>
      </c>
      <c r="F114" s="61"/>
      <c r="G114" s="61">
        <f>VLOOKUP($A114,[12]Dept!$A$4:$U$34,6,)*G$3%</f>
        <v>0</v>
      </c>
      <c r="H114" s="61">
        <f>VLOOKUP($A114,[12]Dept!$A$4:$U$34,7,)*H$3%</f>
        <v>0</v>
      </c>
      <c r="I114" s="61">
        <f>VLOOKUP($A114,[12]Dept!$A$4:$U$34,8,)*I$3%</f>
        <v>0</v>
      </c>
      <c r="J114" s="61">
        <f t="shared" si="74"/>
        <v>0</v>
      </c>
      <c r="K114" s="61">
        <f>VLOOKUP($A114,[12]Dept!$A$4:$U$34,10,)*K$3%</f>
        <v>0</v>
      </c>
      <c r="L114" s="61">
        <f>VLOOKUP($A114,[12]Dept!$A$4:$U$34,11,)*L$3%</f>
        <v>0</v>
      </c>
      <c r="M114" s="61">
        <f>VLOOKUP($A114,[12]Dept!$A$4:$U$34,12,)*M$3%</f>
        <v>0</v>
      </c>
      <c r="N114" s="61">
        <f t="shared" si="75"/>
        <v>0</v>
      </c>
      <c r="O114" s="61">
        <f>VLOOKUP($A114,[12]Dept!$A$4:$U$34,14,)*O$3%</f>
        <v>0</v>
      </c>
      <c r="P114" s="61">
        <f>VLOOKUP($A114,[12]Dept!$A$4:$U$34,15,)*P$3%</f>
        <v>0</v>
      </c>
      <c r="Q114" s="61">
        <f>VLOOKUP($A114,[12]Dept!$A$4:$U$34,16,)*Q$3%</f>
        <v>0</v>
      </c>
      <c r="R114" s="61">
        <f t="shared" si="76"/>
        <v>0</v>
      </c>
      <c r="S114" s="61">
        <f>VLOOKUP($A114,[12]Dept!$A$4:$U$34,18,)*S$3%</f>
        <v>0</v>
      </c>
      <c r="T114" s="61">
        <f>VLOOKUP($A114,[12]Dept!$A$4:$U$34,19,)*T$3%</f>
        <v>0</v>
      </c>
      <c r="U114" s="61">
        <f>VLOOKUP($A114,[12]Dept!$A$4:$U$34,20,)*U$3%</f>
        <v>0</v>
      </c>
      <c r="V114" s="61">
        <f t="shared" si="77"/>
        <v>0</v>
      </c>
    </row>
    <row r="115" spans="1:22" s="6" customFormat="1" hidden="1">
      <c r="A115" s="51">
        <v>109</v>
      </c>
      <c r="B115" s="11" t="s">
        <v>153</v>
      </c>
      <c r="C115" s="59" t="s">
        <v>56</v>
      </c>
      <c r="D115" s="59"/>
      <c r="E115" s="61">
        <f t="shared" si="72"/>
        <v>0</v>
      </c>
      <c r="F115" s="61"/>
      <c r="G115" s="61">
        <f>VLOOKUP($A115,[12]Dept!$A$4:$U$34,6,)*G$3%</f>
        <v>0</v>
      </c>
      <c r="H115" s="61">
        <f>VLOOKUP($A115,[12]Dept!$A$4:$U$34,7,)*H$3%</f>
        <v>0</v>
      </c>
      <c r="I115" s="61">
        <f>VLOOKUP($A115,[12]Dept!$A$4:$U$34,8,)*I$3%</f>
        <v>0</v>
      </c>
      <c r="J115" s="61">
        <f t="shared" si="74"/>
        <v>0</v>
      </c>
      <c r="K115" s="61">
        <f>VLOOKUP($A115,[12]Dept!$A$4:$U$34,10,)*K$3%</f>
        <v>0</v>
      </c>
      <c r="L115" s="61">
        <f>VLOOKUP($A115,[12]Dept!$A$4:$U$34,11,)*L$3%</f>
        <v>0</v>
      </c>
      <c r="M115" s="61">
        <f>VLOOKUP($A115,[12]Dept!$A$4:$U$34,12,)*M$3%</f>
        <v>0</v>
      </c>
      <c r="N115" s="61">
        <f t="shared" si="75"/>
        <v>0</v>
      </c>
      <c r="O115" s="61">
        <f>VLOOKUP($A115,[12]Dept!$A$4:$U$34,14,)*O$3%</f>
        <v>0</v>
      </c>
      <c r="P115" s="61">
        <f>VLOOKUP($A115,[12]Dept!$A$4:$U$34,15,)*P$3%</f>
        <v>0</v>
      </c>
      <c r="Q115" s="61">
        <f>VLOOKUP($A115,[12]Dept!$A$4:$U$34,16,)*Q$3%</f>
        <v>0</v>
      </c>
      <c r="R115" s="61">
        <f t="shared" si="76"/>
        <v>0</v>
      </c>
      <c r="S115" s="61">
        <f>VLOOKUP($A115,[12]Dept!$A$4:$U$34,18,)*S$3%</f>
        <v>0</v>
      </c>
      <c r="T115" s="61">
        <f>VLOOKUP($A115,[12]Dept!$A$4:$U$34,19,)*T$3%</f>
        <v>0</v>
      </c>
      <c r="U115" s="61">
        <f>VLOOKUP($A115,[12]Dept!$A$4:$U$34,20,)*U$3%</f>
        <v>0</v>
      </c>
      <c r="V115" s="61">
        <f t="shared" si="77"/>
        <v>0</v>
      </c>
    </row>
    <row r="116" spans="1:22" s="6" customFormat="1" hidden="1">
      <c r="A116" s="51">
        <v>110</v>
      </c>
      <c r="B116" s="11" t="s">
        <v>153</v>
      </c>
      <c r="C116" s="59" t="s">
        <v>47</v>
      </c>
      <c r="D116" s="59"/>
      <c r="E116" s="61">
        <f t="shared" si="72"/>
        <v>0</v>
      </c>
      <c r="F116" s="61"/>
      <c r="G116" s="61">
        <f>VLOOKUP($A116,[12]Dept!$A$4:$U$34,6,)*G$3%</f>
        <v>0</v>
      </c>
      <c r="H116" s="61">
        <f>VLOOKUP($A116,[12]Dept!$A$4:$U$34,7,)*H$3%</f>
        <v>0</v>
      </c>
      <c r="I116" s="61">
        <f>VLOOKUP($A116,[12]Dept!$A$4:$U$34,8,)*I$3%</f>
        <v>0</v>
      </c>
      <c r="J116" s="61">
        <f t="shared" si="74"/>
        <v>0</v>
      </c>
      <c r="K116" s="61">
        <f>VLOOKUP($A116,[12]Dept!$A$4:$U$34,10,)*K$3%</f>
        <v>0</v>
      </c>
      <c r="L116" s="61">
        <f>VLOOKUP($A116,[12]Dept!$A$4:$U$34,11,)*L$3%</f>
        <v>0</v>
      </c>
      <c r="M116" s="61">
        <f>VLOOKUP($A116,[12]Dept!$A$4:$U$34,12,)*M$3%</f>
        <v>0</v>
      </c>
      <c r="N116" s="61">
        <f t="shared" si="75"/>
        <v>0</v>
      </c>
      <c r="O116" s="61">
        <f>VLOOKUP($A116,[12]Dept!$A$4:$U$34,14,)*O$3%</f>
        <v>0</v>
      </c>
      <c r="P116" s="61">
        <f>VLOOKUP($A116,[12]Dept!$A$4:$U$34,15,)*P$3%</f>
        <v>0</v>
      </c>
      <c r="Q116" s="61">
        <f>VLOOKUP($A116,[12]Dept!$A$4:$U$34,16,)*Q$3%</f>
        <v>0</v>
      </c>
      <c r="R116" s="61">
        <f t="shared" si="76"/>
        <v>0</v>
      </c>
      <c r="S116" s="61">
        <f>VLOOKUP($A116,[12]Dept!$A$4:$U$34,18,)*S$3%</f>
        <v>0</v>
      </c>
      <c r="T116" s="61">
        <f>VLOOKUP($A116,[12]Dept!$A$4:$U$34,19,)*T$3%</f>
        <v>0</v>
      </c>
      <c r="U116" s="61">
        <f>VLOOKUP($A116,[12]Dept!$A$4:$U$34,20,)*U$3%</f>
        <v>0</v>
      </c>
      <c r="V116" s="61">
        <f t="shared" si="77"/>
        <v>0</v>
      </c>
    </row>
    <row r="117" spans="1:22" s="6" customFormat="1" hidden="1">
      <c r="A117" s="51">
        <v>111</v>
      </c>
      <c r="B117" s="11" t="s">
        <v>153</v>
      </c>
      <c r="C117" s="59" t="s">
        <v>50</v>
      </c>
      <c r="D117" s="59"/>
      <c r="E117" s="61">
        <f t="shared" si="72"/>
        <v>0</v>
      </c>
      <c r="F117" s="61"/>
      <c r="G117" s="61">
        <f>VLOOKUP($A117,[12]Dept!$A$4:$U$34,6,)*G$3%</f>
        <v>0</v>
      </c>
      <c r="H117" s="61">
        <f>VLOOKUP($A117,[12]Dept!$A$4:$U$34,7,)*H$3%</f>
        <v>0</v>
      </c>
      <c r="I117" s="61">
        <f>VLOOKUP($A117,[12]Dept!$A$4:$U$34,8,)*I$3%</f>
        <v>0</v>
      </c>
      <c r="J117" s="61">
        <f t="shared" si="74"/>
        <v>0</v>
      </c>
      <c r="K117" s="61">
        <f>VLOOKUP($A117,[12]Dept!$A$4:$U$34,10,)*K$3%</f>
        <v>0</v>
      </c>
      <c r="L117" s="61">
        <f>VLOOKUP($A117,[12]Dept!$A$4:$U$34,11,)*L$3%</f>
        <v>0</v>
      </c>
      <c r="M117" s="61">
        <f>VLOOKUP($A117,[12]Dept!$A$4:$U$34,12,)*M$3%</f>
        <v>0</v>
      </c>
      <c r="N117" s="61">
        <f t="shared" si="75"/>
        <v>0</v>
      </c>
      <c r="O117" s="61">
        <f>VLOOKUP($A117,[12]Dept!$A$4:$U$34,14,)*O$3%</f>
        <v>0</v>
      </c>
      <c r="P117" s="61">
        <f>VLOOKUP($A117,[12]Dept!$A$4:$U$34,15,)*P$3%</f>
        <v>0</v>
      </c>
      <c r="Q117" s="61">
        <f>VLOOKUP($A117,[12]Dept!$A$4:$U$34,16,)*Q$3%</f>
        <v>0</v>
      </c>
      <c r="R117" s="61">
        <f t="shared" si="76"/>
        <v>0</v>
      </c>
      <c r="S117" s="61">
        <f>VLOOKUP($A117,[12]Dept!$A$4:$U$34,18,)*S$3%</f>
        <v>0</v>
      </c>
      <c r="T117" s="61">
        <f>VLOOKUP($A117,[12]Dept!$A$4:$U$34,19,)*T$3%</f>
        <v>0</v>
      </c>
      <c r="U117" s="61">
        <f>VLOOKUP($A117,[12]Dept!$A$4:$U$34,20,)*U$3%</f>
        <v>0</v>
      </c>
      <c r="V117" s="61">
        <f t="shared" si="77"/>
        <v>0</v>
      </c>
    </row>
    <row r="118" spans="1:22" s="6" customFormat="1" hidden="1">
      <c r="A118" s="51">
        <v>112</v>
      </c>
      <c r="B118" s="11" t="s">
        <v>153</v>
      </c>
      <c r="C118" s="59" t="s">
        <v>48</v>
      </c>
      <c r="D118" s="59"/>
      <c r="E118" s="61">
        <f t="shared" si="72"/>
        <v>20464.337546911989</v>
      </c>
      <c r="F118" s="61"/>
      <c r="G118" s="61">
        <f>VLOOKUP($A118,[12]Dept!$A$4:$U$34,6,)*G$3%</f>
        <v>2030.3933575075046</v>
      </c>
      <c r="H118" s="61">
        <f>VLOOKUP($A118,[12]Dept!$A$4:$U$34,7,)*H$3%</f>
        <v>1953.064357919988</v>
      </c>
      <c r="I118" s="61">
        <f>VLOOKUP($A118,[12]Dept!$A$4:$U$34,8,)*I$3%</f>
        <v>1734.9326197707219</v>
      </c>
      <c r="J118" s="61">
        <f t="shared" si="74"/>
        <v>5718.3903351982144</v>
      </c>
      <c r="K118" s="61">
        <f>VLOOKUP($A118,[12]Dept!$A$4:$U$34,10,)*K$3%</f>
        <v>1613.205665646746</v>
      </c>
      <c r="L118" s="61">
        <f>VLOOKUP($A118,[12]Dept!$A$4:$U$34,11,)*L$3%</f>
        <v>1590.6798832487002</v>
      </c>
      <c r="M118" s="61">
        <f>VLOOKUP($A118,[12]Dept!$A$4:$U$34,12,)*M$3%</f>
        <v>1601.0414098993651</v>
      </c>
      <c r="N118" s="61">
        <f t="shared" si="75"/>
        <v>4804.9269587948111</v>
      </c>
      <c r="O118" s="61">
        <f>VLOOKUP($A118,[12]Dept!$A$4:$U$34,14,)*O$3%</f>
        <v>1571.8889186393505</v>
      </c>
      <c r="P118" s="61">
        <f>VLOOKUP($A118,[12]Dept!$A$4:$U$34,15,)*P$3%</f>
        <v>1557.9595037881627</v>
      </c>
      <c r="Q118" s="61">
        <f>VLOOKUP($A118,[12]Dept!$A$4:$U$34,16,)*Q$3%</f>
        <v>1621.5406134478967</v>
      </c>
      <c r="R118" s="61">
        <f t="shared" si="76"/>
        <v>4751.3890358754106</v>
      </c>
      <c r="S118" s="61">
        <f>VLOOKUP($A118,[12]Dept!$A$4:$U$34,18,)*S$3%</f>
        <v>1774.1822856478484</v>
      </c>
      <c r="T118" s="61">
        <f>VLOOKUP($A118,[12]Dept!$A$4:$U$34,19,)*T$3%</f>
        <v>1673.1021507371629</v>
      </c>
      <c r="U118" s="61">
        <f>VLOOKUP($A118,[12]Dept!$A$4:$U$34,20,)*U$3%</f>
        <v>1742.3467806585429</v>
      </c>
      <c r="V118" s="61">
        <f t="shared" si="77"/>
        <v>5189.631217043554</v>
      </c>
    </row>
    <row r="119" spans="1:22" s="6" customFormat="1" hidden="1">
      <c r="A119" s="129">
        <v>113</v>
      </c>
      <c r="B119" s="124" t="s">
        <v>75</v>
      </c>
      <c r="C119" s="130" t="s">
        <v>155</v>
      </c>
      <c r="D119" s="130"/>
      <c r="E119" s="126">
        <f t="shared" ref="E119" si="78">+E120+E133</f>
        <v>35698778.077141166</v>
      </c>
      <c r="F119" s="106"/>
      <c r="G119" s="126">
        <f>+G120+G133</f>
        <v>3637275.5373444729</v>
      </c>
      <c r="H119" s="126">
        <f t="shared" ref="H119:I119" si="79">+H120+H133</f>
        <v>3321474.1261393088</v>
      </c>
      <c r="I119" s="126">
        <f t="shared" si="79"/>
        <v>2982879.291686357</v>
      </c>
      <c r="J119" s="126">
        <f>SUM(G119:I119)</f>
        <v>9941628.9551701397</v>
      </c>
      <c r="K119" s="126">
        <f>+K120+K133</f>
        <v>2709070.2554363497</v>
      </c>
      <c r="L119" s="126">
        <f t="shared" ref="L119" si="80">+L120+L133</f>
        <v>2669042.0733267032</v>
      </c>
      <c r="M119" s="126">
        <f t="shared" ref="M119" si="81">+M120+M133</f>
        <v>3063005.6893254719</v>
      </c>
      <c r="N119" s="126">
        <f>SUM(K119:M119)</f>
        <v>8441118.0180885252</v>
      </c>
      <c r="O119" s="126">
        <f>+O120+O133</f>
        <v>2840176.2253597258</v>
      </c>
      <c r="P119" s="126">
        <f t="shared" ref="P119" si="82">+P120+P133</f>
        <v>3012617.637144594</v>
      </c>
      <c r="Q119" s="126">
        <f t="shared" ref="Q119" si="83">+Q120+Q133</f>
        <v>2783518.5999267325</v>
      </c>
      <c r="R119" s="126">
        <f>SUM(O119:Q119)</f>
        <v>8636312.4624310527</v>
      </c>
      <c r="S119" s="126">
        <f>+S120+S133</f>
        <v>2973973.056317206</v>
      </c>
      <c r="T119" s="126">
        <f t="shared" ref="T119" si="84">+T120+T133</f>
        <v>2786356.4368018257</v>
      </c>
      <c r="U119" s="126">
        <f t="shared" ref="U119" si="85">+U120+U133</f>
        <v>2919389.1483324217</v>
      </c>
      <c r="V119" s="126">
        <f>SUM(S119:U119)</f>
        <v>8679718.6414514519</v>
      </c>
    </row>
    <row r="120" spans="1:22" s="6" customFormat="1" hidden="1">
      <c r="A120" s="129">
        <v>114</v>
      </c>
      <c r="B120" s="124" t="s">
        <v>156</v>
      </c>
      <c r="C120" s="123" t="s">
        <v>157</v>
      </c>
      <c r="D120" s="123"/>
      <c r="E120" s="123">
        <f>SUM(G120:V120)/2</f>
        <v>35698778.077141166</v>
      </c>
      <c r="F120" s="104"/>
      <c r="G120" s="123">
        <f>SUM(G121:G131)</f>
        <v>3637275.5373444729</v>
      </c>
      <c r="H120" s="123">
        <f t="shared" ref="H120:I120" si="86">SUM(H121:H131)</f>
        <v>3321474.1261393088</v>
      </c>
      <c r="I120" s="123">
        <f t="shared" si="86"/>
        <v>2982879.291686357</v>
      </c>
      <c r="J120" s="123">
        <f>SUM(G120:I120)</f>
        <v>9941628.9551701397</v>
      </c>
      <c r="K120" s="123">
        <f>SUM(K121:K131)</f>
        <v>2709070.2554363497</v>
      </c>
      <c r="L120" s="123">
        <f t="shared" ref="L120" si="87">SUM(L121:L131)</f>
        <v>2669042.0733267032</v>
      </c>
      <c r="M120" s="123">
        <f t="shared" ref="M120" si="88">SUM(M121:M131)</f>
        <v>3063005.6893254719</v>
      </c>
      <c r="N120" s="123">
        <f>SUM(K120:M120)</f>
        <v>8441118.0180885252</v>
      </c>
      <c r="O120" s="123">
        <f>SUM(O121:O131)</f>
        <v>2840176.2253597258</v>
      </c>
      <c r="P120" s="123">
        <f t="shared" ref="P120" si="89">SUM(P121:P131)</f>
        <v>3012617.637144594</v>
      </c>
      <c r="Q120" s="123">
        <f t="shared" ref="Q120" si="90">SUM(Q121:Q131)</f>
        <v>2783518.5999267325</v>
      </c>
      <c r="R120" s="123">
        <f>SUM(O120:Q120)</f>
        <v>8636312.4624310527</v>
      </c>
      <c r="S120" s="123">
        <f>SUM(S121:S131)</f>
        <v>2973973.056317206</v>
      </c>
      <c r="T120" s="123">
        <f t="shared" ref="T120" si="91">SUM(T121:T131)</f>
        <v>2786356.4368018257</v>
      </c>
      <c r="U120" s="123">
        <f t="shared" ref="U120" si="92">SUM(U121:U131)</f>
        <v>2919389.1483324217</v>
      </c>
      <c r="V120" s="123">
        <f>SUM(S120:U120)</f>
        <v>8679718.6414514519</v>
      </c>
    </row>
    <row r="121" spans="1:22" s="6" customFormat="1" hidden="1">
      <c r="A121" s="51">
        <v>115</v>
      </c>
      <c r="B121" s="11" t="s">
        <v>156</v>
      </c>
      <c r="C121" s="59" t="s">
        <v>41</v>
      </c>
      <c r="D121" s="59"/>
      <c r="E121" s="61">
        <f t="shared" si="72"/>
        <v>1398412.9674103579</v>
      </c>
      <c r="F121" s="61"/>
      <c r="G121" s="61">
        <f>VLOOKUP($A121,[22]Dept!$A$4:$U$46,6,FALSE)*G$3%</f>
        <v>138743.54609634614</v>
      </c>
      <c r="H121" s="61">
        <f>VLOOKUP($A121,[22]Dept!$A$4:$U$46,7,FALSE)*H$3%</f>
        <v>133459.39779119918</v>
      </c>
      <c r="I121" s="61">
        <f>VLOOKUP($A121,[22]Dept!$A$4:$U$46,8,FALSE)*I$3%</f>
        <v>117397.10727115218</v>
      </c>
      <c r="J121" s="61">
        <f t="shared" si="68"/>
        <v>389600.05115869752</v>
      </c>
      <c r="K121" s="61">
        <f>VLOOKUP($A121,[22]Dept!$A$4:$U$46,10,FALSE)*K$3%</f>
        <v>109160.25004209648</v>
      </c>
      <c r="L121" s="61">
        <f>VLOOKUP($A121,[22]Dept!$A$4:$U$46,11,FALSE)*L$3%</f>
        <v>107636.00543316205</v>
      </c>
      <c r="M121" s="61">
        <f>VLOOKUP($A121,[22]Dept!$A$4:$U$46,12,FALSE)*M$3%</f>
        <v>108337.13540319038</v>
      </c>
      <c r="N121" s="61">
        <f t="shared" si="69"/>
        <v>325133.3908784489</v>
      </c>
      <c r="O121" s="61">
        <f>VLOOKUP($A121,[22]Dept!$A$4:$U$46,14,FALSE)*O$3%</f>
        <v>112652.03916915346</v>
      </c>
      <c r="P121" s="61">
        <f>VLOOKUP($A121,[22]Dept!$A$4:$U$46,15,FALSE)*P$3%</f>
        <v>109057.1652651714</v>
      </c>
      <c r="Q121" s="61">
        <f>VLOOKUP($A121,[22]Dept!$A$4:$U$46,16,FALSE)*Q$3%</f>
        <v>110805.27525227294</v>
      </c>
      <c r="R121" s="61">
        <f t="shared" si="70"/>
        <v>332514.47968659783</v>
      </c>
      <c r="S121" s="61">
        <f>VLOOKUP($A121,[22]Dept!$A$4:$U$46,18,FALSE)*S$3%</f>
        <v>120053.00132883774</v>
      </c>
      <c r="T121" s="61">
        <f>VLOOKUP($A121,[22]Dept!$A$4:$U$46,19,FALSE)*T$3%</f>
        <v>113213.24553321469</v>
      </c>
      <c r="U121" s="61">
        <f>VLOOKUP($A121,[22]Dept!$A$4:$U$46,20,FALSE)*U$3%</f>
        <v>117898.7988245614</v>
      </c>
      <c r="V121" s="61">
        <f t="shared" si="71"/>
        <v>351165.04568661383</v>
      </c>
    </row>
    <row r="122" spans="1:22" s="6" customFormat="1" hidden="1">
      <c r="A122" s="51">
        <v>117</v>
      </c>
      <c r="B122" s="11" t="s">
        <v>156</v>
      </c>
      <c r="C122" s="60" t="s">
        <v>158</v>
      </c>
      <c r="D122" s="60"/>
      <c r="E122" s="61">
        <f t="shared" si="72"/>
        <v>0</v>
      </c>
      <c r="F122" s="61"/>
      <c r="G122" s="61">
        <f>VLOOKUP($A122,[22]Dept!$A$4:$U$46,6,FALSE)*G$3%</f>
        <v>0</v>
      </c>
      <c r="H122" s="61">
        <f>VLOOKUP($A122,[22]Dept!$A$4:$U$46,7,FALSE)*H$3%</f>
        <v>0</v>
      </c>
      <c r="I122" s="61">
        <f>VLOOKUP($A122,[22]Dept!$A$4:$U$46,8,FALSE)*I$3%</f>
        <v>0</v>
      </c>
      <c r="J122" s="61">
        <f t="shared" ref="J122:J130" si="93">SUM(G122:I122)</f>
        <v>0</v>
      </c>
      <c r="K122" s="61">
        <f>VLOOKUP($A122,[22]Dept!$A$4:$U$46,10,FALSE)*K$3%</f>
        <v>0</v>
      </c>
      <c r="L122" s="61">
        <f>VLOOKUP($A122,[22]Dept!$A$4:$U$46,11,FALSE)*L$3%</f>
        <v>0</v>
      </c>
      <c r="M122" s="61">
        <f>VLOOKUP($A122,[22]Dept!$A$4:$U$46,12,FALSE)*M$3%</f>
        <v>0</v>
      </c>
      <c r="N122" s="61">
        <f t="shared" ref="N122:N130" si="94">SUM(K122:M122)</f>
        <v>0</v>
      </c>
      <c r="O122" s="61">
        <f>VLOOKUP($A122,[22]Dept!$A$4:$U$46,14,FALSE)*O$3%</f>
        <v>0</v>
      </c>
      <c r="P122" s="61">
        <f>VLOOKUP($A122,[22]Dept!$A$4:$U$46,15,FALSE)*P$3%</f>
        <v>0</v>
      </c>
      <c r="Q122" s="61">
        <f>VLOOKUP($A122,[22]Dept!$A$4:$U$46,16,FALSE)*Q$3%</f>
        <v>0</v>
      </c>
      <c r="R122" s="61">
        <f t="shared" ref="R122:R130" si="95">SUM(O122:Q122)</f>
        <v>0</v>
      </c>
      <c r="S122" s="61">
        <f>VLOOKUP($A122,[22]Dept!$A$4:$U$46,18,FALSE)*S$3%</f>
        <v>0</v>
      </c>
      <c r="T122" s="61">
        <f>VLOOKUP($A122,[22]Dept!$A$4:$U$46,19,FALSE)*T$3%</f>
        <v>0</v>
      </c>
      <c r="U122" s="61">
        <f>VLOOKUP($A122,[22]Dept!$A$4:$U$46,20,FALSE)*U$3%</f>
        <v>0</v>
      </c>
      <c r="V122" s="61">
        <f t="shared" ref="V122:V130" si="96">SUM(S122:U122)</f>
        <v>0</v>
      </c>
    </row>
    <row r="123" spans="1:22" s="6" customFormat="1" hidden="1">
      <c r="A123" s="51">
        <v>118</v>
      </c>
      <c r="B123" s="11" t="s">
        <v>156</v>
      </c>
      <c r="C123" s="60" t="s">
        <v>159</v>
      </c>
      <c r="D123" s="60"/>
      <c r="E123" s="61">
        <f t="shared" si="72"/>
        <v>14358.420119488977</v>
      </c>
      <c r="F123" s="61"/>
      <c r="G123" s="61">
        <f>VLOOKUP($A123,[22]Dept!$A$4:$U$46,6,FALSE)*G$3%</f>
        <v>1522.7950181306285</v>
      </c>
      <c r="H123" s="61">
        <f>VLOOKUP($A123,[22]Dept!$A$4:$U$46,7,FALSE)*H$3%</f>
        <v>1302.0429052799921</v>
      </c>
      <c r="I123" s="61">
        <f>VLOOKUP($A123,[22]Dept!$A$4:$U$46,8,FALSE)*I$3%</f>
        <v>1012.0440281995878</v>
      </c>
      <c r="J123" s="61">
        <f t="shared" si="93"/>
        <v>3836.8819516102085</v>
      </c>
      <c r="K123" s="61">
        <f>VLOOKUP($A123,[22]Dept!$A$4:$U$46,10,FALSE)*K$3%</f>
        <v>1075.4704437644973</v>
      </c>
      <c r="L123" s="61">
        <f>VLOOKUP($A123,[22]Dept!$A$4:$U$46,11,FALSE)*L$3%</f>
        <v>1405.100563536352</v>
      </c>
      <c r="M123" s="61">
        <f>VLOOKUP($A123,[22]Dept!$A$4:$U$46,12,FALSE)*M$3%</f>
        <v>1734.4615273909787</v>
      </c>
      <c r="N123" s="61">
        <f t="shared" si="94"/>
        <v>4215.032534691828</v>
      </c>
      <c r="O123" s="61">
        <f>VLOOKUP($A123,[22]Dept!$A$4:$U$46,14,FALSE)*O$3%</f>
        <v>1571.8889186393505</v>
      </c>
      <c r="P123" s="61">
        <f>VLOOKUP($A123,[22]Dept!$A$4:$U$46,15,FALSE)*P$3%</f>
        <v>1038.6396691921084</v>
      </c>
      <c r="Q123" s="61">
        <f>VLOOKUP($A123,[22]Dept!$A$4:$U$46,16,FALSE)*Q$3%</f>
        <v>810.77030672394835</v>
      </c>
      <c r="R123" s="61">
        <f t="shared" si="95"/>
        <v>3421.2988945554071</v>
      </c>
      <c r="S123" s="61">
        <f>VLOOKUP($A123,[22]Dept!$A$4:$U$46,18,FALSE)*S$3%</f>
        <v>887.0911428239242</v>
      </c>
      <c r="T123" s="61">
        <f>VLOOKUP($A123,[22]Dept!$A$4:$U$46,19,FALSE)*T$3%</f>
        <v>836.55107536858145</v>
      </c>
      <c r="U123" s="61">
        <f>VLOOKUP($A123,[22]Dept!$A$4:$U$46,20,FALSE)*U$3%</f>
        <v>1161.5645204390287</v>
      </c>
      <c r="V123" s="61">
        <f t="shared" si="96"/>
        <v>2885.2067386315343</v>
      </c>
    </row>
    <row r="124" spans="1:22" s="6" customFormat="1" hidden="1">
      <c r="A124" s="51">
        <v>120</v>
      </c>
      <c r="B124" s="11" t="s">
        <v>156</v>
      </c>
      <c r="C124" s="59" t="s">
        <v>68</v>
      </c>
      <c r="D124" s="59"/>
      <c r="E124" s="61">
        <f t="shared" si="72"/>
        <v>84578.046085565176</v>
      </c>
      <c r="F124" s="61"/>
      <c r="G124" s="61">
        <f>VLOOKUP($A124,[22]Dept!$A$4:$U$46,6,FALSE)*G$3%</f>
        <v>8459.972322947935</v>
      </c>
      <c r="H124" s="61">
        <f>VLOOKUP($A124,[22]Dept!$A$4:$U$46,7,FALSE)*H$3%</f>
        <v>9114.3003369599446</v>
      </c>
      <c r="I124" s="61">
        <f>VLOOKUP($A124,[22]Dept!$A$4:$U$46,8,FALSE)*I$3%</f>
        <v>7228.885915711342</v>
      </c>
      <c r="J124" s="61">
        <f t="shared" si="93"/>
        <v>24803.158575619222</v>
      </c>
      <c r="K124" s="61">
        <f>VLOOKUP($A124,[22]Dept!$A$4:$U$46,10,FALSE)*K$3%</f>
        <v>6721.6902735281083</v>
      </c>
      <c r="L124" s="61">
        <f>VLOOKUP($A124,[22]Dept!$A$4:$U$46,11,FALSE)*L$3%</f>
        <v>7953.399416243501</v>
      </c>
      <c r="M124" s="61">
        <f>VLOOKUP($A124,[22]Dept!$A$4:$U$46,12,FALSE)*M$3%</f>
        <v>9606.2484593961908</v>
      </c>
      <c r="N124" s="61">
        <f t="shared" si="94"/>
        <v>24281.338149167801</v>
      </c>
      <c r="O124" s="61">
        <f>VLOOKUP($A124,[22]Dept!$A$4:$U$46,14,FALSE)*O$3%</f>
        <v>6549.5371609972944</v>
      </c>
      <c r="P124" s="61">
        <f>VLOOKUP($A124,[22]Dept!$A$4:$U$46,15,FALSE)*P$3%</f>
        <v>6491.4979324506776</v>
      </c>
      <c r="Q124" s="61">
        <f>VLOOKUP($A124,[22]Dept!$A$4:$U$46,16,FALSE)*Q$3%</f>
        <v>5405.1353781596554</v>
      </c>
      <c r="R124" s="61">
        <f t="shared" si="95"/>
        <v>18446.170471607627</v>
      </c>
      <c r="S124" s="61">
        <f>VLOOKUP($A124,[22]Dept!$A$4:$U$46,18,FALSE)*S$3%</f>
        <v>6801.0320949834186</v>
      </c>
      <c r="T124" s="61">
        <f>VLOOKUP($A124,[22]Dept!$A$4:$U$46,19,FALSE)*T$3%</f>
        <v>5019.3064522114892</v>
      </c>
      <c r="U124" s="61">
        <f>VLOOKUP($A124,[22]Dept!$A$4:$U$46,20,FALSE)*U$3%</f>
        <v>5227.0403419756285</v>
      </c>
      <c r="V124" s="61">
        <f t="shared" si="96"/>
        <v>17047.378889170537</v>
      </c>
    </row>
    <row r="125" spans="1:22" s="6" customFormat="1" hidden="1">
      <c r="A125" s="51">
        <v>121</v>
      </c>
      <c r="B125" s="11" t="s">
        <v>156</v>
      </c>
      <c r="C125" s="59" t="s">
        <v>69</v>
      </c>
      <c r="D125" s="59"/>
      <c r="E125" s="61">
        <f t="shared" si="72"/>
        <v>0</v>
      </c>
      <c r="F125" s="61"/>
      <c r="G125" s="61">
        <f>VLOOKUP($A125,[22]Dept!$A$4:$U$46,6,FALSE)*G$3%</f>
        <v>0</v>
      </c>
      <c r="H125" s="61">
        <f>VLOOKUP($A125,[22]Dept!$A$4:$U$46,7,FALSE)*H$3%</f>
        <v>0</v>
      </c>
      <c r="I125" s="61">
        <f>VLOOKUP($A125,[22]Dept!$A$4:$U$46,8,FALSE)*I$3%</f>
        <v>0</v>
      </c>
      <c r="J125" s="61">
        <f t="shared" si="93"/>
        <v>0</v>
      </c>
      <c r="K125" s="61">
        <f>VLOOKUP($A125,[22]Dept!$A$4:$U$46,10,FALSE)*K$3%</f>
        <v>0</v>
      </c>
      <c r="L125" s="61">
        <f>VLOOKUP($A125,[22]Dept!$A$4:$U$46,11,FALSE)*L$3%</f>
        <v>0</v>
      </c>
      <c r="M125" s="61">
        <f>VLOOKUP($A125,[22]Dept!$A$4:$U$46,12,FALSE)*M$3%</f>
        <v>0</v>
      </c>
      <c r="N125" s="61">
        <f t="shared" si="94"/>
        <v>0</v>
      </c>
      <c r="O125" s="61">
        <f>VLOOKUP($A125,[22]Dept!$A$4:$U$46,14,FALSE)*O$3%</f>
        <v>0</v>
      </c>
      <c r="P125" s="61">
        <f>VLOOKUP($A125,[22]Dept!$A$4:$U$46,15,FALSE)*P$3%</f>
        <v>0</v>
      </c>
      <c r="Q125" s="61">
        <f>VLOOKUP($A125,[22]Dept!$A$4:$U$46,16,FALSE)*Q$3%</f>
        <v>0</v>
      </c>
      <c r="R125" s="61">
        <f t="shared" si="95"/>
        <v>0</v>
      </c>
      <c r="S125" s="61">
        <f>VLOOKUP($A125,[22]Dept!$A$4:$U$46,18,FALSE)*S$3%</f>
        <v>0</v>
      </c>
      <c r="T125" s="61">
        <f>VLOOKUP($A125,[22]Dept!$A$4:$U$46,19,FALSE)*T$3%</f>
        <v>0</v>
      </c>
      <c r="U125" s="61">
        <f>VLOOKUP($A125,[22]Dept!$A$4:$U$46,20,FALSE)*U$3%</f>
        <v>0</v>
      </c>
      <c r="V125" s="61">
        <f t="shared" si="96"/>
        <v>0</v>
      </c>
    </row>
    <row r="126" spans="1:22" s="6" customFormat="1" hidden="1">
      <c r="A126" s="51">
        <v>122</v>
      </c>
      <c r="B126" s="11" t="s">
        <v>156</v>
      </c>
      <c r="C126" s="59" t="s">
        <v>71</v>
      </c>
      <c r="D126" s="59"/>
      <c r="E126" s="61">
        <f t="shared" si="72"/>
        <v>0</v>
      </c>
      <c r="F126" s="61"/>
      <c r="G126" s="61">
        <f>VLOOKUP($A126,[22]Dept!$A$4:$U$46,6,FALSE)*G$3%</f>
        <v>0</v>
      </c>
      <c r="H126" s="61">
        <f>VLOOKUP($A126,[22]Dept!$A$4:$U$46,7,FALSE)*H$3%</f>
        <v>0</v>
      </c>
      <c r="I126" s="61">
        <f>VLOOKUP($A126,[22]Dept!$A$4:$U$46,8,FALSE)*I$3%</f>
        <v>0</v>
      </c>
      <c r="J126" s="61">
        <f t="shared" si="93"/>
        <v>0</v>
      </c>
      <c r="K126" s="61">
        <f>VLOOKUP($A126,[22]Dept!$A$4:$U$46,10,FALSE)*K$3%</f>
        <v>0</v>
      </c>
      <c r="L126" s="61">
        <f>VLOOKUP($A126,[22]Dept!$A$4:$U$46,11,FALSE)*L$3%</f>
        <v>0</v>
      </c>
      <c r="M126" s="61">
        <f>VLOOKUP($A126,[22]Dept!$A$4:$U$46,12,FALSE)*M$3%</f>
        <v>0</v>
      </c>
      <c r="N126" s="61">
        <f t="shared" si="94"/>
        <v>0</v>
      </c>
      <c r="O126" s="61">
        <f>VLOOKUP($A126,[22]Dept!$A$4:$U$46,14,FALSE)*O$3%</f>
        <v>0</v>
      </c>
      <c r="P126" s="61">
        <f>VLOOKUP($A126,[22]Dept!$A$4:$U$46,15,FALSE)*P$3%</f>
        <v>0</v>
      </c>
      <c r="Q126" s="61">
        <f>VLOOKUP($A126,[22]Dept!$A$4:$U$46,16,FALSE)*Q$3%</f>
        <v>0</v>
      </c>
      <c r="R126" s="61">
        <f t="shared" si="95"/>
        <v>0</v>
      </c>
      <c r="S126" s="61">
        <f>VLOOKUP($A126,[22]Dept!$A$4:$U$46,18,FALSE)*S$3%</f>
        <v>0</v>
      </c>
      <c r="T126" s="61">
        <f>VLOOKUP($A126,[22]Dept!$A$4:$U$46,19,FALSE)*T$3%</f>
        <v>0</v>
      </c>
      <c r="U126" s="61">
        <f>VLOOKUP($A126,[22]Dept!$A$4:$U$46,20,FALSE)*U$3%</f>
        <v>0</v>
      </c>
      <c r="V126" s="61">
        <f t="shared" si="96"/>
        <v>0</v>
      </c>
    </row>
    <row r="127" spans="1:22" s="6" customFormat="1" hidden="1">
      <c r="A127" s="51">
        <v>123</v>
      </c>
      <c r="B127" s="11" t="s">
        <v>156</v>
      </c>
      <c r="C127" s="59" t="s">
        <v>56</v>
      </c>
      <c r="D127" s="59"/>
      <c r="E127" s="61">
        <f t="shared" si="72"/>
        <v>10921.528108535125</v>
      </c>
      <c r="F127" s="61"/>
      <c r="G127" s="61">
        <f>VLOOKUP($A127,[22]Dept!$A$4:$U$46,6,FALSE)*G$3%</f>
        <v>1218.2360145045027</v>
      </c>
      <c r="H127" s="61">
        <f>VLOOKUP($A127,[22]Dept!$A$4:$U$46,7,FALSE)*H$3%</f>
        <v>976.53217895999398</v>
      </c>
      <c r="I127" s="61">
        <f>VLOOKUP($A127,[22]Dept!$A$4:$U$46,8,FALSE)*I$3%</f>
        <v>867.46630988536094</v>
      </c>
      <c r="J127" s="61">
        <f t="shared" si="93"/>
        <v>3062.2345033498577</v>
      </c>
      <c r="K127" s="61">
        <f>VLOOKUP($A127,[22]Dept!$A$4:$U$46,10,FALSE)*K$3%</f>
        <v>752.82931063514809</v>
      </c>
      <c r="L127" s="61">
        <f>VLOOKUP($A127,[22]Dept!$A$4:$U$46,11,FALSE)*L$3%</f>
        <v>848.36260439930675</v>
      </c>
      <c r="M127" s="61">
        <f>VLOOKUP($A127,[22]Dept!$A$4:$U$46,12,FALSE)*M$3%</f>
        <v>747.15265795303708</v>
      </c>
      <c r="N127" s="61">
        <f t="shared" si="94"/>
        <v>2348.344572987492</v>
      </c>
      <c r="O127" s="61">
        <f>VLOOKUP($A127,[22]Dept!$A$4:$U$46,14,FALSE)*O$3%</f>
        <v>1126.5203916915345</v>
      </c>
      <c r="P127" s="61">
        <f>VLOOKUP($A127,[22]Dept!$A$4:$U$46,15,FALSE)*P$3%</f>
        <v>1038.6396691921084</v>
      </c>
      <c r="Q127" s="61">
        <f>VLOOKUP($A127,[22]Dept!$A$4:$U$46,16,FALSE)*Q$3%</f>
        <v>864.82166050554486</v>
      </c>
      <c r="R127" s="61">
        <f t="shared" si="95"/>
        <v>3029.9817213891879</v>
      </c>
      <c r="S127" s="61">
        <f>VLOOKUP($A127,[22]Dept!$A$4:$U$46,18,FALSE)*S$3%</f>
        <v>887.0911428239242</v>
      </c>
      <c r="T127" s="61">
        <f>VLOOKUP($A127,[22]Dept!$A$4:$U$46,19,FALSE)*T$3%</f>
        <v>780.78100367734271</v>
      </c>
      <c r="U127" s="61">
        <f>VLOOKUP($A127,[22]Dept!$A$4:$U$46,20,FALSE)*U$3%</f>
        <v>813.09516430732003</v>
      </c>
      <c r="V127" s="61">
        <f t="shared" si="96"/>
        <v>2480.9673108085867</v>
      </c>
    </row>
    <row r="128" spans="1:22" hidden="1">
      <c r="A128" s="51">
        <v>124</v>
      </c>
      <c r="B128" s="11" t="s">
        <v>156</v>
      </c>
      <c r="C128" s="59" t="s">
        <v>47</v>
      </c>
      <c r="D128" s="59"/>
      <c r="E128" s="61">
        <f t="shared" si="72"/>
        <v>8110135.3807725236</v>
      </c>
      <c r="F128" s="61"/>
      <c r="G128" s="61">
        <f>VLOOKUP($A128,[22]Dept!$A$4:$U$46,6,FALSE)*G$3%</f>
        <v>849568.01741286344</v>
      </c>
      <c r="H128" s="61">
        <f>VLOOKUP($A128,[22]Dept!$A$4:$U$46,7,FALSE)*H$3%</f>
        <v>817211.60498412361</v>
      </c>
      <c r="I128" s="61">
        <f>VLOOKUP($A128,[22]Dept!$A$4:$U$46,8,FALSE)*I$3%</f>
        <v>725780.14593741868</v>
      </c>
      <c r="J128" s="61">
        <f t="shared" si="93"/>
        <v>2392559.7683344055</v>
      </c>
      <c r="K128" s="61">
        <f>VLOOKUP($A128,[22]Dept!$A$4:$U$46,10,FALSE)*K$3%</f>
        <v>675006.11838346161</v>
      </c>
      <c r="L128" s="61">
        <f>VLOOKUP($A128,[22]Dept!$A$4:$U$46,11,FALSE)*L$3%</f>
        <v>665580.76037496515</v>
      </c>
      <c r="M128" s="61">
        <f>VLOOKUP($A128,[22]Dept!$A$4:$U$46,12,FALSE)*M$3%</f>
        <v>733810.64620387566</v>
      </c>
      <c r="N128" s="61">
        <f t="shared" si="94"/>
        <v>2074397.5249623023</v>
      </c>
      <c r="O128" s="61">
        <f>VLOOKUP($A128,[22]Dept!$A$4:$U$46,14,FALSE)*O$3%</f>
        <v>89073.705389563198</v>
      </c>
      <c r="P128" s="61">
        <f>VLOOKUP($A128,[22]Dept!$A$4:$U$46,15,FALSE)*P$3%</f>
        <v>667325.98745592975</v>
      </c>
      <c r="Q128" s="61">
        <f>VLOOKUP($A128,[22]Dept!$A$4:$U$46,16,FALSE)*Q$3%</f>
        <v>694559.8960935158</v>
      </c>
      <c r="R128" s="61">
        <f t="shared" si="95"/>
        <v>1450959.5889390088</v>
      </c>
      <c r="S128" s="61">
        <f>VLOOKUP($A128,[22]Dept!$A$4:$U$46,18,FALSE)*S$3%</f>
        <v>759941.41235249501</v>
      </c>
      <c r="T128" s="61">
        <f>VLOOKUP($A128,[22]Dept!$A$4:$U$46,19,FALSE)*T$3%</f>
        <v>685971.88180223678</v>
      </c>
      <c r="U128" s="61">
        <f>VLOOKUP($A128,[22]Dept!$A$4:$U$46,20,FALSE)*U$3%</f>
        <v>746305.20438207581</v>
      </c>
      <c r="V128" s="61">
        <f t="shared" si="96"/>
        <v>2192218.4985368075</v>
      </c>
    </row>
    <row r="129" spans="1:22" s="6" customFormat="1" hidden="1">
      <c r="A129" s="51">
        <v>125</v>
      </c>
      <c r="B129" s="11" t="s">
        <v>156</v>
      </c>
      <c r="C129" s="59" t="s">
        <v>50</v>
      </c>
      <c r="D129" s="59"/>
      <c r="E129" s="61">
        <f t="shared" si="72"/>
        <v>55753.769301911911</v>
      </c>
      <c r="F129" s="61"/>
      <c r="G129" s="61">
        <f>VLOOKUP($A129,[22]Dept!$A$4:$U$46,6,FALSE)*G$3%</f>
        <v>0</v>
      </c>
      <c r="H129" s="61">
        <f>VLOOKUP($A129,[22]Dept!$A$4:$U$46,7,FALSE)*H$3%</f>
        <v>0</v>
      </c>
      <c r="I129" s="61">
        <f>VLOOKUP($A129,[22]Dept!$A$4:$U$46,8,FALSE)*I$3%</f>
        <v>23132.434930276293</v>
      </c>
      <c r="J129" s="61">
        <f t="shared" si="93"/>
        <v>23132.434930276293</v>
      </c>
      <c r="K129" s="61">
        <f>VLOOKUP($A129,[22]Dept!$A$4:$U$46,10,FALSE)*K$3%</f>
        <v>0</v>
      </c>
      <c r="L129" s="61">
        <f>VLOOKUP($A129,[22]Dept!$A$4:$U$46,11,FALSE)*L$3%</f>
        <v>0</v>
      </c>
      <c r="M129" s="61">
        <f>VLOOKUP($A129,[22]Dept!$A$4:$U$46,12,FALSE)*M$3%</f>
        <v>18678.816448825924</v>
      </c>
      <c r="N129" s="61">
        <f t="shared" si="94"/>
        <v>18678.816448825924</v>
      </c>
      <c r="O129" s="61">
        <f>VLOOKUP($A129,[22]Dept!$A$4:$U$46,14,FALSE)*O$3%</f>
        <v>0</v>
      </c>
      <c r="P129" s="61">
        <f>VLOOKUP($A129,[22]Dept!$A$4:$U$46,15,FALSE)*P$3%</f>
        <v>0</v>
      </c>
      <c r="Q129" s="61">
        <f>VLOOKUP($A129,[22]Dept!$A$4:$U$46,16,FALSE)*Q$3%</f>
        <v>0</v>
      </c>
      <c r="R129" s="61">
        <f t="shared" si="95"/>
        <v>0</v>
      </c>
      <c r="S129" s="61">
        <f>VLOOKUP($A129,[22]Dept!$A$4:$U$46,18,FALSE)*S$3%</f>
        <v>0</v>
      </c>
      <c r="T129" s="61">
        <f>VLOOKUP($A129,[22]Dept!$A$4:$U$46,19,FALSE)*T$3%</f>
        <v>13942.517922809691</v>
      </c>
      <c r="U129" s="61">
        <f>VLOOKUP($A129,[22]Dept!$A$4:$U$46,20,FALSE)*U$3%</f>
        <v>0</v>
      </c>
      <c r="V129" s="61">
        <f t="shared" si="96"/>
        <v>13942.517922809691</v>
      </c>
    </row>
    <row r="130" spans="1:22" s="6" customFormat="1" hidden="1">
      <c r="A130" s="51">
        <v>126</v>
      </c>
      <c r="B130" s="11" t="s">
        <v>156</v>
      </c>
      <c r="C130" s="59" t="s">
        <v>48</v>
      </c>
      <c r="D130" s="59"/>
      <c r="E130" s="61">
        <f t="shared" si="72"/>
        <v>142533.008274614</v>
      </c>
      <c r="F130" s="61"/>
      <c r="G130" s="61">
        <f>VLOOKUP($A130,[22]Dept!$A$4:$U$46,6,FALSE)*G$3%</f>
        <v>6429.5789654404307</v>
      </c>
      <c r="H130" s="61">
        <f>VLOOKUP($A130,[22]Dept!$A$4:$U$46,7,FALSE)*H$3%</f>
        <v>4882.6608947999703</v>
      </c>
      <c r="I130" s="61">
        <f>VLOOKUP($A130,[22]Dept!$A$4:$U$46,8,FALSE)*I$3%</f>
        <v>15903.549014564951</v>
      </c>
      <c r="J130" s="61">
        <f t="shared" si="93"/>
        <v>27215.788874805352</v>
      </c>
      <c r="K130" s="61">
        <f>VLOOKUP($A130,[22]Dept!$A$4:$U$46,10,FALSE)*K$3%</f>
        <v>20165.070820584326</v>
      </c>
      <c r="L130" s="61">
        <f>VLOOKUP($A130,[22]Dept!$A$4:$U$46,11,FALSE)*L$3%</f>
        <v>15906.798832487002</v>
      </c>
      <c r="M130" s="61">
        <f>VLOOKUP($A130,[22]Dept!$A$4:$U$46,12,FALSE)*M$3%</f>
        <v>18678.816448825924</v>
      </c>
      <c r="N130" s="61">
        <f t="shared" si="94"/>
        <v>54750.686101897256</v>
      </c>
      <c r="O130" s="61">
        <f>VLOOKUP($A130,[22]Dept!$A$4:$U$46,14,FALSE)*O$3%</f>
        <v>23578.333779590259</v>
      </c>
      <c r="P130" s="61">
        <f>VLOOKUP($A130,[22]Dept!$A$4:$U$46,15,FALSE)*P$3%</f>
        <v>20772.79338384217</v>
      </c>
      <c r="Q130" s="61">
        <f>VLOOKUP($A130,[22]Dept!$A$4:$U$46,16,FALSE)*Q$3%</f>
        <v>16215.406134478966</v>
      </c>
      <c r="R130" s="61">
        <f t="shared" si="95"/>
        <v>60566.533297911395</v>
      </c>
      <c r="S130" s="61">
        <f>VLOOKUP($A130,[22]Dept!$A$4:$U$46,18,FALSE)*S$3%</f>
        <v>0</v>
      </c>
      <c r="T130" s="61">
        <f>VLOOKUP($A130,[22]Dept!$A$4:$U$46,19,FALSE)*T$3%</f>
        <v>0</v>
      </c>
      <c r="U130" s="61">
        <f>VLOOKUP($A130,[22]Dept!$A$4:$U$46,20,FALSE)*U$3%</f>
        <v>0</v>
      </c>
      <c r="V130" s="61">
        <f t="shared" si="96"/>
        <v>0</v>
      </c>
    </row>
    <row r="131" spans="1:22" ht="31.5" hidden="1">
      <c r="A131" s="129">
        <v>127</v>
      </c>
      <c r="B131" s="124" t="s">
        <v>156</v>
      </c>
      <c r="C131" s="123" t="s">
        <v>60</v>
      </c>
      <c r="D131" s="123"/>
      <c r="E131" s="123">
        <f>E132</f>
        <v>25882084.957068175</v>
      </c>
      <c r="F131" s="104"/>
      <c r="G131" s="123">
        <f>G132</f>
        <v>2631333.3915142398</v>
      </c>
      <c r="H131" s="123">
        <f t="shared" ref="H131:I131" si="97">H132</f>
        <v>2354527.5870479862</v>
      </c>
      <c r="I131" s="123">
        <f t="shared" si="97"/>
        <v>2091557.6582791486</v>
      </c>
      <c r="J131" s="123">
        <f t="shared" ref="J131:J132" si="98">SUM(G131:I131)</f>
        <v>7077418.6368413754</v>
      </c>
      <c r="K131" s="123">
        <f>K132</f>
        <v>1896188.8261622796</v>
      </c>
      <c r="L131" s="123">
        <f>L132</f>
        <v>1869711.6461019099</v>
      </c>
      <c r="M131" s="123">
        <f t="shared" ref="M131" si="99">M132</f>
        <v>2171412.4121760139</v>
      </c>
      <c r="N131" s="123">
        <f t="shared" ref="N131" si="100">SUM(K131:M131)</f>
        <v>5937312.8844402032</v>
      </c>
      <c r="O131" s="123">
        <f>O132</f>
        <v>2605624.2005500905</v>
      </c>
      <c r="P131" s="123">
        <f t="shared" ref="P131" si="101">P132</f>
        <v>2206892.9137688158</v>
      </c>
      <c r="Q131" s="123">
        <f t="shared" ref="Q131" si="102">Q132</f>
        <v>1954857.2951010759</v>
      </c>
      <c r="R131" s="123">
        <f t="shared" ref="R131" si="103">SUM(O131:Q131)</f>
        <v>6767374.4094199818</v>
      </c>
      <c r="S131" s="123">
        <f>S132</f>
        <v>2085403.4282552421</v>
      </c>
      <c r="T131" s="123">
        <f t="shared" ref="T131" si="104">T132</f>
        <v>1966592.1530123071</v>
      </c>
      <c r="U131" s="123">
        <f t="shared" ref="U131" si="105">U132</f>
        <v>2047983.4450990625</v>
      </c>
      <c r="V131" s="123">
        <f t="shared" ref="V131" si="106">SUM(S131:U131)</f>
        <v>6099979.0263666119</v>
      </c>
    </row>
    <row r="132" spans="1:22" hidden="1">
      <c r="A132" s="51">
        <v>128</v>
      </c>
      <c r="B132" s="11" t="s">
        <v>156</v>
      </c>
      <c r="C132" s="55" t="s">
        <v>141</v>
      </c>
      <c r="D132" s="55"/>
      <c r="E132" s="55">
        <f t="shared" si="72"/>
        <v>25882084.957068175</v>
      </c>
      <c r="F132" s="55"/>
      <c r="G132" s="61">
        <f>VLOOKUP($A132,[22]Dept!$A$4:$U$46,6,FALSE)*G$3%</f>
        <v>2631333.3915142398</v>
      </c>
      <c r="H132" s="61">
        <f>VLOOKUP($A132,[22]Dept!$A$4:$U$46,7,FALSE)*H$3%</f>
        <v>2354527.5870479862</v>
      </c>
      <c r="I132" s="61">
        <f>VLOOKUP($A132,[22]Dept!$A$4:$U$46,8,FALSE)*I$3%</f>
        <v>2091557.6582791486</v>
      </c>
      <c r="J132" s="61">
        <f t="shared" si="98"/>
        <v>7077418.6368413754</v>
      </c>
      <c r="K132" s="61">
        <f>VLOOKUP($A132,[22]Dept!$A$4:$U$46,10,FALSE)*K$3%</f>
        <v>1896188.8261622796</v>
      </c>
      <c r="L132" s="61">
        <f>VLOOKUP($A132,[22]Dept!$A$4:$U$46,11,FALSE)*L$3%</f>
        <v>1869711.6461019099</v>
      </c>
      <c r="M132" s="61">
        <f>VLOOKUP($A132,[22]Dept!$A$4:$U$46,12,FALSE)*M$3%</f>
        <v>2171412.4121760139</v>
      </c>
      <c r="N132" s="61">
        <f t="shared" ref="N132" si="107">SUM(K132:M132)</f>
        <v>5937312.8844402032</v>
      </c>
      <c r="O132" s="61">
        <f>VLOOKUP($A132,[22]Dept!$A$4:$U$46,14,FALSE)*O$3%</f>
        <v>2605624.2005500905</v>
      </c>
      <c r="P132" s="61">
        <f>VLOOKUP($A132,[22]Dept!$A$4:$U$46,15,FALSE)*P$3%</f>
        <v>2206892.9137688158</v>
      </c>
      <c r="Q132" s="61">
        <f>VLOOKUP($A132,[22]Dept!$A$4:$U$46,16,FALSE)*Q$3%</f>
        <v>1954857.2951010759</v>
      </c>
      <c r="R132" s="61">
        <f t="shared" ref="R132" si="108">SUM(O132:Q132)</f>
        <v>6767374.4094199818</v>
      </c>
      <c r="S132" s="61">
        <f>VLOOKUP($A132,[22]Dept!$A$4:$U$46,18,FALSE)*S$3%</f>
        <v>2085403.4282552421</v>
      </c>
      <c r="T132" s="61">
        <f>VLOOKUP($A132,[22]Dept!$A$4:$U$46,19,FALSE)*T$3%</f>
        <v>1966592.1530123071</v>
      </c>
      <c r="U132" s="61">
        <f>VLOOKUP($A132,[22]Dept!$A$4:$U$46,20,FALSE)*U$3%</f>
        <v>2047983.4450990625</v>
      </c>
      <c r="V132" s="61">
        <f t="shared" ref="V132" si="109">SUM(S132:U132)</f>
        <v>6099979.0263666119</v>
      </c>
    </row>
    <row r="133" spans="1:22" s="6" customFormat="1" hidden="1">
      <c r="A133" s="129">
        <v>129</v>
      </c>
      <c r="B133" s="124" t="s">
        <v>160</v>
      </c>
      <c r="C133" s="123" t="s">
        <v>161</v>
      </c>
      <c r="D133" s="123"/>
      <c r="E133" s="123">
        <f>SUM(E134:E145)</f>
        <v>0</v>
      </c>
      <c r="F133" s="104"/>
      <c r="G133" s="123">
        <f>SUM(G134:G145)</f>
        <v>0</v>
      </c>
      <c r="H133" s="123">
        <f t="shared" ref="H133:U133" si="110">SUM(H134:H145)</f>
        <v>0</v>
      </c>
      <c r="I133" s="123">
        <f t="shared" si="110"/>
        <v>0</v>
      </c>
      <c r="J133" s="123">
        <f>SUM(G133:I133)</f>
        <v>0</v>
      </c>
      <c r="K133" s="123">
        <f>SUM(K134:K145)</f>
        <v>0</v>
      </c>
      <c r="L133" s="123">
        <f t="shared" si="110"/>
        <v>0</v>
      </c>
      <c r="M133" s="123">
        <f t="shared" si="110"/>
        <v>0</v>
      </c>
      <c r="N133" s="123">
        <f>SUM(K133:M133)</f>
        <v>0</v>
      </c>
      <c r="O133" s="123">
        <f>SUM(O134:O145)</f>
        <v>0</v>
      </c>
      <c r="P133" s="123">
        <f t="shared" si="110"/>
        <v>0</v>
      </c>
      <c r="Q133" s="123">
        <f t="shared" si="110"/>
        <v>0</v>
      </c>
      <c r="R133" s="123">
        <f>SUM(O133:Q133)</f>
        <v>0</v>
      </c>
      <c r="S133" s="123">
        <f>SUM(S134:S145)</f>
        <v>0</v>
      </c>
      <c r="T133" s="123">
        <f t="shared" si="110"/>
        <v>0</v>
      </c>
      <c r="U133" s="123">
        <f t="shared" si="110"/>
        <v>0</v>
      </c>
      <c r="V133" s="123">
        <f>SUM(S133:U133)</f>
        <v>0</v>
      </c>
    </row>
    <row r="134" spans="1:22" s="6" customFormat="1" hidden="1">
      <c r="A134" s="51">
        <v>130</v>
      </c>
      <c r="B134" s="11" t="s">
        <v>160</v>
      </c>
      <c r="C134" s="59" t="s">
        <v>41</v>
      </c>
      <c r="D134" s="59"/>
      <c r="E134" s="61">
        <f t="shared" si="72"/>
        <v>0</v>
      </c>
      <c r="F134" s="61"/>
      <c r="G134" s="61">
        <f>VLOOKUP($A134,[22]Dept!$A$4:$U$46,6,FALSE)*G$3%</f>
        <v>0</v>
      </c>
      <c r="H134" s="61">
        <f>VLOOKUP($A134,[22]Dept!$A$4:$U$46,7,FALSE)*H$3%</f>
        <v>0</v>
      </c>
      <c r="I134" s="61">
        <f>VLOOKUP($A134,[22]Dept!$A$4:$U$46,8,FALSE)*I$3%</f>
        <v>0</v>
      </c>
      <c r="J134" s="61">
        <f t="shared" ref="J134:J145" si="111">SUM(G134:I134)</f>
        <v>0</v>
      </c>
      <c r="K134" s="61">
        <f>VLOOKUP($A134,[22]Dept!$A$4:$U$46,10,FALSE)*K$3%</f>
        <v>0</v>
      </c>
      <c r="L134" s="61">
        <f>VLOOKUP($A134,[22]Dept!$A$4:$U$46,11,FALSE)*L$3%</f>
        <v>0</v>
      </c>
      <c r="M134" s="61">
        <f>VLOOKUP($A134,[22]Dept!$A$4:$U$46,12,FALSE)*M$3%</f>
        <v>0</v>
      </c>
      <c r="N134" s="61">
        <f t="shared" ref="N134:N145" si="112">SUM(K134:M134)</f>
        <v>0</v>
      </c>
      <c r="O134" s="61">
        <f>VLOOKUP($A134,[22]Dept!$A$4:$U$46,14,FALSE)*O$3%</f>
        <v>0</v>
      </c>
      <c r="P134" s="61">
        <f>VLOOKUP($A134,[22]Dept!$A$4:$U$46,15,FALSE)*P$3%</f>
        <v>0</v>
      </c>
      <c r="Q134" s="61">
        <f>VLOOKUP($A134,[22]Dept!$A$4:$U$46,16,FALSE)*Q$3%</f>
        <v>0</v>
      </c>
      <c r="R134" s="61">
        <f t="shared" ref="R134:R145" si="113">SUM(O134:Q134)</f>
        <v>0</v>
      </c>
      <c r="S134" s="61">
        <f>VLOOKUP($A134,[22]Dept!$A$4:$U$46,18,FALSE)*S$3%</f>
        <v>0</v>
      </c>
      <c r="T134" s="61">
        <f>VLOOKUP($A134,[22]Dept!$A$4:$U$46,19,FALSE)*T$3%</f>
        <v>0</v>
      </c>
      <c r="U134" s="61">
        <f>VLOOKUP($A134,[22]Dept!$A$4:$U$46,20,FALSE)*U$3%</f>
        <v>0</v>
      </c>
      <c r="V134" s="61">
        <f t="shared" ref="V134:V145" si="114">SUM(S134:U134)</f>
        <v>0</v>
      </c>
    </row>
    <row r="135" spans="1:22" hidden="1">
      <c r="A135" s="51">
        <v>131</v>
      </c>
      <c r="B135" s="11" t="s">
        <v>160</v>
      </c>
      <c r="C135" s="59" t="s">
        <v>39</v>
      </c>
      <c r="D135" s="59"/>
      <c r="E135" s="61">
        <f t="shared" si="72"/>
        <v>0</v>
      </c>
      <c r="F135" s="61"/>
      <c r="G135" s="61">
        <f>VLOOKUP($A135,[22]Dept!$A$4:$U$46,6,FALSE)*G$3%</f>
        <v>0</v>
      </c>
      <c r="H135" s="61">
        <f>VLOOKUP($A135,[22]Dept!$A$4:$U$46,7,FALSE)*H$3%</f>
        <v>0</v>
      </c>
      <c r="I135" s="61">
        <f>VLOOKUP($A135,[22]Dept!$A$4:$U$46,8,FALSE)*I$3%</f>
        <v>0</v>
      </c>
      <c r="J135" s="61">
        <f t="shared" si="111"/>
        <v>0</v>
      </c>
      <c r="K135" s="61">
        <f>VLOOKUP($A135,[22]Dept!$A$4:$U$46,10,FALSE)*K$3%</f>
        <v>0</v>
      </c>
      <c r="L135" s="61">
        <f>VLOOKUP($A135,[22]Dept!$A$4:$U$46,11,FALSE)*L$3%</f>
        <v>0</v>
      </c>
      <c r="M135" s="61">
        <f>VLOOKUP($A135,[22]Dept!$A$4:$U$46,12,FALSE)*M$3%</f>
        <v>0</v>
      </c>
      <c r="N135" s="61">
        <f t="shared" si="112"/>
        <v>0</v>
      </c>
      <c r="O135" s="61">
        <f>VLOOKUP($A135,[22]Dept!$A$4:$U$46,14,FALSE)*O$3%</f>
        <v>0</v>
      </c>
      <c r="P135" s="61">
        <f>VLOOKUP($A135,[22]Dept!$A$4:$U$46,15,FALSE)*P$3%</f>
        <v>0</v>
      </c>
      <c r="Q135" s="61">
        <f>VLOOKUP($A135,[22]Dept!$A$4:$U$46,16,FALSE)*Q$3%</f>
        <v>0</v>
      </c>
      <c r="R135" s="61">
        <f t="shared" si="113"/>
        <v>0</v>
      </c>
      <c r="S135" s="61">
        <f>VLOOKUP($A135,[22]Dept!$A$4:$U$46,18,FALSE)*S$3%</f>
        <v>0</v>
      </c>
      <c r="T135" s="61">
        <f>VLOOKUP($A135,[22]Dept!$A$4:$U$46,19,FALSE)*T$3%</f>
        <v>0</v>
      </c>
      <c r="U135" s="61">
        <f>VLOOKUP($A135,[22]Dept!$A$4:$U$46,20,FALSE)*U$3%</f>
        <v>0</v>
      </c>
      <c r="V135" s="61">
        <f t="shared" si="114"/>
        <v>0</v>
      </c>
    </row>
    <row r="136" spans="1:22" s="6" customFormat="1" hidden="1">
      <c r="A136" s="51">
        <v>132</v>
      </c>
      <c r="B136" s="11" t="s">
        <v>160</v>
      </c>
      <c r="C136" s="60" t="s">
        <v>158</v>
      </c>
      <c r="D136" s="60"/>
      <c r="E136" s="61">
        <f t="shared" ref="E136:T196" si="115">SUM(G136:V136)/2</f>
        <v>0</v>
      </c>
      <c r="F136" s="61"/>
      <c r="G136" s="61">
        <f>VLOOKUP($A136,[22]Dept!$A$4:$U$46,6,FALSE)*G$3%</f>
        <v>0</v>
      </c>
      <c r="H136" s="61">
        <f>VLOOKUP($A136,[22]Dept!$A$4:$U$46,7,FALSE)*H$3%</f>
        <v>0</v>
      </c>
      <c r="I136" s="61">
        <f>VLOOKUP($A136,[22]Dept!$A$4:$U$46,8,FALSE)*I$3%</f>
        <v>0</v>
      </c>
      <c r="J136" s="61">
        <f t="shared" si="111"/>
        <v>0</v>
      </c>
      <c r="K136" s="61">
        <f>VLOOKUP($A136,[22]Dept!$A$4:$U$46,10,FALSE)*K$3%</f>
        <v>0</v>
      </c>
      <c r="L136" s="61">
        <f>VLOOKUP($A136,[22]Dept!$A$4:$U$46,11,FALSE)*L$3%</f>
        <v>0</v>
      </c>
      <c r="M136" s="61">
        <f>VLOOKUP($A136,[22]Dept!$A$4:$U$46,12,FALSE)*M$3%</f>
        <v>0</v>
      </c>
      <c r="N136" s="61">
        <f t="shared" si="112"/>
        <v>0</v>
      </c>
      <c r="O136" s="61">
        <f>VLOOKUP($A136,[22]Dept!$A$4:$U$46,14,FALSE)*O$3%</f>
        <v>0</v>
      </c>
      <c r="P136" s="61">
        <f>VLOOKUP($A136,[22]Dept!$A$4:$U$46,15,FALSE)*P$3%</f>
        <v>0</v>
      </c>
      <c r="Q136" s="61">
        <f>VLOOKUP($A136,[22]Dept!$A$4:$U$46,16,FALSE)*Q$3%</f>
        <v>0</v>
      </c>
      <c r="R136" s="61">
        <f t="shared" si="113"/>
        <v>0</v>
      </c>
      <c r="S136" s="61">
        <f>VLOOKUP($A136,[22]Dept!$A$4:$U$46,18,FALSE)*S$3%</f>
        <v>0</v>
      </c>
      <c r="T136" s="61">
        <f>VLOOKUP($A136,[22]Dept!$A$4:$U$46,19,FALSE)*T$3%</f>
        <v>0</v>
      </c>
      <c r="U136" s="61">
        <f>VLOOKUP($A136,[22]Dept!$A$4:$U$46,20,FALSE)*U$3%</f>
        <v>0</v>
      </c>
      <c r="V136" s="61">
        <f t="shared" si="114"/>
        <v>0</v>
      </c>
    </row>
    <row r="137" spans="1:22" s="6" customFormat="1" hidden="1">
      <c r="A137" s="51">
        <v>133</v>
      </c>
      <c r="B137" s="11" t="s">
        <v>160</v>
      </c>
      <c r="C137" s="60" t="s">
        <v>159</v>
      </c>
      <c r="D137" s="60"/>
      <c r="E137" s="61">
        <f t="shared" si="115"/>
        <v>0</v>
      </c>
      <c r="F137" s="61"/>
      <c r="G137" s="61">
        <f>VLOOKUP($A137,[22]Dept!$A$4:$U$46,6,FALSE)*G$3%</f>
        <v>0</v>
      </c>
      <c r="H137" s="61">
        <f>VLOOKUP($A137,[22]Dept!$A$4:$U$46,7,FALSE)*H$3%</f>
        <v>0</v>
      </c>
      <c r="I137" s="61">
        <f>VLOOKUP($A137,[22]Dept!$A$4:$U$46,8,FALSE)*I$3%</f>
        <v>0</v>
      </c>
      <c r="J137" s="61">
        <f t="shared" si="111"/>
        <v>0</v>
      </c>
      <c r="K137" s="61">
        <f>VLOOKUP($A137,[22]Dept!$A$4:$U$46,10,FALSE)*K$3%</f>
        <v>0</v>
      </c>
      <c r="L137" s="61">
        <f>VLOOKUP($A137,[22]Dept!$A$4:$U$46,11,FALSE)*L$3%</f>
        <v>0</v>
      </c>
      <c r="M137" s="61">
        <f>VLOOKUP($A137,[22]Dept!$A$4:$U$46,12,FALSE)*M$3%</f>
        <v>0</v>
      </c>
      <c r="N137" s="61">
        <f t="shared" si="112"/>
        <v>0</v>
      </c>
      <c r="O137" s="61">
        <f>VLOOKUP($A137,[22]Dept!$A$4:$U$46,14,FALSE)*O$3%</f>
        <v>0</v>
      </c>
      <c r="P137" s="61">
        <f>VLOOKUP($A137,[22]Dept!$A$4:$U$46,15,FALSE)*P$3%</f>
        <v>0</v>
      </c>
      <c r="Q137" s="61">
        <f>VLOOKUP($A137,[22]Dept!$A$4:$U$46,16,FALSE)*Q$3%</f>
        <v>0</v>
      </c>
      <c r="R137" s="61">
        <f t="shared" si="113"/>
        <v>0</v>
      </c>
      <c r="S137" s="61">
        <f>VLOOKUP($A137,[22]Dept!$A$4:$U$46,18,FALSE)*S$3%</f>
        <v>0</v>
      </c>
      <c r="T137" s="61">
        <f>VLOOKUP($A137,[22]Dept!$A$4:$U$46,19,FALSE)*T$3%</f>
        <v>0</v>
      </c>
      <c r="U137" s="61">
        <f>VLOOKUP($A137,[22]Dept!$A$4:$U$46,20,FALSE)*U$3%</f>
        <v>0</v>
      </c>
      <c r="V137" s="61">
        <f t="shared" si="114"/>
        <v>0</v>
      </c>
    </row>
    <row r="138" spans="1:22" s="6" customFormat="1" hidden="1">
      <c r="A138" s="51">
        <v>134</v>
      </c>
      <c r="B138" s="11" t="s">
        <v>160</v>
      </c>
      <c r="C138" s="59" t="s">
        <v>42</v>
      </c>
      <c r="D138" s="59"/>
      <c r="E138" s="61">
        <f t="shared" si="115"/>
        <v>0</v>
      </c>
      <c r="F138" s="61"/>
      <c r="G138" s="61">
        <f>VLOOKUP($A138,[22]Dept!$A$4:$U$46,6,FALSE)*G$3%</f>
        <v>0</v>
      </c>
      <c r="H138" s="61">
        <f>VLOOKUP($A138,[22]Dept!$A$4:$U$46,7,FALSE)*H$3%</f>
        <v>0</v>
      </c>
      <c r="I138" s="61">
        <f>VLOOKUP($A138,[22]Dept!$A$4:$U$46,8,FALSE)*I$3%</f>
        <v>0</v>
      </c>
      <c r="J138" s="61">
        <f t="shared" si="111"/>
        <v>0</v>
      </c>
      <c r="K138" s="61">
        <f>VLOOKUP($A138,[22]Dept!$A$4:$U$46,10,FALSE)*K$3%</f>
        <v>0</v>
      </c>
      <c r="L138" s="61">
        <f>VLOOKUP($A138,[22]Dept!$A$4:$U$46,11,FALSE)*L$3%</f>
        <v>0</v>
      </c>
      <c r="M138" s="61">
        <f>VLOOKUP($A138,[22]Dept!$A$4:$U$46,12,FALSE)*M$3%</f>
        <v>0</v>
      </c>
      <c r="N138" s="61">
        <f t="shared" si="112"/>
        <v>0</v>
      </c>
      <c r="O138" s="61">
        <f>VLOOKUP($A138,[22]Dept!$A$4:$U$46,14,FALSE)*O$3%</f>
        <v>0</v>
      </c>
      <c r="P138" s="61">
        <f>VLOOKUP($A138,[22]Dept!$A$4:$U$46,15,FALSE)*P$3%</f>
        <v>0</v>
      </c>
      <c r="Q138" s="61">
        <f>VLOOKUP($A138,[22]Dept!$A$4:$U$46,16,FALSE)*Q$3%</f>
        <v>0</v>
      </c>
      <c r="R138" s="61">
        <f t="shared" si="113"/>
        <v>0</v>
      </c>
      <c r="S138" s="61">
        <f>VLOOKUP($A138,[22]Dept!$A$4:$U$46,18,FALSE)*S$3%</f>
        <v>0</v>
      </c>
      <c r="T138" s="61">
        <f>VLOOKUP($A138,[22]Dept!$A$4:$U$46,19,FALSE)*T$3%</f>
        <v>0</v>
      </c>
      <c r="U138" s="61">
        <f>VLOOKUP($A138,[22]Dept!$A$4:$U$46,20,FALSE)*U$3%</f>
        <v>0</v>
      </c>
      <c r="V138" s="61">
        <f t="shared" si="114"/>
        <v>0</v>
      </c>
    </row>
    <row r="139" spans="1:22" s="6" customFormat="1" hidden="1">
      <c r="A139" s="51">
        <v>135</v>
      </c>
      <c r="B139" s="11" t="s">
        <v>160</v>
      </c>
      <c r="C139" s="59" t="s">
        <v>68</v>
      </c>
      <c r="D139" s="59"/>
      <c r="E139" s="61">
        <f t="shared" si="115"/>
        <v>0</v>
      </c>
      <c r="F139" s="61"/>
      <c r="G139" s="61">
        <f>VLOOKUP($A139,[22]Dept!$A$4:$U$46,6,FALSE)*G$3%</f>
        <v>0</v>
      </c>
      <c r="H139" s="61">
        <f>VLOOKUP($A139,[22]Dept!$A$4:$U$46,7,FALSE)*H$3%</f>
        <v>0</v>
      </c>
      <c r="I139" s="61">
        <f>VLOOKUP($A139,[22]Dept!$A$4:$U$46,8,FALSE)*I$3%</f>
        <v>0</v>
      </c>
      <c r="J139" s="61">
        <f t="shared" si="111"/>
        <v>0</v>
      </c>
      <c r="K139" s="61">
        <f>VLOOKUP($A139,[22]Dept!$A$4:$U$46,10,FALSE)*K$3%</f>
        <v>0</v>
      </c>
      <c r="L139" s="61">
        <f>VLOOKUP($A139,[22]Dept!$A$4:$U$46,11,FALSE)*L$3%</f>
        <v>0</v>
      </c>
      <c r="M139" s="61">
        <f>VLOOKUP($A139,[22]Dept!$A$4:$U$46,12,FALSE)*M$3%</f>
        <v>0</v>
      </c>
      <c r="N139" s="61">
        <f t="shared" si="112"/>
        <v>0</v>
      </c>
      <c r="O139" s="61">
        <f>VLOOKUP($A139,[22]Dept!$A$4:$U$46,14,FALSE)*O$3%</f>
        <v>0</v>
      </c>
      <c r="P139" s="61">
        <f>VLOOKUP($A139,[22]Dept!$A$4:$U$46,15,FALSE)*P$3%</f>
        <v>0</v>
      </c>
      <c r="Q139" s="61">
        <f>VLOOKUP($A139,[22]Dept!$A$4:$U$46,16,FALSE)*Q$3%</f>
        <v>0</v>
      </c>
      <c r="R139" s="61">
        <f t="shared" si="113"/>
        <v>0</v>
      </c>
      <c r="S139" s="61">
        <f>VLOOKUP($A139,[22]Dept!$A$4:$U$46,18,FALSE)*S$3%</f>
        <v>0</v>
      </c>
      <c r="T139" s="61">
        <f>VLOOKUP($A139,[22]Dept!$A$4:$U$46,19,FALSE)*T$3%</f>
        <v>0</v>
      </c>
      <c r="U139" s="61">
        <f>VLOOKUP($A139,[22]Dept!$A$4:$U$46,20,FALSE)*U$3%</f>
        <v>0</v>
      </c>
      <c r="V139" s="61">
        <f t="shared" si="114"/>
        <v>0</v>
      </c>
    </row>
    <row r="140" spans="1:22" s="6" customFormat="1" hidden="1">
      <c r="A140" s="51">
        <v>136</v>
      </c>
      <c r="B140" s="11" t="s">
        <v>160</v>
      </c>
      <c r="C140" s="59" t="s">
        <v>69</v>
      </c>
      <c r="D140" s="59"/>
      <c r="E140" s="61">
        <f t="shared" si="115"/>
        <v>0</v>
      </c>
      <c r="F140" s="61"/>
      <c r="G140" s="61">
        <f>VLOOKUP($A140,[22]Dept!$A$4:$U$46,6,FALSE)*G$3%</f>
        <v>0</v>
      </c>
      <c r="H140" s="61">
        <f>VLOOKUP($A140,[22]Dept!$A$4:$U$46,7,FALSE)*H$3%</f>
        <v>0</v>
      </c>
      <c r="I140" s="61">
        <f>VLOOKUP($A140,[22]Dept!$A$4:$U$46,8,FALSE)*I$3%</f>
        <v>0</v>
      </c>
      <c r="J140" s="61">
        <f t="shared" si="111"/>
        <v>0</v>
      </c>
      <c r="K140" s="61">
        <f>VLOOKUP($A140,[22]Dept!$A$4:$U$46,10,FALSE)*K$3%</f>
        <v>0</v>
      </c>
      <c r="L140" s="61">
        <f>VLOOKUP($A140,[22]Dept!$A$4:$U$46,11,FALSE)*L$3%</f>
        <v>0</v>
      </c>
      <c r="M140" s="61">
        <f>VLOOKUP($A140,[22]Dept!$A$4:$U$46,12,FALSE)*M$3%</f>
        <v>0</v>
      </c>
      <c r="N140" s="61">
        <f t="shared" si="112"/>
        <v>0</v>
      </c>
      <c r="O140" s="61">
        <f>VLOOKUP($A140,[22]Dept!$A$4:$U$46,14,FALSE)*O$3%</f>
        <v>0</v>
      </c>
      <c r="P140" s="61">
        <f>VLOOKUP($A140,[22]Dept!$A$4:$U$46,15,FALSE)*P$3%</f>
        <v>0</v>
      </c>
      <c r="Q140" s="61">
        <f>VLOOKUP($A140,[22]Dept!$A$4:$U$46,16,FALSE)*Q$3%</f>
        <v>0</v>
      </c>
      <c r="R140" s="61">
        <f t="shared" si="113"/>
        <v>0</v>
      </c>
      <c r="S140" s="61">
        <f>VLOOKUP($A140,[22]Dept!$A$4:$U$46,18,FALSE)*S$3%</f>
        <v>0</v>
      </c>
      <c r="T140" s="61">
        <f>VLOOKUP($A140,[22]Dept!$A$4:$U$46,19,FALSE)*T$3%</f>
        <v>0</v>
      </c>
      <c r="U140" s="61">
        <f>VLOOKUP($A140,[22]Dept!$A$4:$U$46,20,FALSE)*U$3%</f>
        <v>0</v>
      </c>
      <c r="V140" s="61">
        <f t="shared" si="114"/>
        <v>0</v>
      </c>
    </row>
    <row r="141" spans="1:22" s="6" customFormat="1" hidden="1">
      <c r="A141" s="51">
        <v>137</v>
      </c>
      <c r="B141" s="11" t="s">
        <v>160</v>
      </c>
      <c r="C141" s="59" t="s">
        <v>71</v>
      </c>
      <c r="D141" s="59"/>
      <c r="E141" s="61">
        <f t="shared" si="115"/>
        <v>0</v>
      </c>
      <c r="F141" s="61"/>
      <c r="G141" s="61">
        <f>VLOOKUP($A141,[22]Dept!$A$4:$U$46,6,FALSE)*G$3%</f>
        <v>0</v>
      </c>
      <c r="H141" s="61">
        <f>VLOOKUP($A141,[22]Dept!$A$4:$U$46,7,FALSE)*H$3%</f>
        <v>0</v>
      </c>
      <c r="I141" s="61">
        <f>VLOOKUP($A141,[22]Dept!$A$4:$U$46,8,FALSE)*I$3%</f>
        <v>0</v>
      </c>
      <c r="J141" s="61">
        <f t="shared" si="111"/>
        <v>0</v>
      </c>
      <c r="K141" s="61">
        <f>VLOOKUP($A141,[22]Dept!$A$4:$U$46,10,FALSE)*K$3%</f>
        <v>0</v>
      </c>
      <c r="L141" s="61">
        <f>VLOOKUP($A141,[22]Dept!$A$4:$U$46,11,FALSE)*L$3%</f>
        <v>0</v>
      </c>
      <c r="M141" s="61">
        <f>VLOOKUP($A141,[22]Dept!$A$4:$U$46,12,FALSE)*M$3%</f>
        <v>0</v>
      </c>
      <c r="N141" s="61">
        <f t="shared" si="112"/>
        <v>0</v>
      </c>
      <c r="O141" s="61">
        <f>VLOOKUP($A141,[22]Dept!$A$4:$U$46,14,FALSE)*O$3%</f>
        <v>0</v>
      </c>
      <c r="P141" s="61">
        <f>VLOOKUP($A141,[22]Dept!$A$4:$U$46,15,FALSE)*P$3%</f>
        <v>0</v>
      </c>
      <c r="Q141" s="61">
        <f>VLOOKUP($A141,[22]Dept!$A$4:$U$46,16,FALSE)*Q$3%</f>
        <v>0</v>
      </c>
      <c r="R141" s="61">
        <f t="shared" si="113"/>
        <v>0</v>
      </c>
      <c r="S141" s="61">
        <f>VLOOKUP($A141,[22]Dept!$A$4:$U$46,18,FALSE)*S$3%</f>
        <v>0</v>
      </c>
      <c r="T141" s="61">
        <f>VLOOKUP($A141,[22]Dept!$A$4:$U$46,19,FALSE)*T$3%</f>
        <v>0</v>
      </c>
      <c r="U141" s="61">
        <f>VLOOKUP($A141,[22]Dept!$A$4:$U$46,20,FALSE)*U$3%</f>
        <v>0</v>
      </c>
      <c r="V141" s="61">
        <f t="shared" si="114"/>
        <v>0</v>
      </c>
    </row>
    <row r="142" spans="1:22" s="6" customFormat="1" hidden="1">
      <c r="A142" s="51">
        <v>138</v>
      </c>
      <c r="B142" s="11" t="s">
        <v>160</v>
      </c>
      <c r="C142" s="59" t="s">
        <v>56</v>
      </c>
      <c r="D142" s="59"/>
      <c r="E142" s="61">
        <f t="shared" si="115"/>
        <v>0</v>
      </c>
      <c r="F142" s="61"/>
      <c r="G142" s="61">
        <f>VLOOKUP($A142,[22]Dept!$A$4:$U$46,6,FALSE)*G$3%</f>
        <v>0</v>
      </c>
      <c r="H142" s="61">
        <f>VLOOKUP($A142,[22]Dept!$A$4:$U$46,7,FALSE)*H$3%</f>
        <v>0</v>
      </c>
      <c r="I142" s="61">
        <f>VLOOKUP($A142,[22]Dept!$A$4:$U$46,8,FALSE)*I$3%</f>
        <v>0</v>
      </c>
      <c r="J142" s="61">
        <f t="shared" si="111"/>
        <v>0</v>
      </c>
      <c r="K142" s="61">
        <f>VLOOKUP($A142,[22]Dept!$A$4:$U$46,10,FALSE)*K$3%</f>
        <v>0</v>
      </c>
      <c r="L142" s="61">
        <f>VLOOKUP($A142,[22]Dept!$A$4:$U$46,11,FALSE)*L$3%</f>
        <v>0</v>
      </c>
      <c r="M142" s="61">
        <f>VLOOKUP($A142,[22]Dept!$A$4:$U$46,12,FALSE)*M$3%</f>
        <v>0</v>
      </c>
      <c r="N142" s="61">
        <f t="shared" si="112"/>
        <v>0</v>
      </c>
      <c r="O142" s="61">
        <f>VLOOKUP($A142,[22]Dept!$A$4:$U$46,14,FALSE)*O$3%</f>
        <v>0</v>
      </c>
      <c r="P142" s="61">
        <f>VLOOKUP($A142,[22]Dept!$A$4:$U$46,15,FALSE)*P$3%</f>
        <v>0</v>
      </c>
      <c r="Q142" s="61">
        <f>VLOOKUP($A142,[22]Dept!$A$4:$U$46,16,FALSE)*Q$3%</f>
        <v>0</v>
      </c>
      <c r="R142" s="61">
        <f t="shared" si="113"/>
        <v>0</v>
      </c>
      <c r="S142" s="61">
        <f>VLOOKUP($A142,[22]Dept!$A$4:$U$46,18,FALSE)*S$3%</f>
        <v>0</v>
      </c>
      <c r="T142" s="61">
        <f>VLOOKUP($A142,[22]Dept!$A$4:$U$46,19,FALSE)*T$3%</f>
        <v>0</v>
      </c>
      <c r="U142" s="61">
        <f>VLOOKUP($A142,[22]Dept!$A$4:$U$46,20,FALSE)*U$3%</f>
        <v>0</v>
      </c>
      <c r="V142" s="61">
        <f t="shared" si="114"/>
        <v>0</v>
      </c>
    </row>
    <row r="143" spans="1:22" s="6" customFormat="1" hidden="1">
      <c r="A143" s="51">
        <v>139</v>
      </c>
      <c r="B143" s="11" t="s">
        <v>160</v>
      </c>
      <c r="C143" s="59" t="s">
        <v>47</v>
      </c>
      <c r="D143" s="59"/>
      <c r="E143" s="61">
        <f t="shared" si="115"/>
        <v>0</v>
      </c>
      <c r="F143" s="61"/>
      <c r="G143" s="61">
        <f>VLOOKUP($A143,[22]Dept!$A$4:$U$46,6,FALSE)*G$3%</f>
        <v>0</v>
      </c>
      <c r="H143" s="61">
        <f>VLOOKUP($A143,[22]Dept!$A$4:$U$46,7,FALSE)*H$3%</f>
        <v>0</v>
      </c>
      <c r="I143" s="61">
        <f>VLOOKUP($A143,[22]Dept!$A$4:$U$46,8,FALSE)*I$3%</f>
        <v>0</v>
      </c>
      <c r="J143" s="61">
        <f t="shared" si="111"/>
        <v>0</v>
      </c>
      <c r="K143" s="61">
        <f>VLOOKUP($A143,[22]Dept!$A$4:$U$46,10,FALSE)*K$3%</f>
        <v>0</v>
      </c>
      <c r="L143" s="61">
        <f>VLOOKUP($A143,[22]Dept!$A$4:$U$46,11,FALSE)*L$3%</f>
        <v>0</v>
      </c>
      <c r="M143" s="61">
        <f>VLOOKUP($A143,[22]Dept!$A$4:$U$46,12,FALSE)*M$3%</f>
        <v>0</v>
      </c>
      <c r="N143" s="61">
        <f t="shared" si="112"/>
        <v>0</v>
      </c>
      <c r="O143" s="61">
        <f>VLOOKUP($A143,[22]Dept!$A$4:$U$46,14,FALSE)*O$3%</f>
        <v>0</v>
      </c>
      <c r="P143" s="61">
        <f>VLOOKUP($A143,[22]Dept!$A$4:$U$46,15,FALSE)*P$3%</f>
        <v>0</v>
      </c>
      <c r="Q143" s="61">
        <f>VLOOKUP($A143,[22]Dept!$A$4:$U$46,16,FALSE)*Q$3%</f>
        <v>0</v>
      </c>
      <c r="R143" s="61">
        <f t="shared" si="113"/>
        <v>0</v>
      </c>
      <c r="S143" s="61">
        <f>VLOOKUP($A143,[22]Dept!$A$4:$U$46,18,FALSE)*S$3%</f>
        <v>0</v>
      </c>
      <c r="T143" s="61">
        <f>VLOOKUP($A143,[22]Dept!$A$4:$U$46,19,FALSE)*T$3%</f>
        <v>0</v>
      </c>
      <c r="U143" s="61">
        <f>VLOOKUP($A143,[22]Dept!$A$4:$U$46,20,FALSE)*U$3%</f>
        <v>0</v>
      </c>
      <c r="V143" s="61">
        <f t="shared" si="114"/>
        <v>0</v>
      </c>
    </row>
    <row r="144" spans="1:22" s="6" customFormat="1" hidden="1">
      <c r="A144" s="51">
        <v>140</v>
      </c>
      <c r="B144" s="11" t="s">
        <v>160</v>
      </c>
      <c r="C144" s="59" t="s">
        <v>50</v>
      </c>
      <c r="D144" s="59"/>
      <c r="E144" s="61">
        <f t="shared" si="115"/>
        <v>0</v>
      </c>
      <c r="F144" s="61"/>
      <c r="G144" s="61">
        <f>VLOOKUP($A144,[22]Dept!$A$4:$U$46,6,FALSE)*G$3%</f>
        <v>0</v>
      </c>
      <c r="H144" s="61">
        <f>VLOOKUP($A144,[22]Dept!$A$4:$U$46,7,FALSE)*H$3%</f>
        <v>0</v>
      </c>
      <c r="I144" s="61">
        <f>VLOOKUP($A144,[22]Dept!$A$4:$U$46,8,FALSE)*I$3%</f>
        <v>0</v>
      </c>
      <c r="J144" s="61">
        <f t="shared" si="111"/>
        <v>0</v>
      </c>
      <c r="K144" s="61">
        <f>VLOOKUP($A144,[22]Dept!$A$4:$U$46,10,FALSE)*K$3%</f>
        <v>0</v>
      </c>
      <c r="L144" s="61">
        <f>VLOOKUP($A144,[22]Dept!$A$4:$U$46,11,FALSE)*L$3%</f>
        <v>0</v>
      </c>
      <c r="M144" s="61">
        <f>VLOOKUP($A144,[22]Dept!$A$4:$U$46,12,FALSE)*M$3%</f>
        <v>0</v>
      </c>
      <c r="N144" s="61">
        <f t="shared" si="112"/>
        <v>0</v>
      </c>
      <c r="O144" s="61">
        <f>VLOOKUP($A144,[22]Dept!$A$4:$U$46,14,FALSE)*O$3%</f>
        <v>0</v>
      </c>
      <c r="P144" s="61">
        <f>VLOOKUP($A144,[22]Dept!$A$4:$U$46,15,FALSE)*P$3%</f>
        <v>0</v>
      </c>
      <c r="Q144" s="61">
        <f>VLOOKUP($A144,[22]Dept!$A$4:$U$46,16,FALSE)*Q$3%</f>
        <v>0</v>
      </c>
      <c r="R144" s="61">
        <f t="shared" si="113"/>
        <v>0</v>
      </c>
      <c r="S144" s="61">
        <f>VLOOKUP($A144,[22]Dept!$A$4:$U$46,18,FALSE)*S$3%</f>
        <v>0</v>
      </c>
      <c r="T144" s="61">
        <f>VLOOKUP($A144,[22]Dept!$A$4:$U$46,19,FALSE)*T$3%</f>
        <v>0</v>
      </c>
      <c r="U144" s="61">
        <f>VLOOKUP($A144,[22]Dept!$A$4:$U$46,20,FALSE)*U$3%</f>
        <v>0</v>
      </c>
      <c r="V144" s="61">
        <f t="shared" si="114"/>
        <v>0</v>
      </c>
    </row>
    <row r="145" spans="1:22" s="6" customFormat="1" hidden="1">
      <c r="A145" s="51">
        <v>141</v>
      </c>
      <c r="B145" s="11" t="s">
        <v>160</v>
      </c>
      <c r="C145" s="59" t="s">
        <v>48</v>
      </c>
      <c r="D145" s="59"/>
      <c r="E145" s="61">
        <f t="shared" si="115"/>
        <v>0</v>
      </c>
      <c r="F145" s="61"/>
      <c r="G145" s="61">
        <f>VLOOKUP($A145,[22]Dept!$A$4:$U$46,6,FALSE)*G$3%</f>
        <v>0</v>
      </c>
      <c r="H145" s="61">
        <f>VLOOKUP($A145,[22]Dept!$A$4:$U$46,7,FALSE)*H$3%</f>
        <v>0</v>
      </c>
      <c r="I145" s="61">
        <f>VLOOKUP($A145,[22]Dept!$A$4:$U$46,8,FALSE)*I$3%</f>
        <v>0</v>
      </c>
      <c r="J145" s="61">
        <f t="shared" si="111"/>
        <v>0</v>
      </c>
      <c r="K145" s="61">
        <f>VLOOKUP($A145,[22]Dept!$A$4:$U$46,10,FALSE)*K$3%</f>
        <v>0</v>
      </c>
      <c r="L145" s="61">
        <f>VLOOKUP($A145,[22]Dept!$A$4:$U$46,11,FALSE)*L$3%</f>
        <v>0</v>
      </c>
      <c r="M145" s="61">
        <f>VLOOKUP($A145,[22]Dept!$A$4:$U$46,12,FALSE)*M$3%</f>
        <v>0</v>
      </c>
      <c r="N145" s="61">
        <f t="shared" si="112"/>
        <v>0</v>
      </c>
      <c r="O145" s="61">
        <f>VLOOKUP($A145,[22]Dept!$A$4:$U$46,14,FALSE)*O$3%</f>
        <v>0</v>
      </c>
      <c r="P145" s="61">
        <f>VLOOKUP($A145,[22]Dept!$A$4:$U$46,15,FALSE)*P$3%</f>
        <v>0</v>
      </c>
      <c r="Q145" s="61">
        <f>VLOOKUP($A145,[22]Dept!$A$4:$U$46,16,FALSE)*Q$3%</f>
        <v>0</v>
      </c>
      <c r="R145" s="61">
        <f t="shared" si="113"/>
        <v>0</v>
      </c>
      <c r="S145" s="61">
        <f>VLOOKUP($A145,[22]Dept!$A$4:$U$46,18,FALSE)*S$3%</f>
        <v>0</v>
      </c>
      <c r="T145" s="61">
        <f>VLOOKUP($A145,[22]Dept!$A$4:$U$46,19,FALSE)*T$3%</f>
        <v>0</v>
      </c>
      <c r="U145" s="61">
        <f>VLOOKUP($A145,[22]Dept!$A$4:$U$46,20,FALSE)*U$3%</f>
        <v>0</v>
      </c>
      <c r="V145" s="61">
        <f t="shared" si="114"/>
        <v>0</v>
      </c>
    </row>
    <row r="146" spans="1:22" s="6" customFormat="1" hidden="1">
      <c r="A146" s="129">
        <v>142</v>
      </c>
      <c r="B146" s="124" t="s">
        <v>76</v>
      </c>
      <c r="C146" s="130" t="s">
        <v>162</v>
      </c>
      <c r="D146" s="130"/>
      <c r="E146" s="126">
        <f t="shared" ref="E146:I146" si="116">+E147+E160</f>
        <v>2615674.8097038013</v>
      </c>
      <c r="F146" s="106"/>
      <c r="G146" s="126">
        <f t="shared" si="116"/>
        <v>240497.66322199366</v>
      </c>
      <c r="H146" s="126">
        <f t="shared" si="116"/>
        <v>246900.30549704467</v>
      </c>
      <c r="I146" s="126">
        <f t="shared" si="116"/>
        <v>263578.64020397881</v>
      </c>
      <c r="J146" s="126">
        <f>SUM(G146:I146)</f>
        <v>750976.60892301705</v>
      </c>
      <c r="K146" s="126">
        <f t="shared" ref="K146" si="117">+K147+K160</f>
        <v>222966.40506555504</v>
      </c>
      <c r="L146" s="126">
        <f t="shared" ref="L146" si="118">+L147+L160</f>
        <v>234829.3219919634</v>
      </c>
      <c r="M146" s="126">
        <f t="shared" ref="M146" si="119">+M147+M160</f>
        <v>233232.92433866565</v>
      </c>
      <c r="N146" s="126">
        <f>SUM(K146:M146)</f>
        <v>691028.65139618411</v>
      </c>
      <c r="O146" s="126">
        <f t="shared" ref="O146" si="120">+O147+O160</f>
        <v>293163.02367594314</v>
      </c>
      <c r="P146" s="126">
        <f t="shared" ref="P146" si="121">+P147+P160</f>
        <v>253294.53237819712</v>
      </c>
      <c r="Q146" s="126">
        <f t="shared" ref="Q146" si="122">+Q147+Q160</f>
        <v>341106.50028942944</v>
      </c>
      <c r="R146" s="126">
        <f>SUM(O146:Q146)</f>
        <v>887564.05634356965</v>
      </c>
      <c r="S146" s="126">
        <f t="shared" ref="S146" si="123">+S147+S160</f>
        <v>286105.49304103071</v>
      </c>
      <c r="T146" s="126">
        <f t="shared" ref="T146" si="124">+T147+T160</f>
        <v>0</v>
      </c>
      <c r="U146" s="126">
        <f t="shared" ref="U146" si="125">+U147+U160</f>
        <v>0</v>
      </c>
      <c r="V146" s="126">
        <f>SUM(S146:U146)</f>
        <v>286105.49304103071</v>
      </c>
    </row>
    <row r="147" spans="1:22" s="6" customFormat="1" hidden="1">
      <c r="A147" s="129">
        <v>143</v>
      </c>
      <c r="B147" s="124" t="s">
        <v>163</v>
      </c>
      <c r="C147" s="123" t="s">
        <v>164</v>
      </c>
      <c r="D147" s="123"/>
      <c r="E147" s="123">
        <f t="shared" ref="E147:I147" si="126">SUM(E148:E158)</f>
        <v>2615674.8097038013</v>
      </c>
      <c r="F147" s="104"/>
      <c r="G147" s="123">
        <f>SUM(G148:G158)</f>
        <v>240497.66322199366</v>
      </c>
      <c r="H147" s="123">
        <f t="shared" si="126"/>
        <v>246900.30549704467</v>
      </c>
      <c r="I147" s="123">
        <f t="shared" si="126"/>
        <v>263578.64020397881</v>
      </c>
      <c r="J147" s="123">
        <f>SUM(G147:I147)</f>
        <v>750976.60892301705</v>
      </c>
      <c r="K147" s="123">
        <f>SUM(K148:K158)</f>
        <v>222966.40506555504</v>
      </c>
      <c r="L147" s="123">
        <f t="shared" ref="L147" si="127">SUM(L148:L158)</f>
        <v>234829.3219919634</v>
      </c>
      <c r="M147" s="123">
        <f t="shared" ref="M147" si="128">SUM(M148:M158)</f>
        <v>233232.92433866565</v>
      </c>
      <c r="N147" s="123">
        <f>SUM(K147:M147)</f>
        <v>691028.65139618411</v>
      </c>
      <c r="O147" s="123">
        <f>SUM(O148:O158)</f>
        <v>293163.02367594314</v>
      </c>
      <c r="P147" s="123">
        <f t="shared" ref="P147" si="129">SUM(P148:P158)</f>
        <v>253294.53237819712</v>
      </c>
      <c r="Q147" s="123">
        <f t="shared" ref="Q147" si="130">SUM(Q148:Q158)</f>
        <v>341106.50028942944</v>
      </c>
      <c r="R147" s="123">
        <f>SUM(O147:Q147)</f>
        <v>887564.05634356965</v>
      </c>
      <c r="S147" s="123">
        <f>SUM(S148:S158)</f>
        <v>286105.49304103071</v>
      </c>
      <c r="T147" s="123">
        <f t="shared" ref="T147" si="131">SUM(T148:T158)</f>
        <v>0</v>
      </c>
      <c r="U147" s="123">
        <f t="shared" ref="U147" si="132">SUM(U148:U158)</f>
        <v>0</v>
      </c>
      <c r="V147" s="123">
        <f>SUM(S147:U147)</f>
        <v>286105.49304103071</v>
      </c>
    </row>
    <row r="148" spans="1:22" s="6" customFormat="1" hidden="1">
      <c r="A148" s="51">
        <v>144</v>
      </c>
      <c r="B148" s="11" t="s">
        <v>163</v>
      </c>
      <c r="C148" s="60" t="s">
        <v>158</v>
      </c>
      <c r="D148" s="60"/>
      <c r="E148" s="61">
        <f t="shared" si="115"/>
        <v>0</v>
      </c>
      <c r="F148" s="61"/>
      <c r="G148" s="61">
        <f>VLOOKUP($A148,[8]Dept!$A$4:$U$44,6,FALSE)*G$3%</f>
        <v>0</v>
      </c>
      <c r="H148" s="61">
        <f>VLOOKUP($A148,[8]Dept!$A$4:$U$44,7,FALSE)*H$3%</f>
        <v>0</v>
      </c>
      <c r="I148" s="61">
        <f>VLOOKUP($A148,[8]Dept!$A$4:$U$44,8,FALSE)*I$3%</f>
        <v>0</v>
      </c>
      <c r="J148" s="61">
        <f t="shared" ref="J148:J174" si="133">SUM(G148:I148)</f>
        <v>0</v>
      </c>
      <c r="K148" s="61">
        <f>VLOOKUP($A148,[8]Dept!$A$4:$U$44,10,FALSE)*K$3%</f>
        <v>0</v>
      </c>
      <c r="L148" s="61">
        <f>VLOOKUP($A148,[8]Dept!$A$4:$U$44,11,FALSE)*L$3%</f>
        <v>0</v>
      </c>
      <c r="M148" s="61">
        <f>VLOOKUP($A148,[8]Dept!$A$4:$U$44,12,FALSE)*M$3%</f>
        <v>0</v>
      </c>
      <c r="N148" s="61">
        <f t="shared" ref="N148:N174" si="134">SUM(K148:M148)</f>
        <v>0</v>
      </c>
      <c r="O148" s="61">
        <f>VLOOKUP($A148,[8]Dept!$A$4:$U$44,14,FALSE)*O$3%</f>
        <v>0</v>
      </c>
      <c r="P148" s="61">
        <f>VLOOKUP($A148,[8]Dept!$A$4:$U$44,15,FALSE)*P$3%</f>
        <v>0</v>
      </c>
      <c r="Q148" s="61">
        <f>VLOOKUP($A148,[8]Dept!$A$4:$U$44,16,FALSE)*Q$3%</f>
        <v>0</v>
      </c>
      <c r="R148" s="61">
        <f t="shared" ref="R148:R174" si="135">SUM(O148:Q148)</f>
        <v>0</v>
      </c>
      <c r="S148" s="61">
        <f>VLOOKUP($A148,[8]Dept!$A$4:$U$44,18,FALSE)*S$3%</f>
        <v>0</v>
      </c>
      <c r="T148" s="61">
        <f>VLOOKUP($A148,[8]Dept!$A$4:$U$44,19,FALSE)*T$3%</f>
        <v>0</v>
      </c>
      <c r="U148" s="61">
        <f>VLOOKUP($A148,[8]Dept!$A$4:$U$44,20,FALSE)*U$3%</f>
        <v>0</v>
      </c>
      <c r="V148" s="61">
        <f t="shared" ref="V148:V174" si="136">SUM(S148:U148)</f>
        <v>0</v>
      </c>
    </row>
    <row r="149" spans="1:22" s="6" customFormat="1" hidden="1">
      <c r="A149" s="51">
        <v>145</v>
      </c>
      <c r="B149" s="11" t="s">
        <v>163</v>
      </c>
      <c r="C149" s="59" t="s">
        <v>41</v>
      </c>
      <c r="D149" s="59"/>
      <c r="E149" s="61">
        <f t="shared" si="115"/>
        <v>26207.9860543465</v>
      </c>
      <c r="F149" s="61"/>
      <c r="G149" s="61">
        <f>VLOOKUP($A149,[8]Dept!$A$4:$U$44,6,FALSE)*G$3%</f>
        <v>0</v>
      </c>
      <c r="H149" s="61">
        <f>VLOOKUP($A149,[8]Dept!$A$4:$U$44,7,FALSE)*H$3%</f>
        <v>26207.9860543465</v>
      </c>
      <c r="I149" s="61">
        <f>VLOOKUP($A149,[8]Dept!$A$4:$U$44,8,FALSE)*I$3%</f>
        <v>0</v>
      </c>
      <c r="J149" s="61">
        <f t="shared" ref="J149:J157" si="137">SUM(G149:I149)</f>
        <v>26207.9860543465</v>
      </c>
      <c r="K149" s="61">
        <f>VLOOKUP($A149,[8]Dept!$A$4:$U$44,10,FALSE)*K$3%</f>
        <v>0</v>
      </c>
      <c r="L149" s="61">
        <f>VLOOKUP($A149,[8]Dept!$A$4:$U$44,11,FALSE)*L$3%</f>
        <v>0</v>
      </c>
      <c r="M149" s="61">
        <f>VLOOKUP($A149,[8]Dept!$A$4:$U$44,12,FALSE)*M$3%</f>
        <v>0</v>
      </c>
      <c r="N149" s="61">
        <f t="shared" ref="N149:N157" si="138">SUM(K149:M149)</f>
        <v>0</v>
      </c>
      <c r="O149" s="61">
        <f>VLOOKUP($A149,[8]Dept!$A$4:$U$44,14,FALSE)*O$3%</f>
        <v>0</v>
      </c>
      <c r="P149" s="61">
        <f>VLOOKUP($A149,[8]Dept!$A$4:$U$44,15,FALSE)*P$3%</f>
        <v>0</v>
      </c>
      <c r="Q149" s="61">
        <f>VLOOKUP($A149,[8]Dept!$A$4:$U$44,16,FALSE)*Q$3%</f>
        <v>0</v>
      </c>
      <c r="R149" s="61">
        <f t="shared" ref="R149:R157" si="139">SUM(O149:Q149)</f>
        <v>0</v>
      </c>
      <c r="S149" s="61">
        <f>VLOOKUP($A149,[8]Dept!$A$4:$U$44,18,FALSE)*S$3%</f>
        <v>0</v>
      </c>
      <c r="T149" s="61">
        <f>VLOOKUP($A149,[8]Dept!$A$4:$U$44,19,FALSE)*T$3%</f>
        <v>0</v>
      </c>
      <c r="U149" s="61">
        <f>VLOOKUP($A149,[8]Dept!$A$4:$U$44,20,FALSE)*U$3%</f>
        <v>0</v>
      </c>
      <c r="V149" s="61">
        <f t="shared" si="136"/>
        <v>0</v>
      </c>
    </row>
    <row r="150" spans="1:22" s="6" customFormat="1" hidden="1">
      <c r="A150" s="51">
        <v>147</v>
      </c>
      <c r="B150" s="11" t="s">
        <v>163</v>
      </c>
      <c r="C150" s="60" t="s">
        <v>159</v>
      </c>
      <c r="D150" s="60"/>
      <c r="E150" s="61">
        <f t="shared" si="115"/>
        <v>8258.2639332989766</v>
      </c>
      <c r="F150" s="61"/>
      <c r="G150" s="61">
        <f>VLOOKUP($A150,[8]Dept!$A$4:$U$44,6,FALSE)*G$3%</f>
        <v>0</v>
      </c>
      <c r="H150" s="61">
        <f>VLOOKUP($A150,[8]Dept!$A$4:$U$44,7,FALSE)*H$3%</f>
        <v>0</v>
      </c>
      <c r="I150" s="61">
        <f>VLOOKUP($A150,[8]Dept!$A$4:$U$44,8,FALSE)*I$3%</f>
        <v>1870.0188108776199</v>
      </c>
      <c r="J150" s="61">
        <f t="shared" si="137"/>
        <v>1870.0188108776199</v>
      </c>
      <c r="K150" s="61">
        <f>VLOOKUP($A150,[8]Dept!$A$4:$U$44,10,FALSE)*K$3%</f>
        <v>222.84500424111022</v>
      </c>
      <c r="L150" s="61">
        <f>VLOOKUP($A150,[8]Dept!$A$4:$U$44,11,FALSE)*L$3%</f>
        <v>0</v>
      </c>
      <c r="M150" s="61">
        <f>VLOOKUP($A150,[8]Dept!$A$4:$U$44,12,FALSE)*M$3%</f>
        <v>0</v>
      </c>
      <c r="N150" s="61">
        <f t="shared" si="138"/>
        <v>222.84500424111022</v>
      </c>
      <c r="O150" s="61">
        <f>VLOOKUP($A150,[8]Dept!$A$4:$U$44,14,FALSE)*O$3%</f>
        <v>0</v>
      </c>
      <c r="P150" s="61">
        <f>VLOOKUP($A150,[8]Dept!$A$4:$U$44,15,FALSE)*P$3%</f>
        <v>1395.9263092747158</v>
      </c>
      <c r="Q150" s="61">
        <f>VLOOKUP($A150,[8]Dept!$A$4:$U$44,16,FALSE)*Q$3%</f>
        <v>1270.2890205714853</v>
      </c>
      <c r="R150" s="61">
        <f t="shared" si="139"/>
        <v>2666.2153298462008</v>
      </c>
      <c r="S150" s="61">
        <f>VLOOKUP($A150,[8]Dept!$A$4:$U$44,18,FALSE)*S$3%</f>
        <v>3499.1847883340461</v>
      </c>
      <c r="T150" s="61">
        <f>VLOOKUP($A150,[8]Dept!$A$4:$U$44,19,FALSE)*T$3%</f>
        <v>0</v>
      </c>
      <c r="U150" s="61">
        <f>VLOOKUP($A150,[8]Dept!$A$4:$U$44,20,FALSE)*U$3%</f>
        <v>0</v>
      </c>
      <c r="V150" s="61">
        <f t="shared" si="136"/>
        <v>3499.1847883340461</v>
      </c>
    </row>
    <row r="151" spans="1:22" s="6" customFormat="1" hidden="1">
      <c r="A151" s="51">
        <v>148</v>
      </c>
      <c r="B151" s="11" t="s">
        <v>163</v>
      </c>
      <c r="C151" s="59" t="s">
        <v>68</v>
      </c>
      <c r="D151" s="59"/>
      <c r="E151" s="61">
        <f t="shared" si="115"/>
        <v>2834.235964373659</v>
      </c>
      <c r="F151" s="61"/>
      <c r="G151" s="61">
        <f>VLOOKUP($A151,[8]Dept!$A$4:$U$44,6,FALSE)*G$3%</f>
        <v>0</v>
      </c>
      <c r="H151" s="61">
        <f>VLOOKUP($A151,[8]Dept!$A$4:$U$44,7,FALSE)*H$3%</f>
        <v>0</v>
      </c>
      <c r="I151" s="61">
        <f>VLOOKUP($A151,[8]Dept!$A$4:$U$44,8,FALSE)*I$3%</f>
        <v>0</v>
      </c>
      <c r="J151" s="61">
        <f t="shared" si="137"/>
        <v>0</v>
      </c>
      <c r="K151" s="61">
        <f>VLOOKUP($A151,[8]Dept!$A$4:$U$44,10,FALSE)*K$3%</f>
        <v>391.01685526778653</v>
      </c>
      <c r="L151" s="61">
        <f>VLOOKUP($A151,[8]Dept!$A$4:$U$44,11,FALSE)*L$3%</f>
        <v>370.2029059281781</v>
      </c>
      <c r="M151" s="61">
        <f>VLOOKUP($A151,[8]Dept!$A$4:$U$44,12,FALSE)*M$3%</f>
        <v>121.91530076031189</v>
      </c>
      <c r="N151" s="61">
        <f t="shared" si="138"/>
        <v>883.13506195627645</v>
      </c>
      <c r="O151" s="61">
        <f>VLOOKUP($A151,[8]Dept!$A$4:$U$44,14,FALSE)*O$3%</f>
        <v>251.19177892086483</v>
      </c>
      <c r="P151" s="61">
        <f>VLOOKUP($A151,[8]Dept!$A$4:$U$44,15,FALSE)*P$3%</f>
        <v>343.20523602875005</v>
      </c>
      <c r="Q151" s="61">
        <f>VLOOKUP($A151,[8]Dept!$A$4:$U$44,16,FALSE)*Q$3%</f>
        <v>0</v>
      </c>
      <c r="R151" s="61">
        <f t="shared" si="139"/>
        <v>594.39701494961491</v>
      </c>
      <c r="S151" s="61">
        <f>VLOOKUP($A151,[8]Dept!$A$4:$U$44,18,FALSE)*S$3%</f>
        <v>1356.7038874677673</v>
      </c>
      <c r="T151" s="61">
        <f>VLOOKUP($A151,[8]Dept!$A$4:$U$44,19,FALSE)*T$3%</f>
        <v>0</v>
      </c>
      <c r="U151" s="61">
        <f>VLOOKUP($A151,[8]Dept!$A$4:$U$44,20,FALSE)*U$3%</f>
        <v>0</v>
      </c>
      <c r="V151" s="61">
        <f t="shared" si="136"/>
        <v>1356.7038874677673</v>
      </c>
    </row>
    <row r="152" spans="1:22" s="6" customFormat="1" hidden="1">
      <c r="A152" s="51">
        <v>149</v>
      </c>
      <c r="B152" s="11" t="s">
        <v>163</v>
      </c>
      <c r="C152" s="59" t="s">
        <v>69</v>
      </c>
      <c r="D152" s="59"/>
      <c r="E152" s="61">
        <f t="shared" si="115"/>
        <v>84929.942387391769</v>
      </c>
      <c r="F152" s="61"/>
      <c r="G152" s="61">
        <f>VLOOKUP($A152,[8]Dept!$A$4:$U$44,6,FALSE)*G$3%</f>
        <v>0</v>
      </c>
      <c r="H152" s="61">
        <f>VLOOKUP($A152,[8]Dept!$A$4:$U$44,7,FALSE)*H$3%</f>
        <v>0</v>
      </c>
      <c r="I152" s="61">
        <f>VLOOKUP($A152,[8]Dept!$A$4:$U$44,8,FALSE)*I$3%</f>
        <v>0</v>
      </c>
      <c r="J152" s="61">
        <f t="shared" si="137"/>
        <v>0</v>
      </c>
      <c r="K152" s="61">
        <f>VLOOKUP($A152,[8]Dept!$A$4:$U$44,10,FALSE)*K$3%</f>
        <v>0</v>
      </c>
      <c r="L152" s="61">
        <f>VLOOKUP($A152,[8]Dept!$A$4:$U$44,11,FALSE)*L$3%</f>
        <v>0</v>
      </c>
      <c r="M152" s="61">
        <f>VLOOKUP($A152,[8]Dept!$A$4:$U$44,12,FALSE)*M$3%</f>
        <v>0</v>
      </c>
      <c r="N152" s="61">
        <f t="shared" si="138"/>
        <v>0</v>
      </c>
      <c r="O152" s="61">
        <f>VLOOKUP($A152,[8]Dept!$A$4:$U$44,14,FALSE)*O$3%</f>
        <v>0</v>
      </c>
      <c r="P152" s="61">
        <f>VLOOKUP($A152,[8]Dept!$A$4:$U$44,15,FALSE)*P$3%</f>
        <v>0</v>
      </c>
      <c r="Q152" s="61">
        <f>VLOOKUP($A152,[8]Dept!$A$4:$U$44,16,FALSE)*Q$3%</f>
        <v>84834.801862323904</v>
      </c>
      <c r="R152" s="61">
        <f t="shared" si="139"/>
        <v>84834.801862323904</v>
      </c>
      <c r="S152" s="61">
        <f>VLOOKUP($A152,[8]Dept!$A$4:$U$44,18,FALSE)*S$3%</f>
        <v>95.140525067865866</v>
      </c>
      <c r="T152" s="61">
        <f>VLOOKUP($A152,[8]Dept!$A$4:$U$44,19,FALSE)*T$3%</f>
        <v>0</v>
      </c>
      <c r="U152" s="61">
        <f>VLOOKUP($A152,[8]Dept!$A$4:$U$44,20,FALSE)*U$3%</f>
        <v>0</v>
      </c>
      <c r="V152" s="61">
        <f t="shared" si="136"/>
        <v>95.140525067865866</v>
      </c>
    </row>
    <row r="153" spans="1:22" s="6" customFormat="1" hidden="1">
      <c r="A153" s="51">
        <v>150</v>
      </c>
      <c r="B153" s="11" t="s">
        <v>163</v>
      </c>
      <c r="C153" s="59" t="s">
        <v>71</v>
      </c>
      <c r="D153" s="59"/>
      <c r="E153" s="61">
        <f t="shared" si="115"/>
        <v>2120.295963082157</v>
      </c>
      <c r="F153" s="61"/>
      <c r="G153" s="61">
        <f>VLOOKUP($A153,[8]Dept!$A$4:$U$44,6,FALSE)*G$3%</f>
        <v>0</v>
      </c>
      <c r="H153" s="61">
        <f>VLOOKUP($A153,[8]Dept!$A$4:$U$44,7,FALSE)*H$3%</f>
        <v>0</v>
      </c>
      <c r="I153" s="61">
        <f>VLOOKUP($A153,[8]Dept!$A$4:$U$44,8,FALSE)*I$3%</f>
        <v>0</v>
      </c>
      <c r="J153" s="61">
        <f t="shared" si="137"/>
        <v>0</v>
      </c>
      <c r="K153" s="61">
        <f>VLOOKUP($A153,[8]Dept!$A$4:$U$44,10,FALSE)*K$3%</f>
        <v>0</v>
      </c>
      <c r="L153" s="61">
        <f>VLOOKUP($A153,[8]Dept!$A$4:$U$44,11,FALSE)*L$3%</f>
        <v>0</v>
      </c>
      <c r="M153" s="61">
        <f>VLOOKUP($A153,[8]Dept!$A$4:$U$44,12,FALSE)*M$3%</f>
        <v>2120.295963082157</v>
      </c>
      <c r="N153" s="61">
        <f t="shared" si="138"/>
        <v>2120.295963082157</v>
      </c>
      <c r="O153" s="61">
        <f>VLOOKUP($A153,[8]Dept!$A$4:$U$44,14,FALSE)*O$3%</f>
        <v>0</v>
      </c>
      <c r="P153" s="61">
        <f>VLOOKUP($A153,[8]Dept!$A$4:$U$44,15,FALSE)*P$3%</f>
        <v>0</v>
      </c>
      <c r="Q153" s="61">
        <f>VLOOKUP($A153,[8]Dept!$A$4:$U$44,16,FALSE)*Q$3%</f>
        <v>0</v>
      </c>
      <c r="R153" s="61">
        <f t="shared" si="139"/>
        <v>0</v>
      </c>
      <c r="S153" s="61">
        <f>VLOOKUP($A153,[8]Dept!$A$4:$U$44,18,FALSE)*S$3%</f>
        <v>0</v>
      </c>
      <c r="T153" s="61">
        <f>VLOOKUP($A153,[8]Dept!$A$4:$U$44,19,FALSE)*T$3%</f>
        <v>0</v>
      </c>
      <c r="U153" s="61">
        <f>VLOOKUP($A153,[8]Dept!$A$4:$U$44,20,FALSE)*U$3%</f>
        <v>0</v>
      </c>
      <c r="V153" s="61">
        <f t="shared" si="136"/>
        <v>0</v>
      </c>
    </row>
    <row r="154" spans="1:22" s="6" customFormat="1" hidden="1">
      <c r="A154" s="51">
        <v>151</v>
      </c>
      <c r="B154" s="11" t="s">
        <v>163</v>
      </c>
      <c r="C154" s="59" t="s">
        <v>56</v>
      </c>
      <c r="D154" s="59"/>
      <c r="E154" s="61">
        <f t="shared" si="115"/>
        <v>16996.231313537894</v>
      </c>
      <c r="F154" s="61"/>
      <c r="G154" s="61">
        <f>VLOOKUP($A154,[8]Dept!$A$4:$U$44,6,FALSE)*G$3%</f>
        <v>0</v>
      </c>
      <c r="H154" s="61">
        <f>VLOOKUP($A154,[8]Dept!$A$4:$U$44,7,FALSE)*H$3%</f>
        <v>0</v>
      </c>
      <c r="I154" s="61">
        <f>VLOOKUP($A154,[8]Dept!$A$4:$U$44,8,FALSE)*I$3%</f>
        <v>4942.2606206194359</v>
      </c>
      <c r="J154" s="61">
        <f t="shared" si="137"/>
        <v>4942.2606206194359</v>
      </c>
      <c r="K154" s="61">
        <f>VLOOKUP($A154,[8]Dept!$A$4:$U$44,10,FALSE)*K$3%</f>
        <v>0</v>
      </c>
      <c r="L154" s="61">
        <f>VLOOKUP($A154,[8]Dept!$A$4:$U$44,11,FALSE)*L$3%</f>
        <v>0</v>
      </c>
      <c r="M154" s="61">
        <f>VLOOKUP($A154,[8]Dept!$A$4:$U$44,12,FALSE)*M$3%</f>
        <v>39.837112361115999</v>
      </c>
      <c r="N154" s="61">
        <f t="shared" si="138"/>
        <v>39.837112361115999</v>
      </c>
      <c r="O154" s="61">
        <f>VLOOKUP($A154,[8]Dept!$A$4:$U$44,14,FALSE)*O$3%</f>
        <v>4328.0646961220764</v>
      </c>
      <c r="P154" s="61">
        <f>VLOOKUP($A154,[8]Dept!$A$4:$U$44,15,FALSE)*P$3%</f>
        <v>520.27173486987283</v>
      </c>
      <c r="Q154" s="61">
        <f>VLOOKUP($A154,[8]Dept!$A$4:$U$44,16,FALSE)*Q$3%</f>
        <v>7165.797149565391</v>
      </c>
      <c r="R154" s="61">
        <f t="shared" si="139"/>
        <v>12014.13358055734</v>
      </c>
      <c r="S154" s="61">
        <f>VLOOKUP($A154,[8]Dept!$A$4:$U$44,18,FALSE)*S$3%</f>
        <v>0</v>
      </c>
      <c r="T154" s="61">
        <f>VLOOKUP($A154,[8]Dept!$A$4:$U$44,19,FALSE)*T$3%</f>
        <v>0</v>
      </c>
      <c r="U154" s="61">
        <f>VLOOKUP($A154,[8]Dept!$A$4:$U$44,20,FALSE)*U$3%</f>
        <v>0</v>
      </c>
      <c r="V154" s="61">
        <f t="shared" si="136"/>
        <v>0</v>
      </c>
    </row>
    <row r="155" spans="1:22" s="6" customFormat="1" hidden="1">
      <c r="A155" s="51">
        <v>152</v>
      </c>
      <c r="B155" s="11" t="s">
        <v>163</v>
      </c>
      <c r="C155" s="59" t="s">
        <v>47</v>
      </c>
      <c r="D155" s="59"/>
      <c r="E155" s="61">
        <f t="shared" si="115"/>
        <v>2467595.9957836792</v>
      </c>
      <c r="F155" s="61"/>
      <c r="G155" s="61">
        <f>VLOOKUP($A155,[8]Dept!$A$4:$U$44,6,FALSE)*G$3%</f>
        <v>240497.66322199366</v>
      </c>
      <c r="H155" s="61">
        <f>VLOOKUP($A155,[8]Dept!$A$4:$U$44,7,FALSE)*H$3%</f>
        <v>220692.31944269818</v>
      </c>
      <c r="I155" s="61">
        <f>VLOOKUP($A155,[8]Dept!$A$4:$U$44,8,FALSE)*I$3%</f>
        <v>256766.36077248174</v>
      </c>
      <c r="J155" s="61">
        <f t="shared" si="137"/>
        <v>717956.34343717364</v>
      </c>
      <c r="K155" s="61">
        <f>VLOOKUP($A155,[8]Dept!$A$4:$U$44,10,FALSE)*K$3%</f>
        <v>221698.54156316462</v>
      </c>
      <c r="L155" s="61">
        <f>VLOOKUP($A155,[8]Dept!$A$4:$U$44,11,FALSE)*L$3%</f>
        <v>234459.11908603521</v>
      </c>
      <c r="M155" s="61">
        <f>VLOOKUP($A155,[8]Dept!$A$4:$U$44,12,FALSE)*M$3%</f>
        <v>229320.3017427157</v>
      </c>
      <c r="N155" s="61">
        <f t="shared" si="138"/>
        <v>685477.9623919155</v>
      </c>
      <c r="O155" s="61">
        <f>VLOOKUP($A155,[8]Dept!$A$4:$U$44,14,FALSE)*O$3%</f>
        <v>287744.21347001032</v>
      </c>
      <c r="P155" s="61">
        <f>VLOOKUP($A155,[8]Dept!$A$4:$U$44,15,FALSE)*P$3%</f>
        <v>251035.12909802378</v>
      </c>
      <c r="Q155" s="61">
        <f>VLOOKUP($A155,[8]Dept!$A$4:$U$44,16,FALSE)*Q$3%</f>
        <v>247835.61225696866</v>
      </c>
      <c r="R155" s="61">
        <f t="shared" si="139"/>
        <v>786614.9548250027</v>
      </c>
      <c r="S155" s="61">
        <f>VLOOKUP($A155,[8]Dept!$A$4:$U$44,18,FALSE)*S$3%</f>
        <v>277546.73512958759</v>
      </c>
      <c r="T155" s="61">
        <f>VLOOKUP($A155,[8]Dept!$A$4:$U$44,19,FALSE)*T$3%</f>
        <v>0</v>
      </c>
      <c r="U155" s="61">
        <f>VLOOKUP($A155,[8]Dept!$A$4:$U$44,20,FALSE)*U$3%</f>
        <v>0</v>
      </c>
      <c r="V155" s="61">
        <f t="shared" si="136"/>
        <v>277546.73512958759</v>
      </c>
    </row>
    <row r="156" spans="1:22" s="6" customFormat="1" hidden="1">
      <c r="A156" s="51">
        <v>153</v>
      </c>
      <c r="B156" s="11" t="s">
        <v>163</v>
      </c>
      <c r="C156" s="59" t="s">
        <v>50</v>
      </c>
      <c r="D156" s="59"/>
      <c r="E156" s="61">
        <f t="shared" si="115"/>
        <v>979.18222450619078</v>
      </c>
      <c r="F156" s="61"/>
      <c r="G156" s="61">
        <f>VLOOKUP($A156,[8]Dept!$A$4:$U$44,6,FALSE)*G$3%</f>
        <v>0</v>
      </c>
      <c r="H156" s="61">
        <f>VLOOKUP($A156,[8]Dept!$A$4:$U$44,7,FALSE)*H$3%</f>
        <v>0</v>
      </c>
      <c r="I156" s="61">
        <f>VLOOKUP($A156,[8]Dept!$A$4:$U$44,8,FALSE)*I$3%</f>
        <v>0</v>
      </c>
      <c r="J156" s="61">
        <f t="shared" si="137"/>
        <v>0</v>
      </c>
      <c r="K156" s="61">
        <f>VLOOKUP($A156,[8]Dept!$A$4:$U$44,10,FALSE)*K$3%</f>
        <v>51.904892292184044</v>
      </c>
      <c r="L156" s="61">
        <f>VLOOKUP($A156,[8]Dept!$A$4:$U$44,11,FALSE)*L$3%</f>
        <v>0</v>
      </c>
      <c r="M156" s="61">
        <f>VLOOKUP($A156,[8]Dept!$A$4:$U$44,12,FALSE)*M$3%</f>
        <v>128.09692164393334</v>
      </c>
      <c r="N156" s="61">
        <f t="shared" si="138"/>
        <v>180.0018139361174</v>
      </c>
      <c r="O156" s="61">
        <f>VLOOKUP($A156,[8]Dept!$A$4:$U$44,14,FALSE)*O$3%</f>
        <v>0</v>
      </c>
      <c r="P156" s="61">
        <f>VLOOKUP($A156,[8]Dept!$A$4:$U$44,15,FALSE)*P$3%</f>
        <v>0</v>
      </c>
      <c r="Q156" s="61">
        <f>VLOOKUP($A156,[8]Dept!$A$4:$U$44,16,FALSE)*Q$3%</f>
        <v>0</v>
      </c>
      <c r="R156" s="61">
        <f t="shared" si="139"/>
        <v>0</v>
      </c>
      <c r="S156" s="61">
        <f>VLOOKUP($A156,[8]Dept!$A$4:$U$44,18,FALSE)*S$3%</f>
        <v>799.18041057007338</v>
      </c>
      <c r="T156" s="61">
        <f>VLOOKUP($A156,[8]Dept!$A$4:$U$44,19,FALSE)*T$3%</f>
        <v>0</v>
      </c>
      <c r="U156" s="61">
        <f>VLOOKUP($A156,[8]Dept!$A$4:$U$44,20,FALSE)*U$3%</f>
        <v>0</v>
      </c>
      <c r="V156" s="61">
        <f t="shared" si="136"/>
        <v>799.18041057007338</v>
      </c>
    </row>
    <row r="157" spans="1:22" hidden="1">
      <c r="A157" s="51">
        <v>154</v>
      </c>
      <c r="B157" s="11" t="s">
        <v>163</v>
      </c>
      <c r="C157" s="59" t="s">
        <v>48</v>
      </c>
      <c r="D157" s="59"/>
      <c r="E157" s="61">
        <f t="shared" si="115"/>
        <v>5752.6760795850405</v>
      </c>
      <c r="F157" s="61"/>
      <c r="G157" s="61">
        <f>VLOOKUP($A157,[8]Dept!$A$4:$U$44,6,FALSE)*G$3%</f>
        <v>0</v>
      </c>
      <c r="H157" s="61">
        <f>VLOOKUP($A157,[8]Dept!$A$4:$U$44,7,FALSE)*H$3%</f>
        <v>0</v>
      </c>
      <c r="I157" s="61">
        <f>VLOOKUP($A157,[8]Dept!$A$4:$U$44,8,FALSE)*I$3%</f>
        <v>0</v>
      </c>
      <c r="J157" s="61">
        <f t="shared" si="137"/>
        <v>0</v>
      </c>
      <c r="K157" s="61">
        <f>VLOOKUP($A157,[8]Dept!$A$4:$U$44,10,FALSE)*K$3%</f>
        <v>602.09675058933487</v>
      </c>
      <c r="L157" s="61">
        <f>VLOOKUP($A157,[8]Dept!$A$4:$U$44,11,FALSE)*L$3%</f>
        <v>0</v>
      </c>
      <c r="M157" s="61">
        <f>VLOOKUP($A157,[8]Dept!$A$4:$U$44,12,FALSE)*M$3%</f>
        <v>1502.4772981024355</v>
      </c>
      <c r="N157" s="61">
        <f t="shared" si="138"/>
        <v>2104.5740486917703</v>
      </c>
      <c r="O157" s="61">
        <f>VLOOKUP($A157,[8]Dept!$A$4:$U$44,14,FALSE)*O$3%</f>
        <v>839.55373088987039</v>
      </c>
      <c r="P157" s="61">
        <f>VLOOKUP($A157,[8]Dept!$A$4:$U$44,15,FALSE)*P$3%</f>
        <v>0</v>
      </c>
      <c r="Q157" s="61">
        <f>VLOOKUP($A157,[8]Dept!$A$4:$U$44,16,FALSE)*Q$3%</f>
        <v>0</v>
      </c>
      <c r="R157" s="61">
        <f t="shared" si="139"/>
        <v>839.55373088987039</v>
      </c>
      <c r="S157" s="61">
        <f>VLOOKUP($A157,[8]Dept!$A$4:$U$44,18,FALSE)*S$3%</f>
        <v>2808.5483000034005</v>
      </c>
      <c r="T157" s="61">
        <f>VLOOKUP($A157,[8]Dept!$A$4:$U$44,19,FALSE)*T$3%</f>
        <v>0</v>
      </c>
      <c r="U157" s="61">
        <f>VLOOKUP($A157,[8]Dept!$A$4:$U$44,20,FALSE)*U$3%</f>
        <v>0</v>
      </c>
      <c r="V157" s="61">
        <f t="shared" si="136"/>
        <v>2808.5483000034005</v>
      </c>
    </row>
    <row r="158" spans="1:22" ht="31.5" hidden="1">
      <c r="A158" s="129">
        <v>155</v>
      </c>
      <c r="B158" s="124" t="s">
        <v>163</v>
      </c>
      <c r="C158" s="127" t="s">
        <v>60</v>
      </c>
      <c r="D158" s="127"/>
      <c r="E158" s="127">
        <f t="shared" si="115"/>
        <v>0</v>
      </c>
      <c r="F158" s="105"/>
      <c r="G158" s="127">
        <f t="shared" si="115"/>
        <v>0</v>
      </c>
      <c r="H158" s="127">
        <f t="shared" si="115"/>
        <v>0</v>
      </c>
      <c r="I158" s="127">
        <f t="shared" si="115"/>
        <v>0</v>
      </c>
      <c r="J158" s="127">
        <f t="shared" si="115"/>
        <v>0</v>
      </c>
      <c r="K158" s="127">
        <f t="shared" si="115"/>
        <v>0</v>
      </c>
      <c r="L158" s="127">
        <f t="shared" si="115"/>
        <v>0</v>
      </c>
      <c r="M158" s="127">
        <f t="shared" si="115"/>
        <v>0</v>
      </c>
      <c r="N158" s="127">
        <f t="shared" si="115"/>
        <v>0</v>
      </c>
      <c r="O158" s="127">
        <f t="shared" si="115"/>
        <v>0</v>
      </c>
      <c r="P158" s="127">
        <f t="shared" si="115"/>
        <v>0</v>
      </c>
      <c r="Q158" s="127">
        <f t="shared" si="115"/>
        <v>0</v>
      </c>
      <c r="R158" s="127">
        <f t="shared" si="115"/>
        <v>0</v>
      </c>
      <c r="S158" s="127">
        <f t="shared" si="115"/>
        <v>0</v>
      </c>
      <c r="T158" s="127">
        <f t="shared" si="115"/>
        <v>0</v>
      </c>
      <c r="U158" s="127">
        <f t="shared" ref="U158:V158" si="140">SUM(W158:AL158)/2</f>
        <v>0</v>
      </c>
      <c r="V158" s="127">
        <f t="shared" si="140"/>
        <v>0</v>
      </c>
    </row>
    <row r="159" spans="1:22" hidden="1">
      <c r="A159" s="51">
        <v>156</v>
      </c>
      <c r="B159" s="11" t="s">
        <v>163</v>
      </c>
      <c r="C159" s="59" t="s">
        <v>142</v>
      </c>
      <c r="D159" s="59"/>
      <c r="E159" s="55">
        <f t="shared" si="115"/>
        <v>3074245.3042560751</v>
      </c>
      <c r="F159" s="55"/>
      <c r="G159" s="61">
        <f>VLOOKUP($A159,[8]Dept!$A$4:$U$44,6,FALSE)*G$3%</f>
        <v>315838.96672338963</v>
      </c>
      <c r="H159" s="61">
        <f>VLOOKUP($A159,[8]Dept!$A$4:$U$44,7,FALSE)*H$3%</f>
        <v>303810.01123199816</v>
      </c>
      <c r="I159" s="61">
        <f>VLOOKUP($A159,[8]Dept!$A$4:$U$44,8,FALSE)*I$3%</f>
        <v>256384.48714389565</v>
      </c>
      <c r="J159" s="61">
        <f t="shared" ref="J159" si="141">SUM(G159:I159)</f>
        <v>876033.46509928349</v>
      </c>
      <c r="K159" s="61">
        <f>VLOOKUP($A159,[8]Dept!$A$4:$U$44,10,FALSE)*K$3%</f>
        <v>232122.37077917071</v>
      </c>
      <c r="L159" s="61">
        <f>VLOOKUP($A159,[8]Dept!$A$4:$U$44,11,FALSE)*L$3%</f>
        <v>235067.13830230798</v>
      </c>
      <c r="M159" s="61">
        <f>VLOOKUP($A159,[8]Dept!$A$4:$U$44,12,FALSE)*M$3%</f>
        <v>236598.34168512846</v>
      </c>
      <c r="N159" s="61">
        <f t="shared" ref="N159" si="142">SUM(K159:M159)</f>
        <v>703787.85076660709</v>
      </c>
      <c r="O159" s="61">
        <f>VLOOKUP($A159,[8]Dept!$A$4:$U$44,14,FALSE)*O$3%</f>
        <v>250628.95536082986</v>
      </c>
      <c r="P159" s="61">
        <f>VLOOKUP($A159,[8]Dept!$A$4:$U$44,15,FALSE)*P$3%</f>
        <v>230231.79333758409</v>
      </c>
      <c r="Q159" s="61">
        <f>VLOOKUP($A159,[8]Dept!$A$4:$U$44,16,FALSE)*Q$3%</f>
        <v>239627.66843174479</v>
      </c>
      <c r="R159" s="61">
        <f t="shared" ref="R159" si="143">SUM(O159:Q159)</f>
        <v>720488.41713015875</v>
      </c>
      <c r="S159" s="61">
        <f>VLOOKUP($A159,[8]Dept!$A$4:$U$44,18,FALSE)*S$3%</f>
        <v>275983.91110077646</v>
      </c>
      <c r="T159" s="61">
        <f>VLOOKUP($A159,[8]Dept!$A$4:$U$44,19,FALSE)*T$3%</f>
        <v>247247.31783115858</v>
      </c>
      <c r="U159" s="61">
        <f>VLOOKUP($A159,[8]Dept!$A$4:$U$44,20,FALSE)*U$3%</f>
        <v>250704.34232809037</v>
      </c>
      <c r="V159" s="61">
        <f t="shared" ref="V159" si="144">SUM(S159:U159)</f>
        <v>773935.57126002538</v>
      </c>
    </row>
    <row r="160" spans="1:22" s="6" customFormat="1" hidden="1">
      <c r="A160" s="129">
        <v>157</v>
      </c>
      <c r="B160" s="124" t="s">
        <v>165</v>
      </c>
      <c r="C160" s="123" t="s">
        <v>166</v>
      </c>
      <c r="D160" s="123"/>
      <c r="E160" s="123">
        <f>SUM(E161:E171)</f>
        <v>0</v>
      </c>
      <c r="F160" s="104"/>
      <c r="G160" s="123">
        <f t="shared" ref="G160:V160" si="145">SUM(G161:G171)</f>
        <v>0</v>
      </c>
      <c r="H160" s="123">
        <f t="shared" si="145"/>
        <v>0</v>
      </c>
      <c r="I160" s="123">
        <f t="shared" si="145"/>
        <v>0</v>
      </c>
      <c r="J160" s="123">
        <f t="shared" si="145"/>
        <v>0</v>
      </c>
      <c r="K160" s="123">
        <f t="shared" si="145"/>
        <v>0</v>
      </c>
      <c r="L160" s="123">
        <f t="shared" si="145"/>
        <v>0</v>
      </c>
      <c r="M160" s="123">
        <f t="shared" si="145"/>
        <v>0</v>
      </c>
      <c r="N160" s="123">
        <f t="shared" si="145"/>
        <v>0</v>
      </c>
      <c r="O160" s="123">
        <f t="shared" si="145"/>
        <v>0</v>
      </c>
      <c r="P160" s="123">
        <f t="shared" si="145"/>
        <v>0</v>
      </c>
      <c r="Q160" s="123">
        <f t="shared" si="145"/>
        <v>0</v>
      </c>
      <c r="R160" s="123">
        <f t="shared" si="145"/>
        <v>0</v>
      </c>
      <c r="S160" s="123">
        <f t="shared" si="145"/>
        <v>0</v>
      </c>
      <c r="T160" s="123">
        <f t="shared" si="145"/>
        <v>0</v>
      </c>
      <c r="U160" s="123">
        <f t="shared" si="145"/>
        <v>0</v>
      </c>
      <c r="V160" s="123">
        <f t="shared" si="145"/>
        <v>0</v>
      </c>
    </row>
    <row r="161" spans="1:22" s="6" customFormat="1" hidden="1">
      <c r="A161" s="51">
        <v>158</v>
      </c>
      <c r="B161" s="11" t="s">
        <v>165</v>
      </c>
      <c r="C161" s="60" t="s">
        <v>158</v>
      </c>
      <c r="D161" s="60"/>
      <c r="E161" s="61">
        <f t="shared" si="115"/>
        <v>0</v>
      </c>
      <c r="F161" s="61"/>
      <c r="G161" s="61">
        <f>VLOOKUP($A161,[8]Dept!$A$4:$U$44,6,FALSE)*G$3%</f>
        <v>0</v>
      </c>
      <c r="H161" s="61">
        <f>VLOOKUP($A161,[8]Dept!$A$4:$U$44,7,FALSE)*H$3%</f>
        <v>0</v>
      </c>
      <c r="I161" s="61">
        <f>VLOOKUP($A161,[8]Dept!$A$4:$U$44,8,FALSE)*I$3%</f>
        <v>0</v>
      </c>
      <c r="J161" s="61">
        <f t="shared" ref="J161:J171" si="146">SUM(G161:I161)</f>
        <v>0</v>
      </c>
      <c r="K161" s="61">
        <f>VLOOKUP($A161,[8]Dept!$A$4:$U$44,10,FALSE)*K$3%</f>
        <v>0</v>
      </c>
      <c r="L161" s="61">
        <f>VLOOKUP($A161,[8]Dept!$A$4:$U$44,11,FALSE)*L$3%</f>
        <v>0</v>
      </c>
      <c r="M161" s="61">
        <f>VLOOKUP($A161,[8]Dept!$A$4:$U$44,12,FALSE)*M$3%</f>
        <v>0</v>
      </c>
      <c r="N161" s="61">
        <f t="shared" ref="N161:N171" si="147">SUM(K161:M161)</f>
        <v>0</v>
      </c>
      <c r="O161" s="61">
        <f>VLOOKUP($A161,[8]Dept!$A$4:$U$44,14,FALSE)*O$3%</f>
        <v>0</v>
      </c>
      <c r="P161" s="61">
        <f>VLOOKUP($A161,[8]Dept!$A$4:$U$44,15,FALSE)*P$3%</f>
        <v>0</v>
      </c>
      <c r="Q161" s="61">
        <f>VLOOKUP($A161,[8]Dept!$A$4:$U$44,16,FALSE)*Q$3%</f>
        <v>0</v>
      </c>
      <c r="R161" s="61">
        <f t="shared" ref="R161:R171" si="148">SUM(O161:Q161)</f>
        <v>0</v>
      </c>
      <c r="S161" s="61">
        <f>VLOOKUP($A161,[8]Dept!$A$4:$U$44,18,FALSE)*S$3%</f>
        <v>0</v>
      </c>
      <c r="T161" s="61">
        <f>VLOOKUP($A161,[8]Dept!$A$4:$U$44,19,FALSE)*T$3%</f>
        <v>0</v>
      </c>
      <c r="U161" s="61">
        <f>VLOOKUP($A161,[8]Dept!$A$4:$U$44,20,FALSE)*U$3%</f>
        <v>0</v>
      </c>
      <c r="V161" s="61">
        <f t="shared" ref="V161:V171" si="149">SUM(S161:U161)</f>
        <v>0</v>
      </c>
    </row>
    <row r="162" spans="1:22" s="6" customFormat="1" hidden="1">
      <c r="A162" s="51">
        <v>159</v>
      </c>
      <c r="B162" s="11" t="s">
        <v>165</v>
      </c>
      <c r="C162" s="59" t="s">
        <v>41</v>
      </c>
      <c r="D162" s="59"/>
      <c r="E162" s="61">
        <f t="shared" si="115"/>
        <v>0</v>
      </c>
      <c r="F162" s="61"/>
      <c r="G162" s="61">
        <f>VLOOKUP($A162,[8]Dept!$A$4:$U$44,6,FALSE)*G$3%</f>
        <v>0</v>
      </c>
      <c r="H162" s="61">
        <f>VLOOKUP($A162,[8]Dept!$A$4:$U$44,7,FALSE)*H$3%</f>
        <v>0</v>
      </c>
      <c r="I162" s="61">
        <f>VLOOKUP($A162,[8]Dept!$A$4:$U$44,8,FALSE)*I$3%</f>
        <v>0</v>
      </c>
      <c r="J162" s="61">
        <f t="shared" si="146"/>
        <v>0</v>
      </c>
      <c r="K162" s="61">
        <f>VLOOKUP($A162,[8]Dept!$A$4:$U$44,10,FALSE)*K$3%</f>
        <v>0</v>
      </c>
      <c r="L162" s="61">
        <f>VLOOKUP($A162,[8]Dept!$A$4:$U$44,11,FALSE)*L$3%</f>
        <v>0</v>
      </c>
      <c r="M162" s="61">
        <f>VLOOKUP($A162,[8]Dept!$A$4:$U$44,12,FALSE)*M$3%</f>
        <v>0</v>
      </c>
      <c r="N162" s="61">
        <f t="shared" si="147"/>
        <v>0</v>
      </c>
      <c r="O162" s="61">
        <f>VLOOKUP($A162,[8]Dept!$A$4:$U$44,14,FALSE)*O$3%</f>
        <v>0</v>
      </c>
      <c r="P162" s="61">
        <f>VLOOKUP($A162,[8]Dept!$A$4:$U$44,15,FALSE)*P$3%</f>
        <v>0</v>
      </c>
      <c r="Q162" s="61">
        <f>VLOOKUP($A162,[8]Dept!$A$4:$U$44,16,FALSE)*Q$3%</f>
        <v>0</v>
      </c>
      <c r="R162" s="61">
        <f t="shared" si="148"/>
        <v>0</v>
      </c>
      <c r="S162" s="61">
        <f>VLOOKUP($A162,[8]Dept!$A$4:$U$44,18,FALSE)*S$3%</f>
        <v>0</v>
      </c>
      <c r="T162" s="61">
        <f>VLOOKUP($A162,[8]Dept!$A$4:$U$44,19,FALSE)*T$3%</f>
        <v>0</v>
      </c>
      <c r="U162" s="61">
        <f>VLOOKUP($A162,[8]Dept!$A$4:$U$44,20,FALSE)*U$3%</f>
        <v>0</v>
      </c>
      <c r="V162" s="61">
        <f t="shared" si="149"/>
        <v>0</v>
      </c>
    </row>
    <row r="163" spans="1:22" s="6" customFormat="1" hidden="1">
      <c r="A163" s="51">
        <v>160</v>
      </c>
      <c r="B163" s="11" t="s">
        <v>165</v>
      </c>
      <c r="C163" s="59" t="s">
        <v>42</v>
      </c>
      <c r="D163" s="59"/>
      <c r="E163" s="61">
        <f t="shared" si="115"/>
        <v>0</v>
      </c>
      <c r="F163" s="61"/>
      <c r="G163" s="61">
        <f>VLOOKUP($A163,[8]Dept!$A$4:$U$44,6,FALSE)*G$3%</f>
        <v>0</v>
      </c>
      <c r="H163" s="61">
        <f>VLOOKUP($A163,[8]Dept!$A$4:$U$44,7,FALSE)*H$3%</f>
        <v>0</v>
      </c>
      <c r="I163" s="61">
        <f>VLOOKUP($A163,[8]Dept!$A$4:$U$44,8,FALSE)*I$3%</f>
        <v>0</v>
      </c>
      <c r="J163" s="61">
        <f t="shared" si="146"/>
        <v>0</v>
      </c>
      <c r="K163" s="61">
        <f>VLOOKUP($A163,[8]Dept!$A$4:$U$44,10,FALSE)*K$3%</f>
        <v>0</v>
      </c>
      <c r="L163" s="61">
        <f>VLOOKUP($A163,[8]Dept!$A$4:$U$44,11,FALSE)*L$3%</f>
        <v>0</v>
      </c>
      <c r="M163" s="61">
        <f>VLOOKUP($A163,[8]Dept!$A$4:$U$44,12,FALSE)*M$3%</f>
        <v>0</v>
      </c>
      <c r="N163" s="61">
        <f t="shared" si="147"/>
        <v>0</v>
      </c>
      <c r="O163" s="61">
        <f>VLOOKUP($A163,[8]Dept!$A$4:$U$44,14,FALSE)*O$3%</f>
        <v>0</v>
      </c>
      <c r="P163" s="61">
        <f>VLOOKUP($A163,[8]Dept!$A$4:$U$44,15,FALSE)*P$3%</f>
        <v>0</v>
      </c>
      <c r="Q163" s="61">
        <f>VLOOKUP($A163,[8]Dept!$A$4:$U$44,16,FALSE)*Q$3%</f>
        <v>0</v>
      </c>
      <c r="R163" s="61">
        <f t="shared" si="148"/>
        <v>0</v>
      </c>
      <c r="S163" s="61">
        <f>VLOOKUP($A163,[8]Dept!$A$4:$U$44,18,FALSE)*S$3%</f>
        <v>0</v>
      </c>
      <c r="T163" s="61">
        <f>VLOOKUP($A163,[8]Dept!$A$4:$U$44,19,FALSE)*T$3%</f>
        <v>0</v>
      </c>
      <c r="U163" s="61">
        <f>VLOOKUP($A163,[8]Dept!$A$4:$U$44,20,FALSE)*U$3%</f>
        <v>0</v>
      </c>
      <c r="V163" s="61">
        <f t="shared" si="149"/>
        <v>0</v>
      </c>
    </row>
    <row r="164" spans="1:22" s="6" customFormat="1" hidden="1">
      <c r="A164" s="51">
        <v>161</v>
      </c>
      <c r="B164" s="11" t="s">
        <v>165</v>
      </c>
      <c r="C164" s="60" t="s">
        <v>159</v>
      </c>
      <c r="D164" s="60"/>
      <c r="E164" s="61">
        <f t="shared" si="115"/>
        <v>0</v>
      </c>
      <c r="F164" s="61"/>
      <c r="G164" s="61">
        <f>VLOOKUP($A164,[8]Dept!$A$4:$U$44,6,FALSE)*G$3%</f>
        <v>0</v>
      </c>
      <c r="H164" s="61">
        <f>VLOOKUP($A164,[8]Dept!$A$4:$U$44,7,FALSE)*H$3%</f>
        <v>0</v>
      </c>
      <c r="I164" s="61">
        <f>VLOOKUP($A164,[8]Dept!$A$4:$U$44,8,FALSE)*I$3%</f>
        <v>0</v>
      </c>
      <c r="J164" s="61">
        <f t="shared" si="146"/>
        <v>0</v>
      </c>
      <c r="K164" s="61">
        <f>VLOOKUP($A164,[8]Dept!$A$4:$U$44,10,FALSE)*K$3%</f>
        <v>0</v>
      </c>
      <c r="L164" s="61">
        <f>VLOOKUP($A164,[8]Dept!$A$4:$U$44,11,FALSE)*L$3%</f>
        <v>0</v>
      </c>
      <c r="M164" s="61">
        <f>VLOOKUP($A164,[8]Dept!$A$4:$U$44,12,FALSE)*M$3%</f>
        <v>0</v>
      </c>
      <c r="N164" s="61">
        <f t="shared" si="147"/>
        <v>0</v>
      </c>
      <c r="O164" s="61">
        <f>VLOOKUP($A164,[8]Dept!$A$4:$U$44,14,FALSE)*O$3%</f>
        <v>0</v>
      </c>
      <c r="P164" s="61">
        <f>VLOOKUP($A164,[8]Dept!$A$4:$U$44,15,FALSE)*P$3%</f>
        <v>0</v>
      </c>
      <c r="Q164" s="61">
        <f>VLOOKUP($A164,[8]Dept!$A$4:$U$44,16,FALSE)*Q$3%</f>
        <v>0</v>
      </c>
      <c r="R164" s="61">
        <f t="shared" si="148"/>
        <v>0</v>
      </c>
      <c r="S164" s="61">
        <f>VLOOKUP($A164,[8]Dept!$A$4:$U$44,18,FALSE)*S$3%</f>
        <v>0</v>
      </c>
      <c r="T164" s="61">
        <f>VLOOKUP($A164,[8]Dept!$A$4:$U$44,19,FALSE)*T$3%</f>
        <v>0</v>
      </c>
      <c r="U164" s="61">
        <f>VLOOKUP($A164,[8]Dept!$A$4:$U$44,20,FALSE)*U$3%</f>
        <v>0</v>
      </c>
      <c r="V164" s="61">
        <f t="shared" si="149"/>
        <v>0</v>
      </c>
    </row>
    <row r="165" spans="1:22" s="6" customFormat="1" hidden="1">
      <c r="A165" s="51">
        <v>162</v>
      </c>
      <c r="B165" s="11" t="s">
        <v>165</v>
      </c>
      <c r="C165" s="59" t="s">
        <v>68</v>
      </c>
      <c r="D165" s="59"/>
      <c r="E165" s="61">
        <f t="shared" si="115"/>
        <v>0</v>
      </c>
      <c r="F165" s="61"/>
      <c r="G165" s="61">
        <f>VLOOKUP($A165,[8]Dept!$A$4:$U$44,6,FALSE)*G$3%</f>
        <v>0</v>
      </c>
      <c r="H165" s="61">
        <f>VLOOKUP($A165,[8]Dept!$A$4:$U$44,7,FALSE)*H$3%</f>
        <v>0</v>
      </c>
      <c r="I165" s="61">
        <f>VLOOKUP($A165,[8]Dept!$A$4:$U$44,8,FALSE)*I$3%</f>
        <v>0</v>
      </c>
      <c r="J165" s="61">
        <f t="shared" si="146"/>
        <v>0</v>
      </c>
      <c r="K165" s="61">
        <f>VLOOKUP($A165,[8]Dept!$A$4:$U$44,10,FALSE)*K$3%</f>
        <v>0</v>
      </c>
      <c r="L165" s="61">
        <f>VLOOKUP($A165,[8]Dept!$A$4:$U$44,11,FALSE)*L$3%</f>
        <v>0</v>
      </c>
      <c r="M165" s="61">
        <f>VLOOKUP($A165,[8]Dept!$A$4:$U$44,12,FALSE)*M$3%</f>
        <v>0</v>
      </c>
      <c r="N165" s="61">
        <f t="shared" si="147"/>
        <v>0</v>
      </c>
      <c r="O165" s="61">
        <f>VLOOKUP($A165,[8]Dept!$A$4:$U$44,14,FALSE)*O$3%</f>
        <v>0</v>
      </c>
      <c r="P165" s="61">
        <f>VLOOKUP($A165,[8]Dept!$A$4:$U$44,15,FALSE)*P$3%</f>
        <v>0</v>
      </c>
      <c r="Q165" s="61">
        <f>VLOOKUP($A165,[8]Dept!$A$4:$U$44,16,FALSE)*Q$3%</f>
        <v>0</v>
      </c>
      <c r="R165" s="61">
        <f t="shared" si="148"/>
        <v>0</v>
      </c>
      <c r="S165" s="61">
        <f>VLOOKUP($A165,[8]Dept!$A$4:$U$44,18,FALSE)*S$3%</f>
        <v>0</v>
      </c>
      <c r="T165" s="61">
        <f>VLOOKUP($A165,[8]Dept!$A$4:$U$44,19,FALSE)*T$3%</f>
        <v>0</v>
      </c>
      <c r="U165" s="61">
        <f>VLOOKUP($A165,[8]Dept!$A$4:$U$44,20,FALSE)*U$3%</f>
        <v>0</v>
      </c>
      <c r="V165" s="61">
        <f t="shared" si="149"/>
        <v>0</v>
      </c>
    </row>
    <row r="166" spans="1:22" s="6" customFormat="1" hidden="1">
      <c r="A166" s="51">
        <v>163</v>
      </c>
      <c r="B166" s="11" t="s">
        <v>165</v>
      </c>
      <c r="C166" s="59" t="s">
        <v>69</v>
      </c>
      <c r="D166" s="59"/>
      <c r="E166" s="61">
        <f t="shared" si="115"/>
        <v>0</v>
      </c>
      <c r="F166" s="61"/>
      <c r="G166" s="61">
        <f>VLOOKUP($A166,[8]Dept!$A$4:$U$44,6,FALSE)*G$3%</f>
        <v>0</v>
      </c>
      <c r="H166" s="61">
        <f>VLOOKUP($A166,[8]Dept!$A$4:$U$44,7,FALSE)*H$3%</f>
        <v>0</v>
      </c>
      <c r="I166" s="61">
        <f>VLOOKUP($A166,[8]Dept!$A$4:$U$44,8,FALSE)*I$3%</f>
        <v>0</v>
      </c>
      <c r="J166" s="61">
        <f t="shared" si="146"/>
        <v>0</v>
      </c>
      <c r="K166" s="61">
        <f>VLOOKUP($A166,[8]Dept!$A$4:$U$44,10,FALSE)*K$3%</f>
        <v>0</v>
      </c>
      <c r="L166" s="61">
        <f>VLOOKUP($A166,[8]Dept!$A$4:$U$44,11,FALSE)*L$3%</f>
        <v>0</v>
      </c>
      <c r="M166" s="61">
        <f>VLOOKUP($A166,[8]Dept!$A$4:$U$44,12,FALSE)*M$3%</f>
        <v>0</v>
      </c>
      <c r="N166" s="61">
        <f t="shared" si="147"/>
        <v>0</v>
      </c>
      <c r="O166" s="61">
        <f>VLOOKUP($A166,[8]Dept!$A$4:$U$44,14,FALSE)*O$3%</f>
        <v>0</v>
      </c>
      <c r="P166" s="61">
        <f>VLOOKUP($A166,[8]Dept!$A$4:$U$44,15,FALSE)*P$3%</f>
        <v>0</v>
      </c>
      <c r="Q166" s="61">
        <f>VLOOKUP($A166,[8]Dept!$A$4:$U$44,16,FALSE)*Q$3%</f>
        <v>0</v>
      </c>
      <c r="R166" s="61">
        <f t="shared" si="148"/>
        <v>0</v>
      </c>
      <c r="S166" s="61">
        <f>VLOOKUP($A166,[8]Dept!$A$4:$U$44,18,FALSE)*S$3%</f>
        <v>0</v>
      </c>
      <c r="T166" s="61">
        <f>VLOOKUP($A166,[8]Dept!$A$4:$U$44,19,FALSE)*T$3%</f>
        <v>0</v>
      </c>
      <c r="U166" s="61">
        <f>VLOOKUP($A166,[8]Dept!$A$4:$U$44,20,FALSE)*U$3%</f>
        <v>0</v>
      </c>
      <c r="V166" s="61">
        <f t="shared" si="149"/>
        <v>0</v>
      </c>
    </row>
    <row r="167" spans="1:22" s="6" customFormat="1" hidden="1">
      <c r="A167" s="51">
        <v>164</v>
      </c>
      <c r="B167" s="11" t="s">
        <v>165</v>
      </c>
      <c r="C167" s="59" t="s">
        <v>71</v>
      </c>
      <c r="D167" s="59"/>
      <c r="E167" s="61">
        <f t="shared" si="115"/>
        <v>0</v>
      </c>
      <c r="F167" s="61"/>
      <c r="G167" s="61">
        <f>VLOOKUP($A167,[8]Dept!$A$4:$U$44,6,FALSE)*G$3%</f>
        <v>0</v>
      </c>
      <c r="H167" s="61">
        <f>VLOOKUP($A167,[8]Dept!$A$4:$U$44,7,FALSE)*H$3%</f>
        <v>0</v>
      </c>
      <c r="I167" s="61">
        <f>VLOOKUP($A167,[8]Dept!$A$4:$U$44,8,FALSE)*I$3%</f>
        <v>0</v>
      </c>
      <c r="J167" s="61">
        <f t="shared" si="146"/>
        <v>0</v>
      </c>
      <c r="K167" s="61">
        <f>VLOOKUP($A167,[8]Dept!$A$4:$U$44,10,FALSE)*K$3%</f>
        <v>0</v>
      </c>
      <c r="L167" s="61">
        <f>VLOOKUP($A167,[8]Dept!$A$4:$U$44,11,FALSE)*L$3%</f>
        <v>0</v>
      </c>
      <c r="M167" s="61">
        <f>VLOOKUP($A167,[8]Dept!$A$4:$U$44,12,FALSE)*M$3%</f>
        <v>0</v>
      </c>
      <c r="N167" s="61">
        <f t="shared" si="147"/>
        <v>0</v>
      </c>
      <c r="O167" s="61">
        <f>VLOOKUP($A167,[8]Dept!$A$4:$U$44,14,FALSE)*O$3%</f>
        <v>0</v>
      </c>
      <c r="P167" s="61">
        <f>VLOOKUP($A167,[8]Dept!$A$4:$U$44,15,FALSE)*P$3%</f>
        <v>0</v>
      </c>
      <c r="Q167" s="61">
        <f>VLOOKUP($A167,[8]Dept!$A$4:$U$44,16,FALSE)*Q$3%</f>
        <v>0</v>
      </c>
      <c r="R167" s="61">
        <f t="shared" si="148"/>
        <v>0</v>
      </c>
      <c r="S167" s="61">
        <f>VLOOKUP($A167,[8]Dept!$A$4:$U$44,18,FALSE)*S$3%</f>
        <v>0</v>
      </c>
      <c r="T167" s="61">
        <f>VLOOKUP($A167,[8]Dept!$A$4:$U$44,19,FALSE)*T$3%</f>
        <v>0</v>
      </c>
      <c r="U167" s="61">
        <f>VLOOKUP($A167,[8]Dept!$A$4:$U$44,20,FALSE)*U$3%</f>
        <v>0</v>
      </c>
      <c r="V167" s="61">
        <f t="shared" si="149"/>
        <v>0</v>
      </c>
    </row>
    <row r="168" spans="1:22" s="6" customFormat="1" hidden="1">
      <c r="A168" s="51">
        <v>165</v>
      </c>
      <c r="B168" s="11" t="s">
        <v>165</v>
      </c>
      <c r="C168" s="59" t="s">
        <v>56</v>
      </c>
      <c r="D168" s="59"/>
      <c r="E168" s="61">
        <f t="shared" si="115"/>
        <v>0</v>
      </c>
      <c r="F168" s="61"/>
      <c r="G168" s="61">
        <f>VLOOKUP($A168,[8]Dept!$A$4:$U$44,6,FALSE)*G$3%</f>
        <v>0</v>
      </c>
      <c r="H168" s="61">
        <f>VLOOKUP($A168,[8]Dept!$A$4:$U$44,7,FALSE)*H$3%</f>
        <v>0</v>
      </c>
      <c r="I168" s="61">
        <f>VLOOKUP($A168,[8]Dept!$A$4:$U$44,8,FALSE)*I$3%</f>
        <v>0</v>
      </c>
      <c r="J168" s="61">
        <f t="shared" si="146"/>
        <v>0</v>
      </c>
      <c r="K168" s="61">
        <f>VLOOKUP($A168,[8]Dept!$A$4:$U$44,10,FALSE)*K$3%</f>
        <v>0</v>
      </c>
      <c r="L168" s="61">
        <f>VLOOKUP($A168,[8]Dept!$A$4:$U$44,11,FALSE)*L$3%</f>
        <v>0</v>
      </c>
      <c r="M168" s="61">
        <f>VLOOKUP($A168,[8]Dept!$A$4:$U$44,12,FALSE)*M$3%</f>
        <v>0</v>
      </c>
      <c r="N168" s="61">
        <f t="shared" si="147"/>
        <v>0</v>
      </c>
      <c r="O168" s="61">
        <f>VLOOKUP($A168,[8]Dept!$A$4:$U$44,14,FALSE)*O$3%</f>
        <v>0</v>
      </c>
      <c r="P168" s="61">
        <f>VLOOKUP($A168,[8]Dept!$A$4:$U$44,15,FALSE)*P$3%</f>
        <v>0</v>
      </c>
      <c r="Q168" s="61">
        <f>VLOOKUP($A168,[8]Dept!$A$4:$U$44,16,FALSE)*Q$3%</f>
        <v>0</v>
      </c>
      <c r="R168" s="61">
        <f t="shared" si="148"/>
        <v>0</v>
      </c>
      <c r="S168" s="61">
        <f>VLOOKUP($A168,[8]Dept!$A$4:$U$44,18,FALSE)*S$3%</f>
        <v>0</v>
      </c>
      <c r="T168" s="61">
        <f>VLOOKUP($A168,[8]Dept!$A$4:$U$44,19,FALSE)*T$3%</f>
        <v>0</v>
      </c>
      <c r="U168" s="61">
        <f>VLOOKUP($A168,[8]Dept!$A$4:$U$44,20,FALSE)*U$3%</f>
        <v>0</v>
      </c>
      <c r="V168" s="61">
        <f t="shared" si="149"/>
        <v>0</v>
      </c>
    </row>
    <row r="169" spans="1:22" s="6" customFormat="1" hidden="1">
      <c r="A169" s="51">
        <v>166</v>
      </c>
      <c r="B169" s="11" t="s">
        <v>165</v>
      </c>
      <c r="C169" s="59" t="s">
        <v>47</v>
      </c>
      <c r="D169" s="59"/>
      <c r="E169" s="61">
        <f t="shared" si="115"/>
        <v>0</v>
      </c>
      <c r="F169" s="61"/>
      <c r="G169" s="61">
        <f>VLOOKUP($A169,[8]Dept!$A$4:$U$44,6,FALSE)*G$3%</f>
        <v>0</v>
      </c>
      <c r="H169" s="61">
        <f>VLOOKUP($A169,[8]Dept!$A$4:$U$44,7,FALSE)*H$3%</f>
        <v>0</v>
      </c>
      <c r="I169" s="61">
        <f>VLOOKUP($A169,[8]Dept!$A$4:$U$44,8,FALSE)*I$3%</f>
        <v>0</v>
      </c>
      <c r="J169" s="61">
        <f t="shared" si="146"/>
        <v>0</v>
      </c>
      <c r="K169" s="61">
        <f>VLOOKUP($A169,[8]Dept!$A$4:$U$44,10,FALSE)*K$3%</f>
        <v>0</v>
      </c>
      <c r="L169" s="61">
        <f>VLOOKUP($A169,[8]Dept!$A$4:$U$44,11,FALSE)*L$3%</f>
        <v>0</v>
      </c>
      <c r="M169" s="61">
        <f>VLOOKUP($A169,[8]Dept!$A$4:$U$44,12,FALSE)*M$3%</f>
        <v>0</v>
      </c>
      <c r="N169" s="61">
        <f t="shared" si="147"/>
        <v>0</v>
      </c>
      <c r="O169" s="61">
        <f>VLOOKUP($A169,[8]Dept!$A$4:$U$44,14,FALSE)*O$3%</f>
        <v>0</v>
      </c>
      <c r="P169" s="61">
        <f>VLOOKUP($A169,[8]Dept!$A$4:$U$44,15,FALSE)*P$3%</f>
        <v>0</v>
      </c>
      <c r="Q169" s="61">
        <f>VLOOKUP($A169,[8]Dept!$A$4:$U$44,16,FALSE)*Q$3%</f>
        <v>0</v>
      </c>
      <c r="R169" s="61">
        <f t="shared" si="148"/>
        <v>0</v>
      </c>
      <c r="S169" s="61">
        <f>VLOOKUP($A169,[8]Dept!$A$4:$U$44,18,FALSE)*S$3%</f>
        <v>0</v>
      </c>
      <c r="T169" s="61">
        <f>VLOOKUP($A169,[8]Dept!$A$4:$U$44,19,FALSE)*T$3%</f>
        <v>0</v>
      </c>
      <c r="U169" s="61">
        <f>VLOOKUP($A169,[8]Dept!$A$4:$U$44,20,FALSE)*U$3%</f>
        <v>0</v>
      </c>
      <c r="V169" s="61">
        <f t="shared" si="149"/>
        <v>0</v>
      </c>
    </row>
    <row r="170" spans="1:22" s="6" customFormat="1" hidden="1">
      <c r="A170" s="51">
        <v>167</v>
      </c>
      <c r="B170" s="11" t="s">
        <v>165</v>
      </c>
      <c r="C170" s="59" t="s">
        <v>50</v>
      </c>
      <c r="D170" s="59"/>
      <c r="E170" s="61">
        <f t="shared" si="115"/>
        <v>0</v>
      </c>
      <c r="F170" s="61"/>
      <c r="G170" s="61">
        <f>VLOOKUP($A170,[8]Dept!$A$4:$U$44,6,FALSE)*G$3%</f>
        <v>0</v>
      </c>
      <c r="H170" s="61">
        <f>VLOOKUP($A170,[8]Dept!$A$4:$U$44,7,FALSE)*H$3%</f>
        <v>0</v>
      </c>
      <c r="I170" s="61">
        <f>VLOOKUP($A170,[8]Dept!$A$4:$U$44,8,FALSE)*I$3%</f>
        <v>0</v>
      </c>
      <c r="J170" s="61">
        <f t="shared" si="146"/>
        <v>0</v>
      </c>
      <c r="K170" s="61">
        <f>VLOOKUP($A170,[8]Dept!$A$4:$U$44,10,FALSE)*K$3%</f>
        <v>0</v>
      </c>
      <c r="L170" s="61">
        <f>VLOOKUP($A170,[8]Dept!$A$4:$U$44,11,FALSE)*L$3%</f>
        <v>0</v>
      </c>
      <c r="M170" s="61">
        <f>VLOOKUP($A170,[8]Dept!$A$4:$U$44,12,FALSE)*M$3%</f>
        <v>0</v>
      </c>
      <c r="N170" s="61">
        <f t="shared" si="147"/>
        <v>0</v>
      </c>
      <c r="O170" s="61">
        <f>VLOOKUP($A170,[8]Dept!$A$4:$U$44,14,FALSE)*O$3%</f>
        <v>0</v>
      </c>
      <c r="P170" s="61">
        <f>VLOOKUP($A170,[8]Dept!$A$4:$U$44,15,FALSE)*P$3%</f>
        <v>0</v>
      </c>
      <c r="Q170" s="61">
        <f>VLOOKUP($A170,[8]Dept!$A$4:$U$44,16,FALSE)*Q$3%</f>
        <v>0</v>
      </c>
      <c r="R170" s="61">
        <f t="shared" si="148"/>
        <v>0</v>
      </c>
      <c r="S170" s="61">
        <f>VLOOKUP($A170,[8]Dept!$A$4:$U$44,18,FALSE)*S$3%</f>
        <v>0</v>
      </c>
      <c r="T170" s="61">
        <f>VLOOKUP($A170,[8]Dept!$A$4:$U$44,19,FALSE)*T$3%</f>
        <v>0</v>
      </c>
      <c r="U170" s="61">
        <f>VLOOKUP($A170,[8]Dept!$A$4:$U$44,20,FALSE)*U$3%</f>
        <v>0</v>
      </c>
      <c r="V170" s="61">
        <f t="shared" si="149"/>
        <v>0</v>
      </c>
    </row>
    <row r="171" spans="1:22" s="6" customFormat="1" hidden="1">
      <c r="A171" s="51">
        <v>168</v>
      </c>
      <c r="B171" s="11" t="s">
        <v>165</v>
      </c>
      <c r="C171" s="59" t="s">
        <v>48</v>
      </c>
      <c r="D171" s="59"/>
      <c r="E171" s="61">
        <f t="shared" si="115"/>
        <v>0</v>
      </c>
      <c r="F171" s="61"/>
      <c r="G171" s="61">
        <f>VLOOKUP($A171,[8]Dept!$A$4:$U$44,6,FALSE)*G$3%</f>
        <v>0</v>
      </c>
      <c r="H171" s="61">
        <f>VLOOKUP($A171,[8]Dept!$A$4:$U$44,7,FALSE)*H$3%</f>
        <v>0</v>
      </c>
      <c r="I171" s="61">
        <f>VLOOKUP($A171,[8]Dept!$A$4:$U$44,8,FALSE)*I$3%</f>
        <v>0</v>
      </c>
      <c r="J171" s="61">
        <f t="shared" si="146"/>
        <v>0</v>
      </c>
      <c r="K171" s="61">
        <f>VLOOKUP($A171,[8]Dept!$A$4:$U$44,10,FALSE)*K$3%</f>
        <v>0</v>
      </c>
      <c r="L171" s="61">
        <f>VLOOKUP($A171,[8]Dept!$A$4:$U$44,11,FALSE)*L$3%</f>
        <v>0</v>
      </c>
      <c r="M171" s="61">
        <f>VLOOKUP($A171,[8]Dept!$A$4:$U$44,12,FALSE)*M$3%</f>
        <v>0</v>
      </c>
      <c r="N171" s="61">
        <f t="shared" si="147"/>
        <v>0</v>
      </c>
      <c r="O171" s="61">
        <f>VLOOKUP($A171,[8]Dept!$A$4:$U$44,14,FALSE)*O$3%</f>
        <v>0</v>
      </c>
      <c r="P171" s="61">
        <f>VLOOKUP($A171,[8]Dept!$A$4:$U$44,15,FALSE)*P$3%</f>
        <v>0</v>
      </c>
      <c r="Q171" s="61">
        <f>VLOOKUP($A171,[8]Dept!$A$4:$U$44,16,FALSE)*Q$3%</f>
        <v>0</v>
      </c>
      <c r="R171" s="61">
        <f t="shared" si="148"/>
        <v>0</v>
      </c>
      <c r="S171" s="61">
        <f>VLOOKUP($A171,[8]Dept!$A$4:$U$44,18,FALSE)*S$3%</f>
        <v>0</v>
      </c>
      <c r="T171" s="61">
        <f>VLOOKUP($A171,[8]Dept!$A$4:$U$44,19,FALSE)*T$3%</f>
        <v>0</v>
      </c>
      <c r="U171" s="61">
        <f>VLOOKUP($A171,[8]Dept!$A$4:$U$44,20,FALSE)*U$3%</f>
        <v>0</v>
      </c>
      <c r="V171" s="61">
        <f t="shared" si="149"/>
        <v>0</v>
      </c>
    </row>
    <row r="172" spans="1:22" s="6" customFormat="1" hidden="1">
      <c r="A172" s="129">
        <v>169</v>
      </c>
      <c r="B172" s="124" t="s">
        <v>77</v>
      </c>
      <c r="C172" s="130" t="s">
        <v>167</v>
      </c>
      <c r="D172" s="130"/>
      <c r="E172" s="126">
        <f t="shared" ref="E172:V172" si="150">+E173+E185</f>
        <v>2125853.2393474197</v>
      </c>
      <c r="F172" s="107"/>
      <c r="G172" s="126">
        <f t="shared" si="150"/>
        <v>285348.0984751755</v>
      </c>
      <c r="H172" s="126">
        <f t="shared" si="150"/>
        <v>248276.79628605209</v>
      </c>
      <c r="I172" s="126">
        <f t="shared" si="150"/>
        <v>171535.67967109761</v>
      </c>
      <c r="J172" s="126">
        <f t="shared" si="150"/>
        <v>705160.5744323252</v>
      </c>
      <c r="K172" s="126">
        <f t="shared" si="150"/>
        <v>146110.72581373519</v>
      </c>
      <c r="L172" s="126">
        <f t="shared" si="150"/>
        <v>144335.64147284831</v>
      </c>
      <c r="M172" s="126">
        <f t="shared" si="150"/>
        <v>153814.71665138184</v>
      </c>
      <c r="N172" s="126">
        <f t="shared" si="150"/>
        <v>444261.08393796533</v>
      </c>
      <c r="O172" s="126">
        <f t="shared" si="150"/>
        <v>185543.14814132455</v>
      </c>
      <c r="P172" s="126">
        <f t="shared" si="150"/>
        <v>166371.89881036492</v>
      </c>
      <c r="Q172" s="126">
        <f t="shared" si="150"/>
        <v>155189.54441003097</v>
      </c>
      <c r="R172" s="126">
        <f t="shared" si="150"/>
        <v>507104.59136172046</v>
      </c>
      <c r="S172" s="126">
        <f t="shared" si="150"/>
        <v>170389.50974314328</v>
      </c>
      <c r="T172" s="126">
        <f t="shared" si="150"/>
        <v>151061.60468647387</v>
      </c>
      <c r="U172" s="126">
        <f t="shared" si="150"/>
        <v>147875.87518579164</v>
      </c>
      <c r="V172" s="126">
        <f t="shared" si="150"/>
        <v>469326.98961540882</v>
      </c>
    </row>
    <row r="173" spans="1:22" s="6" customFormat="1" hidden="1">
      <c r="A173" s="129">
        <v>170</v>
      </c>
      <c r="B173" s="124" t="s">
        <v>168</v>
      </c>
      <c r="C173" s="123" t="s">
        <v>169</v>
      </c>
      <c r="D173" s="123"/>
      <c r="E173" s="123">
        <f t="shared" ref="E173:V173" si="151">SUM(E174:E183)</f>
        <v>2098184.8276102198</v>
      </c>
      <c r="F173" s="104"/>
      <c r="G173" s="123">
        <f>SUM(G174:G183)</f>
        <v>285348.0984751755</v>
      </c>
      <c r="H173" s="123">
        <f t="shared" si="151"/>
        <v>220608.38454885225</v>
      </c>
      <c r="I173" s="123">
        <f t="shared" si="151"/>
        <v>171535.67967109761</v>
      </c>
      <c r="J173" s="123">
        <f t="shared" si="151"/>
        <v>677492.16269512533</v>
      </c>
      <c r="K173" s="123">
        <f t="shared" si="151"/>
        <v>146110.72581373519</v>
      </c>
      <c r="L173" s="123">
        <f t="shared" si="151"/>
        <v>144335.64147284831</v>
      </c>
      <c r="M173" s="123">
        <f t="shared" si="151"/>
        <v>153814.71665138184</v>
      </c>
      <c r="N173" s="123">
        <f t="shared" si="151"/>
        <v>444261.08393796533</v>
      </c>
      <c r="O173" s="123">
        <f t="shared" si="151"/>
        <v>185543.14814132455</v>
      </c>
      <c r="P173" s="123">
        <f t="shared" si="151"/>
        <v>166371.89881036492</v>
      </c>
      <c r="Q173" s="123">
        <f t="shared" si="151"/>
        <v>155189.54441003097</v>
      </c>
      <c r="R173" s="123">
        <f t="shared" si="151"/>
        <v>507104.59136172046</v>
      </c>
      <c r="S173" s="123">
        <f t="shared" si="151"/>
        <v>170389.50974314328</v>
      </c>
      <c r="T173" s="123">
        <f t="shared" si="151"/>
        <v>151061.60468647387</v>
      </c>
      <c r="U173" s="123">
        <f t="shared" si="151"/>
        <v>147875.87518579164</v>
      </c>
      <c r="V173" s="123">
        <f t="shared" si="151"/>
        <v>469326.98961540882</v>
      </c>
    </row>
    <row r="174" spans="1:22" s="6" customFormat="1" hidden="1">
      <c r="A174" s="51">
        <v>171</v>
      </c>
      <c r="B174" s="11" t="s">
        <v>168</v>
      </c>
      <c r="C174" s="60" t="s">
        <v>158</v>
      </c>
      <c r="D174" s="60"/>
      <c r="E174" s="61">
        <f t="shared" si="115"/>
        <v>0</v>
      </c>
      <c r="F174" s="100"/>
      <c r="G174" s="61">
        <f>VLOOKUP($A174,[6]Dept!$A$5:$U$44,6,FALSE)*G$3%</f>
        <v>0</v>
      </c>
      <c r="H174" s="61">
        <f>VLOOKUP($A174,[6]Dept!$A$5:$U$44,7,FALSE)*H$3%</f>
        <v>0</v>
      </c>
      <c r="I174" s="61">
        <f>VLOOKUP($A174,[6]Dept!$A$5:$U$44,8,FALSE)*I$3%</f>
        <v>0</v>
      </c>
      <c r="J174" s="61">
        <f t="shared" si="133"/>
        <v>0</v>
      </c>
      <c r="K174" s="61">
        <f>VLOOKUP($A174,[6]Dept!$A$5:$U$44,10,FALSE)*K$3%</f>
        <v>0</v>
      </c>
      <c r="L174" s="61">
        <f>VLOOKUP($A174,[6]Dept!$A$5:$U$44,11,FALSE)*L$3%</f>
        <v>0</v>
      </c>
      <c r="M174" s="61">
        <f>VLOOKUP($A174,[6]Dept!$A$5:$U$44,12,FALSE)*M$3%</f>
        <v>0</v>
      </c>
      <c r="N174" s="61">
        <f t="shared" si="134"/>
        <v>0</v>
      </c>
      <c r="O174" s="61">
        <f>VLOOKUP($A174,[6]Dept!$A$5:$U$44,14,FALSE)*O$3%</f>
        <v>0</v>
      </c>
      <c r="P174" s="61">
        <f>VLOOKUP($A174,[6]Dept!$A$5:$U$44,15,FALSE)*P$3%</f>
        <v>0</v>
      </c>
      <c r="Q174" s="61">
        <f>VLOOKUP($A174,[6]Dept!$A$5:$U$44,16,FALSE)*Q$3%</f>
        <v>0</v>
      </c>
      <c r="R174" s="61">
        <f t="shared" si="135"/>
        <v>0</v>
      </c>
      <c r="S174" s="61">
        <f>VLOOKUP($A174,[6]Dept!$A$5:$U$44,18,FALSE)*S$3%</f>
        <v>0</v>
      </c>
      <c r="T174" s="61">
        <f>VLOOKUP($A174,[6]Dept!$A$5:$U$44,19,FALSE)*T$3%</f>
        <v>0</v>
      </c>
      <c r="U174" s="61">
        <f>VLOOKUP($A174,[6]Dept!$A$5:$U$44,20,FALSE)*U$3%</f>
        <v>0</v>
      </c>
      <c r="V174" s="61">
        <f t="shared" si="136"/>
        <v>0</v>
      </c>
    </row>
    <row r="175" spans="1:22" s="6" customFormat="1" hidden="1">
      <c r="A175" s="51">
        <v>174</v>
      </c>
      <c r="B175" s="11" t="s">
        <v>168</v>
      </c>
      <c r="C175" s="59" t="s">
        <v>41</v>
      </c>
      <c r="D175" s="59"/>
      <c r="E175" s="61">
        <f t="shared" si="115"/>
        <v>0</v>
      </c>
      <c r="F175" s="100"/>
      <c r="G175" s="61">
        <f>VLOOKUP($A175,[6]Dept!$A$5:$U$44,6,FALSE)*G$3%</f>
        <v>0</v>
      </c>
      <c r="H175" s="61">
        <f>VLOOKUP($A175,[6]Dept!$A$5:$U$44,7,FALSE)*H$3%</f>
        <v>0</v>
      </c>
      <c r="I175" s="61">
        <f>VLOOKUP($A175,[6]Dept!$A$5:$U$44,8,FALSE)*I$3%</f>
        <v>0</v>
      </c>
      <c r="J175" s="61">
        <f t="shared" ref="J175:J182" si="152">SUM(G175:I175)</f>
        <v>0</v>
      </c>
      <c r="K175" s="61">
        <f>VLOOKUP($A175,[6]Dept!$A$5:$U$44,10,FALSE)*K$3%</f>
        <v>0</v>
      </c>
      <c r="L175" s="61">
        <f>VLOOKUP($A175,[6]Dept!$A$5:$U$44,11,FALSE)*L$3%</f>
        <v>0</v>
      </c>
      <c r="M175" s="61">
        <f>VLOOKUP($A175,[6]Dept!$A$5:$U$44,12,FALSE)*M$3%</f>
        <v>0</v>
      </c>
      <c r="N175" s="61">
        <f t="shared" ref="N175:N182" si="153">SUM(K175:M175)</f>
        <v>0</v>
      </c>
      <c r="O175" s="61">
        <f>VLOOKUP($A175,[6]Dept!$A$5:$U$44,14,FALSE)*O$3%</f>
        <v>0</v>
      </c>
      <c r="P175" s="61">
        <f>VLOOKUP($A175,[6]Dept!$A$5:$U$44,15,FALSE)*P$3%</f>
        <v>0</v>
      </c>
      <c r="Q175" s="61">
        <f>VLOOKUP($A175,[6]Dept!$A$5:$U$44,16,FALSE)*Q$3%</f>
        <v>0</v>
      </c>
      <c r="R175" s="61">
        <f t="shared" ref="R175:R182" si="154">SUM(O175:Q175)</f>
        <v>0</v>
      </c>
      <c r="S175" s="61">
        <f>VLOOKUP($A175,[6]Dept!$A$5:$U$44,18,FALSE)*S$3%</f>
        <v>0</v>
      </c>
      <c r="T175" s="61">
        <f>VLOOKUP($A175,[6]Dept!$A$5:$U$44,19,FALSE)*T$3%</f>
        <v>0</v>
      </c>
      <c r="U175" s="61">
        <f>VLOOKUP($A175,[6]Dept!$A$5:$U$44,20,FALSE)*U$3%</f>
        <v>0</v>
      </c>
      <c r="V175" s="61">
        <f t="shared" ref="V175:V182" si="155">SUM(S175:U175)</f>
        <v>0</v>
      </c>
    </row>
    <row r="176" spans="1:22" s="6" customFormat="1" hidden="1">
      <c r="A176" s="51">
        <v>175</v>
      </c>
      <c r="B176" s="11" t="s">
        <v>168</v>
      </c>
      <c r="C176" s="59" t="s">
        <v>68</v>
      </c>
      <c r="D176" s="59"/>
      <c r="E176" s="61">
        <f t="shared" si="115"/>
        <v>8870.1513265499179</v>
      </c>
      <c r="F176" s="100"/>
      <c r="G176" s="61">
        <f>VLOOKUP($A176,[6]Dept!$A$5:$U$44,6,FALSE)*G$3%</f>
        <v>845.99723229479355</v>
      </c>
      <c r="H176" s="61">
        <f>VLOOKUP($A176,[6]Dept!$A$5:$U$44,7,FALSE)*H$3%</f>
        <v>651.02145263999603</v>
      </c>
      <c r="I176" s="61">
        <f>VLOOKUP($A176,[6]Dept!$A$5:$U$44,8,FALSE)*I$3%</f>
        <v>722.88859157113416</v>
      </c>
      <c r="J176" s="61">
        <f t="shared" si="152"/>
        <v>2219.9072765059236</v>
      </c>
      <c r="K176" s="61">
        <f>VLOOKUP($A176,[6]Dept!$A$5:$U$44,10,FALSE)*K$3%</f>
        <v>672.16902735281076</v>
      </c>
      <c r="L176" s="61">
        <f>VLOOKUP($A176,[6]Dept!$A$5:$U$44,11,FALSE)*L$3%</f>
        <v>927.89659856174183</v>
      </c>
      <c r="M176" s="61">
        <f>VLOOKUP($A176,[6]Dept!$A$5:$U$44,12,FALSE)*M$3%</f>
        <v>667.10058745806873</v>
      </c>
      <c r="N176" s="61">
        <f t="shared" si="153"/>
        <v>2267.1662133726213</v>
      </c>
      <c r="O176" s="61">
        <f>VLOOKUP($A176,[6]Dept!$A$5:$U$44,14,FALSE)*O$3%</f>
        <v>1178.9166889795131</v>
      </c>
      <c r="P176" s="61">
        <f>VLOOKUP($A176,[6]Dept!$A$5:$U$44,15,FALSE)*P$3%</f>
        <v>649.14979324506783</v>
      </c>
      <c r="Q176" s="61">
        <f>VLOOKUP($A176,[6]Dept!$A$5:$U$44,16,FALSE)*Q$3%</f>
        <v>540.51353781596561</v>
      </c>
      <c r="R176" s="61">
        <f t="shared" si="154"/>
        <v>2368.5800200405465</v>
      </c>
      <c r="S176" s="61">
        <f>VLOOKUP($A176,[6]Dept!$A$5:$U$44,18,FALSE)*S$3%</f>
        <v>591.39409521594939</v>
      </c>
      <c r="T176" s="61">
        <f>VLOOKUP($A176,[6]Dept!$A$5:$U$44,19,FALSE)*T$3%</f>
        <v>697.12589614048454</v>
      </c>
      <c r="U176" s="61">
        <f>VLOOKUP($A176,[6]Dept!$A$5:$U$44,20,FALSE)*U$3%</f>
        <v>725.9778252743929</v>
      </c>
      <c r="V176" s="61">
        <f t="shared" si="155"/>
        <v>2014.4978166308267</v>
      </c>
    </row>
    <row r="177" spans="1:22" s="6" customFormat="1" hidden="1">
      <c r="A177" s="51">
        <v>176</v>
      </c>
      <c r="B177" s="11" t="s">
        <v>168</v>
      </c>
      <c r="C177" s="59" t="s">
        <v>69</v>
      </c>
      <c r="D177" s="59"/>
      <c r="E177" s="61">
        <f t="shared" si="115"/>
        <v>0</v>
      </c>
      <c r="F177" s="100"/>
      <c r="G177" s="61">
        <f>VLOOKUP($A177,[6]Dept!$A$5:$U$44,6,FALSE)*G$3%</f>
        <v>0</v>
      </c>
      <c r="H177" s="61">
        <f>VLOOKUP($A177,[6]Dept!$A$5:$U$44,7,FALSE)*H$3%</f>
        <v>0</v>
      </c>
      <c r="I177" s="61">
        <f>VLOOKUP($A177,[6]Dept!$A$5:$U$44,8,FALSE)*I$3%</f>
        <v>0</v>
      </c>
      <c r="J177" s="61">
        <f t="shared" si="152"/>
        <v>0</v>
      </c>
      <c r="K177" s="61">
        <f>VLOOKUP($A177,[6]Dept!$A$5:$U$44,10,FALSE)*K$3%</f>
        <v>0</v>
      </c>
      <c r="L177" s="61">
        <f>VLOOKUP($A177,[6]Dept!$A$5:$U$44,11,FALSE)*L$3%</f>
        <v>0</v>
      </c>
      <c r="M177" s="61">
        <f>VLOOKUP($A177,[6]Dept!$A$5:$U$44,12,FALSE)*M$3%</f>
        <v>0</v>
      </c>
      <c r="N177" s="61">
        <f t="shared" si="153"/>
        <v>0</v>
      </c>
      <c r="O177" s="61">
        <f>VLOOKUP($A177,[6]Dept!$A$5:$U$44,14,FALSE)*O$3%</f>
        <v>0</v>
      </c>
      <c r="P177" s="61">
        <f>VLOOKUP($A177,[6]Dept!$A$5:$U$44,15,FALSE)*P$3%</f>
        <v>0</v>
      </c>
      <c r="Q177" s="61">
        <f>VLOOKUP($A177,[6]Dept!$A$5:$U$44,16,FALSE)*Q$3%</f>
        <v>0</v>
      </c>
      <c r="R177" s="61">
        <f t="shared" si="154"/>
        <v>0</v>
      </c>
      <c r="S177" s="61">
        <f>VLOOKUP($A177,[6]Dept!$A$5:$U$44,18,FALSE)*S$3%</f>
        <v>0</v>
      </c>
      <c r="T177" s="61">
        <f>VLOOKUP($A177,[6]Dept!$A$5:$U$44,19,FALSE)*T$3%</f>
        <v>0</v>
      </c>
      <c r="U177" s="61">
        <f>VLOOKUP($A177,[6]Dept!$A$5:$U$44,20,FALSE)*U$3%</f>
        <v>0</v>
      </c>
      <c r="V177" s="61">
        <f t="shared" si="155"/>
        <v>0</v>
      </c>
    </row>
    <row r="178" spans="1:22" s="6" customFormat="1" hidden="1">
      <c r="A178" s="51">
        <v>177</v>
      </c>
      <c r="B178" s="11" t="s">
        <v>168</v>
      </c>
      <c r="C178" s="59" t="s">
        <v>71</v>
      </c>
      <c r="D178" s="59"/>
      <c r="E178" s="61">
        <f t="shared" si="115"/>
        <v>5116.0843867279973</v>
      </c>
      <c r="F178" s="100"/>
      <c r="G178" s="61">
        <f>VLOOKUP($A178,[6]Dept!$A$5:$U$44,6,FALSE)*G$3%</f>
        <v>507.59833937687614</v>
      </c>
      <c r="H178" s="61">
        <f>VLOOKUP($A178,[6]Dept!$A$5:$U$44,7,FALSE)*H$3%</f>
        <v>488.26608947999699</v>
      </c>
      <c r="I178" s="61">
        <f>VLOOKUP($A178,[6]Dept!$A$5:$U$44,8,FALSE)*I$3%</f>
        <v>433.73315494268047</v>
      </c>
      <c r="J178" s="61">
        <f t="shared" si="152"/>
        <v>1429.5975837995536</v>
      </c>
      <c r="K178" s="61">
        <f>VLOOKUP($A178,[6]Dept!$A$5:$U$44,10,FALSE)*K$3%</f>
        <v>403.30141641168649</v>
      </c>
      <c r="L178" s="61">
        <f>VLOOKUP($A178,[6]Dept!$A$5:$U$44,11,FALSE)*L$3%</f>
        <v>397.66997081217505</v>
      </c>
      <c r="M178" s="61">
        <f>VLOOKUP($A178,[6]Dept!$A$5:$U$44,12,FALSE)*M$3%</f>
        <v>400.26035247484128</v>
      </c>
      <c r="N178" s="61">
        <f t="shared" si="153"/>
        <v>1201.2317396987028</v>
      </c>
      <c r="O178" s="61">
        <f>VLOOKUP($A178,[6]Dept!$A$5:$U$44,14,FALSE)*O$3%</f>
        <v>392.97222965983764</v>
      </c>
      <c r="P178" s="61">
        <f>VLOOKUP($A178,[6]Dept!$A$5:$U$44,15,FALSE)*P$3%</f>
        <v>389.48987594704067</v>
      </c>
      <c r="Q178" s="61">
        <f>VLOOKUP($A178,[6]Dept!$A$5:$U$44,16,FALSE)*Q$3%</f>
        <v>405.38515336197418</v>
      </c>
      <c r="R178" s="61">
        <f t="shared" si="154"/>
        <v>1187.8472589688527</v>
      </c>
      <c r="S178" s="61">
        <f>VLOOKUP($A178,[6]Dept!$A$5:$U$44,18,FALSE)*S$3%</f>
        <v>443.5455714119621</v>
      </c>
      <c r="T178" s="61">
        <f>VLOOKUP($A178,[6]Dept!$A$5:$U$44,19,FALSE)*T$3%</f>
        <v>418.27553768429073</v>
      </c>
      <c r="U178" s="61">
        <f>VLOOKUP($A178,[6]Dept!$A$5:$U$44,20,FALSE)*U$3%</f>
        <v>435.58669516463573</v>
      </c>
      <c r="V178" s="61">
        <f t="shared" si="155"/>
        <v>1297.4078042608885</v>
      </c>
    </row>
    <row r="179" spans="1:22" s="6" customFormat="1" hidden="1">
      <c r="A179" s="51">
        <v>178</v>
      </c>
      <c r="B179" s="11" t="s">
        <v>168</v>
      </c>
      <c r="C179" s="59" t="s">
        <v>56</v>
      </c>
      <c r="D179" s="59"/>
      <c r="E179" s="61">
        <f t="shared" si="115"/>
        <v>0</v>
      </c>
      <c r="F179" s="100"/>
      <c r="G179" s="61">
        <f>VLOOKUP($A179,[6]Dept!$A$5:$U$44,6,FALSE)*G$3%</f>
        <v>0</v>
      </c>
      <c r="H179" s="61">
        <f>VLOOKUP($A179,[6]Dept!$A$5:$U$44,7,FALSE)*H$3%</f>
        <v>0</v>
      </c>
      <c r="I179" s="61">
        <f>VLOOKUP($A179,[6]Dept!$A$5:$U$44,8,FALSE)*I$3%</f>
        <v>0</v>
      </c>
      <c r="J179" s="61">
        <f t="shared" si="152"/>
        <v>0</v>
      </c>
      <c r="K179" s="61">
        <f>VLOOKUP($A179,[6]Dept!$A$5:$U$44,10,FALSE)*K$3%</f>
        <v>0</v>
      </c>
      <c r="L179" s="61">
        <f>VLOOKUP($A179,[6]Dept!$A$5:$U$44,11,FALSE)*L$3%</f>
        <v>0</v>
      </c>
      <c r="M179" s="61">
        <f>VLOOKUP($A179,[6]Dept!$A$5:$U$44,12,FALSE)*M$3%</f>
        <v>0</v>
      </c>
      <c r="N179" s="61">
        <f t="shared" si="153"/>
        <v>0</v>
      </c>
      <c r="O179" s="61">
        <f>VLOOKUP($A179,[6]Dept!$A$5:$U$44,14,FALSE)*O$3%</f>
        <v>0</v>
      </c>
      <c r="P179" s="61">
        <f>VLOOKUP($A179,[6]Dept!$A$5:$U$44,15,FALSE)*P$3%</f>
        <v>0</v>
      </c>
      <c r="Q179" s="61">
        <f>VLOOKUP($A179,[6]Dept!$A$5:$U$44,16,FALSE)*Q$3%</f>
        <v>0</v>
      </c>
      <c r="R179" s="61">
        <f t="shared" si="154"/>
        <v>0</v>
      </c>
      <c r="S179" s="61">
        <f>VLOOKUP($A179,[6]Dept!$A$5:$U$44,18,FALSE)*S$3%</f>
        <v>0</v>
      </c>
      <c r="T179" s="61">
        <f>VLOOKUP($A179,[6]Dept!$A$5:$U$44,19,FALSE)*T$3%</f>
        <v>0</v>
      </c>
      <c r="U179" s="61">
        <f>VLOOKUP($A179,[6]Dept!$A$5:$U$44,20,FALSE)*U$3%</f>
        <v>0</v>
      </c>
      <c r="V179" s="61">
        <f t="shared" si="155"/>
        <v>0</v>
      </c>
    </row>
    <row r="180" spans="1:22" s="6" customFormat="1" hidden="1">
      <c r="A180" s="51">
        <v>179</v>
      </c>
      <c r="B180" s="11" t="s">
        <v>168</v>
      </c>
      <c r="C180" s="59" t="s">
        <v>47</v>
      </c>
      <c r="D180" s="59"/>
      <c r="E180" s="61">
        <f t="shared" si="115"/>
        <v>445415.8614756621</v>
      </c>
      <c r="F180" s="100"/>
      <c r="G180" s="61">
        <f>VLOOKUP($A180,[6]Dept!$A$5:$U$44,6,FALSE)*G$3%</f>
        <v>36963.31107342412</v>
      </c>
      <c r="H180" s="61">
        <f>VLOOKUP($A180,[6]Dept!$A$5:$U$44,7,FALSE)*H$3%</f>
        <v>35555.536635933378</v>
      </c>
      <c r="I180" s="61">
        <f>VLOOKUP($A180,[6]Dept!$A$5:$U$44,8,FALSE)*I$3%</f>
        <v>35632.624455724348</v>
      </c>
      <c r="J180" s="61">
        <f t="shared" si="152"/>
        <v>108151.47216508185</v>
      </c>
      <c r="K180" s="61">
        <f>VLOOKUP($A180,[6]Dept!$A$5:$U$44,10,FALSE)*K$3%</f>
        <v>36896.702249450493</v>
      </c>
      <c r="L180" s="61">
        <f>VLOOKUP($A180,[6]Dept!$A$5:$U$44,11,FALSE)*L$3%</f>
        <v>36381.500063036525</v>
      </c>
      <c r="M180" s="61">
        <f>VLOOKUP($A180,[6]Dept!$A$5:$U$44,12,FALSE)*M$3%</f>
        <v>36618.485446748309</v>
      </c>
      <c r="N180" s="61">
        <f t="shared" si="153"/>
        <v>109896.68775923533</v>
      </c>
      <c r="O180" s="61">
        <f>VLOOKUP($A180,[6]Dept!$A$5:$U$44,14,FALSE)*O$3%</f>
        <v>35951.719384146345</v>
      </c>
      <c r="P180" s="61">
        <f>VLOOKUP($A180,[6]Dept!$A$5:$U$44,15,FALSE)*P$3%</f>
        <v>35633.130450808261</v>
      </c>
      <c r="Q180" s="61">
        <f>VLOOKUP($A180,[6]Dept!$A$5:$U$44,16,FALSE)*Q$3%</f>
        <v>37087.336397242478</v>
      </c>
      <c r="R180" s="61">
        <f t="shared" si="154"/>
        <v>108672.18623219707</v>
      </c>
      <c r="S180" s="61">
        <f>VLOOKUP($A180,[6]Dept!$A$5:$U$44,18,FALSE)*S$3%</f>
        <v>40578.505843242368</v>
      </c>
      <c r="T180" s="61">
        <f>VLOOKUP($A180,[6]Dept!$A$5:$U$44,19,FALSE)*T$3%</f>
        <v>38266.63469094348</v>
      </c>
      <c r="U180" s="61">
        <f>VLOOKUP($A180,[6]Dept!$A$5:$U$44,20,FALSE)*U$3%</f>
        <v>39850.374784961976</v>
      </c>
      <c r="V180" s="61">
        <f t="shared" si="155"/>
        <v>118695.51531914782</v>
      </c>
    </row>
    <row r="181" spans="1:22" s="6" customFormat="1" hidden="1">
      <c r="A181" s="51">
        <v>180</v>
      </c>
      <c r="B181" s="11" t="s">
        <v>168</v>
      </c>
      <c r="C181" s="59" t="s">
        <v>50</v>
      </c>
      <c r="D181" s="59"/>
      <c r="E181" s="61">
        <f t="shared" si="115"/>
        <v>0</v>
      </c>
      <c r="F181" s="100"/>
      <c r="G181" s="61">
        <f>VLOOKUP($A181,[6]Dept!$A$5:$U$44,6,FALSE)*G$3%</f>
        <v>0</v>
      </c>
      <c r="H181" s="61">
        <f>VLOOKUP($A181,[6]Dept!$A$5:$U$44,7,FALSE)*H$3%</f>
        <v>0</v>
      </c>
      <c r="I181" s="61">
        <f>VLOOKUP($A181,[6]Dept!$A$5:$U$44,8,FALSE)*I$3%</f>
        <v>0</v>
      </c>
      <c r="J181" s="61">
        <f t="shared" si="152"/>
        <v>0</v>
      </c>
      <c r="K181" s="61">
        <f>VLOOKUP($A181,[6]Dept!$A$5:$U$44,10,FALSE)*K$3%</f>
        <v>0</v>
      </c>
      <c r="L181" s="61">
        <f>VLOOKUP($A181,[6]Dept!$A$5:$U$44,11,FALSE)*L$3%</f>
        <v>0</v>
      </c>
      <c r="M181" s="61">
        <f>VLOOKUP($A181,[6]Dept!$A$5:$U$44,12,FALSE)*M$3%</f>
        <v>0</v>
      </c>
      <c r="N181" s="61">
        <f t="shared" si="153"/>
        <v>0</v>
      </c>
      <c r="O181" s="61">
        <f>VLOOKUP($A181,[6]Dept!$A$5:$U$44,14,FALSE)*O$3%</f>
        <v>0</v>
      </c>
      <c r="P181" s="61">
        <f>VLOOKUP($A181,[6]Dept!$A$5:$U$44,15,FALSE)*P$3%</f>
        <v>0</v>
      </c>
      <c r="Q181" s="61">
        <f>VLOOKUP($A181,[6]Dept!$A$5:$U$44,16,FALSE)*Q$3%</f>
        <v>0</v>
      </c>
      <c r="R181" s="61">
        <f t="shared" si="154"/>
        <v>0</v>
      </c>
      <c r="S181" s="61">
        <f>VLOOKUP($A181,[6]Dept!$A$5:$U$44,18,FALSE)*S$3%</f>
        <v>0</v>
      </c>
      <c r="T181" s="61">
        <f>VLOOKUP($A181,[6]Dept!$A$5:$U$44,19,FALSE)*T$3%</f>
        <v>0</v>
      </c>
      <c r="U181" s="61">
        <f>VLOOKUP($A181,[6]Dept!$A$5:$U$44,20,FALSE)*U$3%</f>
        <v>0</v>
      </c>
      <c r="V181" s="61">
        <f t="shared" si="155"/>
        <v>0</v>
      </c>
    </row>
    <row r="182" spans="1:22" s="6" customFormat="1" hidden="1">
      <c r="A182" s="51">
        <v>181</v>
      </c>
      <c r="B182" s="11" t="s">
        <v>168</v>
      </c>
      <c r="C182" s="59" t="s">
        <v>48</v>
      </c>
      <c r="D182" s="59"/>
      <c r="E182" s="61">
        <f t="shared" si="115"/>
        <v>13997.23408504084</v>
      </c>
      <c r="F182" s="100"/>
      <c r="G182" s="61">
        <f>VLOOKUP($A182,[6]Dept!$A$5:$U$44,6,FALSE)*G$3%</f>
        <v>1015.1966787537523</v>
      </c>
      <c r="H182" s="61">
        <f>VLOOKUP($A182,[6]Dept!$A$5:$U$44,7,FALSE)*H$3%</f>
        <v>976.53217895999398</v>
      </c>
      <c r="I182" s="61">
        <f>VLOOKUP($A182,[6]Dept!$A$5:$U$44,8,FALSE)*I$3%</f>
        <v>867.46630988536094</v>
      </c>
      <c r="J182" s="61">
        <f t="shared" si="152"/>
        <v>2859.1951675991072</v>
      </c>
      <c r="K182" s="61">
        <f>VLOOKUP($A182,[6]Dept!$A$5:$U$44,10,FALSE)*K$3%</f>
        <v>1398.1115768938464</v>
      </c>
      <c r="L182" s="61">
        <f>VLOOKUP($A182,[6]Dept!$A$5:$U$44,11,FALSE)*L$3%</f>
        <v>1378.5892321488736</v>
      </c>
      <c r="M182" s="61">
        <f>VLOOKUP($A182,[6]Dept!$A$5:$U$44,12,FALSE)*M$3%</f>
        <v>1387.569221912783</v>
      </c>
      <c r="N182" s="61">
        <f t="shared" si="153"/>
        <v>4164.270030955503</v>
      </c>
      <c r="O182" s="61">
        <f>VLOOKUP($A182,[6]Dept!$A$5:$U$44,14,FALSE)*O$3%</f>
        <v>785.94445931967527</v>
      </c>
      <c r="P182" s="61">
        <f>VLOOKUP($A182,[6]Dept!$A$5:$U$44,15,FALSE)*P$3%</f>
        <v>908.80971054309498</v>
      </c>
      <c r="Q182" s="61">
        <f>VLOOKUP($A182,[6]Dept!$A$5:$U$44,16,FALSE)*Q$3%</f>
        <v>945.89869117793978</v>
      </c>
      <c r="R182" s="61">
        <f t="shared" si="154"/>
        <v>2640.6528610407099</v>
      </c>
      <c r="S182" s="61">
        <f>VLOOKUP($A182,[6]Dept!$A$5:$U$44,18,FALSE)*S$3%</f>
        <v>1626.3337618438609</v>
      </c>
      <c r="T182" s="61">
        <f>VLOOKUP($A182,[6]Dept!$A$5:$U$44,19,FALSE)*T$3%</f>
        <v>1254.8266130528723</v>
      </c>
      <c r="U182" s="61">
        <f>VLOOKUP($A182,[6]Dept!$A$5:$U$44,20,FALSE)*U$3%</f>
        <v>1451.9556505487858</v>
      </c>
      <c r="V182" s="61">
        <f t="shared" si="155"/>
        <v>4333.116025445519</v>
      </c>
    </row>
    <row r="183" spans="1:22" ht="31.5" hidden="1">
      <c r="A183" s="129">
        <v>182</v>
      </c>
      <c r="B183" s="124" t="s">
        <v>168</v>
      </c>
      <c r="C183" s="127" t="s">
        <v>60</v>
      </c>
      <c r="D183" s="127"/>
      <c r="E183" s="127">
        <f>+E184</f>
        <v>1624785.4963362389</v>
      </c>
      <c r="F183" s="105"/>
      <c r="G183" s="127">
        <f>+G184</f>
        <v>246015.99515132597</v>
      </c>
      <c r="H183" s="127">
        <f t="shared" ref="H183:V183" si="156">+H184</f>
        <v>182937.02819183888</v>
      </c>
      <c r="I183" s="127">
        <f t="shared" si="156"/>
        <v>133878.96715897406</v>
      </c>
      <c r="J183" s="127">
        <f t="shared" si="156"/>
        <v>562831.99050213885</v>
      </c>
      <c r="K183" s="127">
        <f t="shared" si="156"/>
        <v>106740.44154362635</v>
      </c>
      <c r="L183" s="127">
        <f t="shared" si="156"/>
        <v>105249.985608289</v>
      </c>
      <c r="M183" s="127">
        <f t="shared" si="156"/>
        <v>114741.30104278783</v>
      </c>
      <c r="N183" s="127">
        <f t="shared" si="156"/>
        <v>326731.72819470317</v>
      </c>
      <c r="O183" s="127">
        <f t="shared" si="156"/>
        <v>147233.59537921919</v>
      </c>
      <c r="P183" s="127">
        <f t="shared" si="156"/>
        <v>128791.31897982146</v>
      </c>
      <c r="Q183" s="127">
        <f t="shared" si="156"/>
        <v>116210.4106304326</v>
      </c>
      <c r="R183" s="127">
        <f t="shared" si="156"/>
        <v>392235.32498947327</v>
      </c>
      <c r="S183" s="127">
        <f t="shared" si="156"/>
        <v>127149.73047142912</v>
      </c>
      <c r="T183" s="127">
        <f t="shared" si="156"/>
        <v>110424.74194865275</v>
      </c>
      <c r="U183" s="127">
        <f t="shared" si="156"/>
        <v>105411.98022984185</v>
      </c>
      <c r="V183" s="127">
        <f t="shared" si="156"/>
        <v>342986.45264992374</v>
      </c>
    </row>
    <row r="184" spans="1:22" hidden="1">
      <c r="A184" s="51">
        <v>183</v>
      </c>
      <c r="B184" s="11" t="s">
        <v>168</v>
      </c>
      <c r="C184" s="59" t="s">
        <v>22</v>
      </c>
      <c r="D184" s="59"/>
      <c r="E184" s="55">
        <f t="shared" si="115"/>
        <v>1624785.4963362389</v>
      </c>
      <c r="F184" s="55"/>
      <c r="G184" s="61">
        <f>VLOOKUP($A184,[6]Dept!$A$5:$U$44,6,FALSE)*G$3%</f>
        <v>246015.99515132597</v>
      </c>
      <c r="H184" s="61">
        <f>VLOOKUP($A184,[6]Dept!$A$5:$U$44,7,FALSE)*H$3%</f>
        <v>182937.02819183888</v>
      </c>
      <c r="I184" s="61">
        <f>VLOOKUP($A184,[6]Dept!$A$5:$U$44,8,FALSE)*I$3%</f>
        <v>133878.96715897406</v>
      </c>
      <c r="J184" s="61">
        <f t="shared" ref="J184" si="157">SUM(G184:I184)</f>
        <v>562831.99050213885</v>
      </c>
      <c r="K184" s="61">
        <f>VLOOKUP($A184,[6]Dept!$A$5:$U$44,10,FALSE)*K$3%</f>
        <v>106740.44154362635</v>
      </c>
      <c r="L184" s="61">
        <f>VLOOKUP($A184,[6]Dept!$A$5:$U$44,11,FALSE)*L$3%</f>
        <v>105249.985608289</v>
      </c>
      <c r="M184" s="61">
        <f>VLOOKUP($A184,[6]Dept!$A$5:$U$44,12,FALSE)*M$3%</f>
        <v>114741.30104278783</v>
      </c>
      <c r="N184" s="61">
        <f t="shared" ref="N184" si="158">SUM(K184:M184)</f>
        <v>326731.72819470317</v>
      </c>
      <c r="O184" s="61">
        <f>VLOOKUP($A184,[6]Dept!$A$5:$U$44,14,FALSE)*O$3%</f>
        <v>147233.59537921919</v>
      </c>
      <c r="P184" s="61">
        <f>VLOOKUP($A184,[6]Dept!$A$5:$U$44,15,FALSE)*P$3%</f>
        <v>128791.31897982146</v>
      </c>
      <c r="Q184" s="61">
        <f>VLOOKUP($A184,[6]Dept!$A$5:$U$44,16,FALSE)*Q$3%</f>
        <v>116210.4106304326</v>
      </c>
      <c r="R184" s="61">
        <f t="shared" ref="R184" si="159">SUM(O184:Q184)</f>
        <v>392235.32498947327</v>
      </c>
      <c r="S184" s="61">
        <f>VLOOKUP($A184,[6]Dept!$A$5:$U$44,18,FALSE)*S$3%</f>
        <v>127149.73047142912</v>
      </c>
      <c r="T184" s="61">
        <f>VLOOKUP($A184,[6]Dept!$A$5:$U$44,19,FALSE)*T$3%</f>
        <v>110424.74194865275</v>
      </c>
      <c r="U184" s="61">
        <f>VLOOKUP($A184,[6]Dept!$A$5:$U$44,20,FALSE)*U$3%</f>
        <v>105411.98022984185</v>
      </c>
      <c r="V184" s="61">
        <f t="shared" ref="V184" si="160">SUM(S184:U184)</f>
        <v>342986.45264992374</v>
      </c>
    </row>
    <row r="185" spans="1:22" s="6" customFormat="1" hidden="1">
      <c r="A185" s="129">
        <v>184</v>
      </c>
      <c r="B185" s="124" t="s">
        <v>170</v>
      </c>
      <c r="C185" s="123" t="s">
        <v>171</v>
      </c>
      <c r="D185" s="123"/>
      <c r="E185" s="123">
        <f>SUM(E186:E196)</f>
        <v>27668.411737199829</v>
      </c>
      <c r="F185" s="104"/>
      <c r="G185" s="123">
        <f>SUM(G186:G196)</f>
        <v>0</v>
      </c>
      <c r="H185" s="123">
        <f t="shared" ref="H185:V185" si="161">SUM(H186:H196)</f>
        <v>27668.411737199829</v>
      </c>
      <c r="I185" s="123">
        <f t="shared" si="161"/>
        <v>0</v>
      </c>
      <c r="J185" s="123">
        <f t="shared" si="161"/>
        <v>27668.411737199829</v>
      </c>
      <c r="K185" s="123">
        <f t="shared" si="161"/>
        <v>0</v>
      </c>
      <c r="L185" s="123">
        <f t="shared" si="161"/>
        <v>0</v>
      </c>
      <c r="M185" s="123">
        <f t="shared" si="161"/>
        <v>0</v>
      </c>
      <c r="N185" s="123">
        <f t="shared" si="161"/>
        <v>0</v>
      </c>
      <c r="O185" s="123">
        <f t="shared" si="161"/>
        <v>0</v>
      </c>
      <c r="P185" s="123">
        <f t="shared" si="161"/>
        <v>0</v>
      </c>
      <c r="Q185" s="123">
        <f t="shared" si="161"/>
        <v>0</v>
      </c>
      <c r="R185" s="123">
        <f t="shared" si="161"/>
        <v>0</v>
      </c>
      <c r="S185" s="123">
        <f t="shared" si="161"/>
        <v>0</v>
      </c>
      <c r="T185" s="123">
        <f t="shared" si="161"/>
        <v>0</v>
      </c>
      <c r="U185" s="123">
        <f t="shared" si="161"/>
        <v>0</v>
      </c>
      <c r="V185" s="123">
        <f t="shared" si="161"/>
        <v>0</v>
      </c>
    </row>
    <row r="186" spans="1:22" s="6" customFormat="1" hidden="1">
      <c r="A186" s="51">
        <v>185</v>
      </c>
      <c r="B186" s="11" t="s">
        <v>170</v>
      </c>
      <c r="C186" s="60" t="s">
        <v>158</v>
      </c>
      <c r="D186" s="60"/>
      <c r="E186" s="61">
        <f t="shared" si="115"/>
        <v>0</v>
      </c>
      <c r="F186" s="100"/>
      <c r="G186" s="61">
        <f>VLOOKUP($A186,[6]Dept!$A$5:$U$44,6,FALSE)*G$3%</f>
        <v>0</v>
      </c>
      <c r="H186" s="61">
        <f>VLOOKUP($A186,[6]Dept!$A$5:$U$44,7,FALSE)*H$3%</f>
        <v>0</v>
      </c>
      <c r="I186" s="61">
        <f>VLOOKUP($A186,[6]Dept!$A$5:$U$44,8,FALSE)*I$3%</f>
        <v>0</v>
      </c>
      <c r="J186" s="61">
        <f t="shared" ref="J186:J196" si="162">SUM(G186:I186)</f>
        <v>0</v>
      </c>
      <c r="K186" s="61">
        <f>VLOOKUP($A186,[6]Dept!$A$5:$U$44,10,FALSE)*K$3%</f>
        <v>0</v>
      </c>
      <c r="L186" s="61">
        <f>VLOOKUP($A186,[6]Dept!$A$5:$U$44,11,FALSE)*L$3%</f>
        <v>0</v>
      </c>
      <c r="M186" s="61">
        <f>VLOOKUP($A186,[6]Dept!$A$5:$U$44,12,FALSE)*M$3%</f>
        <v>0</v>
      </c>
      <c r="N186" s="61">
        <f t="shared" ref="N186:N196" si="163">SUM(K186:M186)</f>
        <v>0</v>
      </c>
      <c r="O186" s="61">
        <f>VLOOKUP($A186,[6]Dept!$A$5:$U$44,14,FALSE)*O$3%</f>
        <v>0</v>
      </c>
      <c r="P186" s="61">
        <f>VLOOKUP($A186,[6]Dept!$A$5:$U$44,15,FALSE)*P$3%</f>
        <v>0</v>
      </c>
      <c r="Q186" s="61">
        <f>VLOOKUP($A186,[6]Dept!$A$5:$U$44,16,FALSE)*Q$3%</f>
        <v>0</v>
      </c>
      <c r="R186" s="61">
        <f t="shared" ref="R186:R196" si="164">SUM(O186:Q186)</f>
        <v>0</v>
      </c>
      <c r="S186" s="61">
        <f>VLOOKUP($A186,[6]Dept!$A$5:$U$44,18,FALSE)*S$3%</f>
        <v>0</v>
      </c>
      <c r="T186" s="61">
        <f>VLOOKUP($A186,[6]Dept!$A$5:$U$44,19,FALSE)*T$3%</f>
        <v>0</v>
      </c>
      <c r="U186" s="61">
        <f>VLOOKUP($A186,[6]Dept!$A$5:$U$44,20,FALSE)*U$3%</f>
        <v>0</v>
      </c>
      <c r="V186" s="61">
        <f t="shared" ref="V186:V196" si="165">SUM(S186:U186)</f>
        <v>0</v>
      </c>
    </row>
    <row r="187" spans="1:22" s="6" customFormat="1" hidden="1">
      <c r="A187" s="51">
        <v>186</v>
      </c>
      <c r="B187" s="11" t="s">
        <v>170</v>
      </c>
      <c r="C187" s="59" t="s">
        <v>39</v>
      </c>
      <c r="D187" s="59"/>
      <c r="E187" s="61">
        <f t="shared" si="115"/>
        <v>0</v>
      </c>
      <c r="F187" s="100"/>
      <c r="G187" s="61">
        <f>VLOOKUP($A187,[6]Dept!$A$5:$U$44,6,FALSE)*G$3%</f>
        <v>0</v>
      </c>
      <c r="H187" s="61">
        <f>VLOOKUP($A187,[6]Dept!$A$5:$U$44,7,FALSE)*H$3%</f>
        <v>0</v>
      </c>
      <c r="I187" s="61">
        <f>VLOOKUP($A187,[6]Dept!$A$5:$U$44,8,FALSE)*I$3%</f>
        <v>0</v>
      </c>
      <c r="J187" s="61">
        <f t="shared" si="162"/>
        <v>0</v>
      </c>
      <c r="K187" s="61">
        <f>VLOOKUP($A187,[6]Dept!$A$5:$U$44,10,FALSE)*K$3%</f>
        <v>0</v>
      </c>
      <c r="L187" s="61">
        <f>VLOOKUP($A187,[6]Dept!$A$5:$U$44,11,FALSE)*L$3%</f>
        <v>0</v>
      </c>
      <c r="M187" s="61">
        <f>VLOOKUP($A187,[6]Dept!$A$5:$U$44,12,FALSE)*M$3%</f>
        <v>0</v>
      </c>
      <c r="N187" s="61">
        <f t="shared" si="163"/>
        <v>0</v>
      </c>
      <c r="O187" s="61">
        <f>VLOOKUP($A187,[6]Dept!$A$5:$U$44,14,FALSE)*O$3%</f>
        <v>0</v>
      </c>
      <c r="P187" s="61">
        <f>VLOOKUP($A187,[6]Dept!$A$5:$U$44,15,FALSE)*P$3%</f>
        <v>0</v>
      </c>
      <c r="Q187" s="61">
        <f>VLOOKUP($A187,[6]Dept!$A$5:$U$44,16,FALSE)*Q$3%</f>
        <v>0</v>
      </c>
      <c r="R187" s="61">
        <f t="shared" si="164"/>
        <v>0</v>
      </c>
      <c r="S187" s="61">
        <f>VLOOKUP($A187,[6]Dept!$A$5:$U$44,18,FALSE)*S$3%</f>
        <v>0</v>
      </c>
      <c r="T187" s="61">
        <f>VLOOKUP($A187,[6]Dept!$A$5:$U$44,19,FALSE)*T$3%</f>
        <v>0</v>
      </c>
      <c r="U187" s="61">
        <f>VLOOKUP($A187,[6]Dept!$A$5:$U$44,20,FALSE)*U$3%</f>
        <v>0</v>
      </c>
      <c r="V187" s="61">
        <f t="shared" si="165"/>
        <v>0</v>
      </c>
    </row>
    <row r="188" spans="1:22" s="6" customFormat="1" hidden="1">
      <c r="A188" s="51">
        <v>187</v>
      </c>
      <c r="B188" s="11" t="s">
        <v>170</v>
      </c>
      <c r="C188" s="59" t="s">
        <v>42</v>
      </c>
      <c r="D188" s="59"/>
      <c r="E188" s="61">
        <f t="shared" si="115"/>
        <v>0</v>
      </c>
      <c r="F188" s="100"/>
      <c r="G188" s="61">
        <f>VLOOKUP($A188,[6]Dept!$A$5:$U$44,6,FALSE)*G$3%</f>
        <v>0</v>
      </c>
      <c r="H188" s="61">
        <f>VLOOKUP($A188,[6]Dept!$A$5:$U$44,7,FALSE)*H$3%</f>
        <v>0</v>
      </c>
      <c r="I188" s="61">
        <f>VLOOKUP($A188,[6]Dept!$A$5:$U$44,8,FALSE)*I$3%</f>
        <v>0</v>
      </c>
      <c r="J188" s="61">
        <f t="shared" si="162"/>
        <v>0</v>
      </c>
      <c r="K188" s="61">
        <f>VLOOKUP($A188,[6]Dept!$A$5:$U$44,10,FALSE)*K$3%</f>
        <v>0</v>
      </c>
      <c r="L188" s="61">
        <f>VLOOKUP($A188,[6]Dept!$A$5:$U$44,11,FALSE)*L$3%</f>
        <v>0</v>
      </c>
      <c r="M188" s="61">
        <f>VLOOKUP($A188,[6]Dept!$A$5:$U$44,12,FALSE)*M$3%</f>
        <v>0</v>
      </c>
      <c r="N188" s="61">
        <f t="shared" si="163"/>
        <v>0</v>
      </c>
      <c r="O188" s="61">
        <f>VLOOKUP($A188,[6]Dept!$A$5:$U$44,14,FALSE)*O$3%</f>
        <v>0</v>
      </c>
      <c r="P188" s="61">
        <f>VLOOKUP($A188,[6]Dept!$A$5:$U$44,15,FALSE)*P$3%</f>
        <v>0</v>
      </c>
      <c r="Q188" s="61">
        <f>VLOOKUP($A188,[6]Dept!$A$5:$U$44,16,FALSE)*Q$3%</f>
        <v>0</v>
      </c>
      <c r="R188" s="61">
        <f t="shared" si="164"/>
        <v>0</v>
      </c>
      <c r="S188" s="61">
        <f>VLOOKUP($A188,[6]Dept!$A$5:$U$44,18,FALSE)*S$3%</f>
        <v>0</v>
      </c>
      <c r="T188" s="61">
        <f>VLOOKUP($A188,[6]Dept!$A$5:$U$44,19,FALSE)*T$3%</f>
        <v>0</v>
      </c>
      <c r="U188" s="61">
        <f>VLOOKUP($A188,[6]Dept!$A$5:$U$44,20,FALSE)*U$3%</f>
        <v>0</v>
      </c>
      <c r="V188" s="61">
        <f t="shared" si="165"/>
        <v>0</v>
      </c>
    </row>
    <row r="189" spans="1:22" s="6" customFormat="1" hidden="1">
      <c r="A189" s="51">
        <v>188</v>
      </c>
      <c r="B189" s="11" t="s">
        <v>170</v>
      </c>
      <c r="C189" s="59" t="s">
        <v>41</v>
      </c>
      <c r="D189" s="59"/>
      <c r="E189" s="61">
        <f t="shared" si="115"/>
        <v>0</v>
      </c>
      <c r="F189" s="100"/>
      <c r="G189" s="61">
        <f>VLOOKUP($A189,[6]Dept!$A$5:$U$44,6,FALSE)*G$3%</f>
        <v>0</v>
      </c>
      <c r="H189" s="61">
        <f>VLOOKUP($A189,[6]Dept!$A$5:$U$44,7,FALSE)*H$3%</f>
        <v>0</v>
      </c>
      <c r="I189" s="61">
        <f>VLOOKUP($A189,[6]Dept!$A$5:$U$44,8,FALSE)*I$3%</f>
        <v>0</v>
      </c>
      <c r="J189" s="61">
        <f t="shared" si="162"/>
        <v>0</v>
      </c>
      <c r="K189" s="61">
        <f>VLOOKUP($A189,[6]Dept!$A$5:$U$44,10,FALSE)*K$3%</f>
        <v>0</v>
      </c>
      <c r="L189" s="61">
        <f>VLOOKUP($A189,[6]Dept!$A$5:$U$44,11,FALSE)*L$3%</f>
        <v>0</v>
      </c>
      <c r="M189" s="61">
        <f>VLOOKUP($A189,[6]Dept!$A$5:$U$44,12,FALSE)*M$3%</f>
        <v>0</v>
      </c>
      <c r="N189" s="61">
        <f t="shared" si="163"/>
        <v>0</v>
      </c>
      <c r="O189" s="61">
        <f>VLOOKUP($A189,[6]Dept!$A$5:$U$44,14,FALSE)*O$3%</f>
        <v>0</v>
      </c>
      <c r="P189" s="61">
        <f>VLOOKUP($A189,[6]Dept!$A$5:$U$44,15,FALSE)*P$3%</f>
        <v>0</v>
      </c>
      <c r="Q189" s="61">
        <f>VLOOKUP($A189,[6]Dept!$A$5:$U$44,16,FALSE)*Q$3%</f>
        <v>0</v>
      </c>
      <c r="R189" s="61">
        <f t="shared" si="164"/>
        <v>0</v>
      </c>
      <c r="S189" s="61">
        <f>VLOOKUP($A189,[6]Dept!$A$5:$U$44,18,FALSE)*S$3%</f>
        <v>0</v>
      </c>
      <c r="T189" s="61">
        <f>VLOOKUP($A189,[6]Dept!$A$5:$U$44,19,FALSE)*T$3%</f>
        <v>0</v>
      </c>
      <c r="U189" s="61">
        <f>VLOOKUP($A189,[6]Dept!$A$5:$U$44,20,FALSE)*U$3%</f>
        <v>0</v>
      </c>
      <c r="V189" s="61">
        <f t="shared" si="165"/>
        <v>0</v>
      </c>
    </row>
    <row r="190" spans="1:22" s="6" customFormat="1" hidden="1">
      <c r="A190" s="51">
        <v>189</v>
      </c>
      <c r="B190" s="11" t="s">
        <v>170</v>
      </c>
      <c r="C190" s="59" t="s">
        <v>68</v>
      </c>
      <c r="D190" s="59"/>
      <c r="E190" s="61">
        <f t="shared" si="115"/>
        <v>27668.411737199829</v>
      </c>
      <c r="F190" s="100"/>
      <c r="G190" s="61">
        <f>VLOOKUP($A190,[6]Dept!$A$5:$U$44,6,FALSE)*G$3%</f>
        <v>0</v>
      </c>
      <c r="H190" s="61">
        <f>VLOOKUP($A190,[6]Dept!$A$5:$U$44,7,FALSE)*H$3%</f>
        <v>27668.411737199829</v>
      </c>
      <c r="I190" s="61">
        <f>VLOOKUP($A190,[6]Dept!$A$5:$U$44,8,FALSE)*I$3%</f>
        <v>0</v>
      </c>
      <c r="J190" s="61">
        <f t="shared" si="162"/>
        <v>27668.411737199829</v>
      </c>
      <c r="K190" s="61">
        <f>VLOOKUP($A190,[6]Dept!$A$5:$U$44,10,FALSE)*K$3%</f>
        <v>0</v>
      </c>
      <c r="L190" s="61">
        <f>VLOOKUP($A190,[6]Dept!$A$5:$U$44,11,FALSE)*L$3%</f>
        <v>0</v>
      </c>
      <c r="M190" s="61">
        <f>VLOOKUP($A190,[6]Dept!$A$5:$U$44,12,FALSE)*M$3%</f>
        <v>0</v>
      </c>
      <c r="N190" s="61">
        <f t="shared" si="163"/>
        <v>0</v>
      </c>
      <c r="O190" s="61">
        <f>VLOOKUP($A190,[6]Dept!$A$5:$U$44,14,FALSE)*O$3%</f>
        <v>0</v>
      </c>
      <c r="P190" s="61">
        <f>VLOOKUP($A190,[6]Dept!$A$5:$U$44,15,FALSE)*P$3%</f>
        <v>0</v>
      </c>
      <c r="Q190" s="61">
        <f>VLOOKUP($A190,[6]Dept!$A$5:$U$44,16,FALSE)*Q$3%</f>
        <v>0</v>
      </c>
      <c r="R190" s="61">
        <f t="shared" si="164"/>
        <v>0</v>
      </c>
      <c r="S190" s="61">
        <f>VLOOKUP($A190,[6]Dept!$A$5:$U$44,18,FALSE)*S$3%</f>
        <v>0</v>
      </c>
      <c r="T190" s="61">
        <f>VLOOKUP($A190,[6]Dept!$A$5:$U$44,19,FALSE)*T$3%</f>
        <v>0</v>
      </c>
      <c r="U190" s="61">
        <f>VLOOKUP($A190,[6]Dept!$A$5:$U$44,20,FALSE)*U$3%</f>
        <v>0</v>
      </c>
      <c r="V190" s="61">
        <f t="shared" si="165"/>
        <v>0</v>
      </c>
    </row>
    <row r="191" spans="1:22" s="6" customFormat="1" hidden="1">
      <c r="A191" s="51">
        <v>190</v>
      </c>
      <c r="B191" s="11" t="s">
        <v>170</v>
      </c>
      <c r="C191" s="59" t="s">
        <v>69</v>
      </c>
      <c r="D191" s="59"/>
      <c r="E191" s="61">
        <f t="shared" si="115"/>
        <v>0</v>
      </c>
      <c r="F191" s="100"/>
      <c r="G191" s="61">
        <f>VLOOKUP($A191,[6]Dept!$A$5:$U$44,6,FALSE)*G$3%</f>
        <v>0</v>
      </c>
      <c r="H191" s="61">
        <f>VLOOKUP($A191,[6]Dept!$A$5:$U$44,7,FALSE)*H$3%</f>
        <v>0</v>
      </c>
      <c r="I191" s="61">
        <f>VLOOKUP($A191,[6]Dept!$A$5:$U$44,8,FALSE)*I$3%</f>
        <v>0</v>
      </c>
      <c r="J191" s="61">
        <f t="shared" si="162"/>
        <v>0</v>
      </c>
      <c r="K191" s="61">
        <f>VLOOKUP($A191,[6]Dept!$A$5:$U$44,10,FALSE)*K$3%</f>
        <v>0</v>
      </c>
      <c r="L191" s="61">
        <f>VLOOKUP($A191,[6]Dept!$A$5:$U$44,11,FALSE)*L$3%</f>
        <v>0</v>
      </c>
      <c r="M191" s="61">
        <f>VLOOKUP($A191,[6]Dept!$A$5:$U$44,12,FALSE)*M$3%</f>
        <v>0</v>
      </c>
      <c r="N191" s="61">
        <f t="shared" si="163"/>
        <v>0</v>
      </c>
      <c r="O191" s="61">
        <f>VLOOKUP($A191,[6]Dept!$A$5:$U$44,14,FALSE)*O$3%</f>
        <v>0</v>
      </c>
      <c r="P191" s="61">
        <f>VLOOKUP($A191,[6]Dept!$A$5:$U$44,15,FALSE)*P$3%</f>
        <v>0</v>
      </c>
      <c r="Q191" s="61">
        <f>VLOOKUP($A191,[6]Dept!$A$5:$U$44,16,FALSE)*Q$3%</f>
        <v>0</v>
      </c>
      <c r="R191" s="61">
        <f t="shared" si="164"/>
        <v>0</v>
      </c>
      <c r="S191" s="61">
        <f>VLOOKUP($A191,[6]Dept!$A$5:$U$44,18,FALSE)*S$3%</f>
        <v>0</v>
      </c>
      <c r="T191" s="61">
        <f>VLOOKUP($A191,[6]Dept!$A$5:$U$44,19,FALSE)*T$3%</f>
        <v>0</v>
      </c>
      <c r="U191" s="61">
        <f>VLOOKUP($A191,[6]Dept!$A$5:$U$44,20,FALSE)*U$3%</f>
        <v>0</v>
      </c>
      <c r="V191" s="61">
        <f t="shared" si="165"/>
        <v>0</v>
      </c>
    </row>
    <row r="192" spans="1:22" s="6" customFormat="1" hidden="1">
      <c r="A192" s="51">
        <v>191</v>
      </c>
      <c r="B192" s="11" t="s">
        <v>170</v>
      </c>
      <c r="C192" s="59" t="s">
        <v>71</v>
      </c>
      <c r="D192" s="59"/>
      <c r="E192" s="61">
        <f t="shared" si="115"/>
        <v>0</v>
      </c>
      <c r="F192" s="100"/>
      <c r="G192" s="61">
        <f>VLOOKUP($A192,[6]Dept!$A$5:$U$44,6,FALSE)*G$3%</f>
        <v>0</v>
      </c>
      <c r="H192" s="61">
        <f>VLOOKUP($A192,[6]Dept!$A$5:$U$44,7,FALSE)*H$3%</f>
        <v>0</v>
      </c>
      <c r="I192" s="61">
        <f>VLOOKUP($A192,[6]Dept!$A$5:$U$44,8,FALSE)*I$3%</f>
        <v>0</v>
      </c>
      <c r="J192" s="61">
        <f t="shared" si="162"/>
        <v>0</v>
      </c>
      <c r="K192" s="61">
        <f>VLOOKUP($A192,[6]Dept!$A$5:$U$44,10,FALSE)*K$3%</f>
        <v>0</v>
      </c>
      <c r="L192" s="61">
        <f>VLOOKUP($A192,[6]Dept!$A$5:$U$44,11,FALSE)*L$3%</f>
        <v>0</v>
      </c>
      <c r="M192" s="61">
        <f>VLOOKUP($A192,[6]Dept!$A$5:$U$44,12,FALSE)*M$3%</f>
        <v>0</v>
      </c>
      <c r="N192" s="61">
        <f t="shared" si="163"/>
        <v>0</v>
      </c>
      <c r="O192" s="61">
        <f>VLOOKUP($A192,[6]Dept!$A$5:$U$44,14,FALSE)*O$3%</f>
        <v>0</v>
      </c>
      <c r="P192" s="61">
        <f>VLOOKUP($A192,[6]Dept!$A$5:$U$44,15,FALSE)*P$3%</f>
        <v>0</v>
      </c>
      <c r="Q192" s="61">
        <f>VLOOKUP($A192,[6]Dept!$A$5:$U$44,16,FALSE)*Q$3%</f>
        <v>0</v>
      </c>
      <c r="R192" s="61">
        <f t="shared" si="164"/>
        <v>0</v>
      </c>
      <c r="S192" s="61">
        <f>VLOOKUP($A192,[6]Dept!$A$5:$U$44,18,FALSE)*S$3%</f>
        <v>0</v>
      </c>
      <c r="T192" s="61">
        <f>VLOOKUP($A192,[6]Dept!$A$5:$U$44,19,FALSE)*T$3%</f>
        <v>0</v>
      </c>
      <c r="U192" s="61">
        <f>VLOOKUP($A192,[6]Dept!$A$5:$U$44,20,FALSE)*U$3%</f>
        <v>0</v>
      </c>
      <c r="V192" s="61">
        <f t="shared" si="165"/>
        <v>0</v>
      </c>
    </row>
    <row r="193" spans="1:22" s="6" customFormat="1" hidden="1">
      <c r="A193" s="51">
        <v>192</v>
      </c>
      <c r="B193" s="11" t="s">
        <v>170</v>
      </c>
      <c r="C193" s="59" t="s">
        <v>56</v>
      </c>
      <c r="D193" s="59"/>
      <c r="E193" s="61">
        <f t="shared" si="115"/>
        <v>0</v>
      </c>
      <c r="F193" s="100"/>
      <c r="G193" s="61">
        <f>VLOOKUP($A193,[6]Dept!$A$5:$U$44,6,FALSE)*G$3%</f>
        <v>0</v>
      </c>
      <c r="H193" s="61">
        <f>VLOOKUP($A193,[6]Dept!$A$5:$U$44,7,FALSE)*H$3%</f>
        <v>0</v>
      </c>
      <c r="I193" s="61">
        <f>VLOOKUP($A193,[6]Dept!$A$5:$U$44,8,FALSE)*I$3%</f>
        <v>0</v>
      </c>
      <c r="J193" s="61">
        <f t="shared" si="162"/>
        <v>0</v>
      </c>
      <c r="K193" s="61">
        <f>VLOOKUP($A193,[6]Dept!$A$5:$U$44,10,FALSE)*K$3%</f>
        <v>0</v>
      </c>
      <c r="L193" s="61">
        <f>VLOOKUP($A193,[6]Dept!$A$5:$U$44,11,FALSE)*L$3%</f>
        <v>0</v>
      </c>
      <c r="M193" s="61">
        <f>VLOOKUP($A193,[6]Dept!$A$5:$U$44,12,FALSE)*M$3%</f>
        <v>0</v>
      </c>
      <c r="N193" s="61">
        <f t="shared" si="163"/>
        <v>0</v>
      </c>
      <c r="O193" s="61">
        <f>VLOOKUP($A193,[6]Dept!$A$5:$U$44,14,FALSE)*O$3%</f>
        <v>0</v>
      </c>
      <c r="P193" s="61">
        <f>VLOOKUP($A193,[6]Dept!$A$5:$U$44,15,FALSE)*P$3%</f>
        <v>0</v>
      </c>
      <c r="Q193" s="61">
        <f>VLOOKUP($A193,[6]Dept!$A$5:$U$44,16,FALSE)*Q$3%</f>
        <v>0</v>
      </c>
      <c r="R193" s="61">
        <f t="shared" si="164"/>
        <v>0</v>
      </c>
      <c r="S193" s="61">
        <f>VLOOKUP($A193,[6]Dept!$A$5:$U$44,18,FALSE)*S$3%</f>
        <v>0</v>
      </c>
      <c r="T193" s="61">
        <f>VLOOKUP($A193,[6]Dept!$A$5:$U$44,19,FALSE)*T$3%</f>
        <v>0</v>
      </c>
      <c r="U193" s="61">
        <f>VLOOKUP($A193,[6]Dept!$A$5:$U$44,20,FALSE)*U$3%</f>
        <v>0</v>
      </c>
      <c r="V193" s="61">
        <f t="shared" si="165"/>
        <v>0</v>
      </c>
    </row>
    <row r="194" spans="1:22" s="6" customFormat="1" hidden="1">
      <c r="A194" s="51">
        <v>193</v>
      </c>
      <c r="B194" s="11" t="s">
        <v>170</v>
      </c>
      <c r="C194" s="59" t="s">
        <v>47</v>
      </c>
      <c r="D194" s="59"/>
      <c r="E194" s="61">
        <f t="shared" si="115"/>
        <v>0</v>
      </c>
      <c r="F194" s="100"/>
      <c r="G194" s="61">
        <f>VLOOKUP($A194,[6]Dept!$A$5:$U$44,6,FALSE)*G$3%</f>
        <v>0</v>
      </c>
      <c r="H194" s="61">
        <f>VLOOKUP($A194,[6]Dept!$A$5:$U$44,7,FALSE)*H$3%</f>
        <v>0</v>
      </c>
      <c r="I194" s="61">
        <f>VLOOKUP($A194,[6]Dept!$A$5:$U$44,8,FALSE)*I$3%</f>
        <v>0</v>
      </c>
      <c r="J194" s="61">
        <f t="shared" si="162"/>
        <v>0</v>
      </c>
      <c r="K194" s="61">
        <f>VLOOKUP($A194,[6]Dept!$A$5:$U$44,10,FALSE)*K$3%</f>
        <v>0</v>
      </c>
      <c r="L194" s="61">
        <f>VLOOKUP($A194,[6]Dept!$A$5:$U$44,11,FALSE)*L$3%</f>
        <v>0</v>
      </c>
      <c r="M194" s="61">
        <f>VLOOKUP($A194,[6]Dept!$A$5:$U$44,12,FALSE)*M$3%</f>
        <v>0</v>
      </c>
      <c r="N194" s="61">
        <f t="shared" si="163"/>
        <v>0</v>
      </c>
      <c r="O194" s="61">
        <f>VLOOKUP($A194,[6]Dept!$A$5:$U$44,14,FALSE)*O$3%</f>
        <v>0</v>
      </c>
      <c r="P194" s="61">
        <f>VLOOKUP($A194,[6]Dept!$A$5:$U$44,15,FALSE)*P$3%</f>
        <v>0</v>
      </c>
      <c r="Q194" s="61">
        <f>VLOOKUP($A194,[6]Dept!$A$5:$U$44,16,FALSE)*Q$3%</f>
        <v>0</v>
      </c>
      <c r="R194" s="61">
        <f t="shared" si="164"/>
        <v>0</v>
      </c>
      <c r="S194" s="61">
        <f>VLOOKUP($A194,[6]Dept!$A$5:$U$44,18,FALSE)*S$3%</f>
        <v>0</v>
      </c>
      <c r="T194" s="61">
        <f>VLOOKUP($A194,[6]Dept!$A$5:$U$44,19,FALSE)*T$3%</f>
        <v>0</v>
      </c>
      <c r="U194" s="61">
        <f>VLOOKUP($A194,[6]Dept!$A$5:$U$44,20,FALSE)*U$3%</f>
        <v>0</v>
      </c>
      <c r="V194" s="61">
        <f t="shared" si="165"/>
        <v>0</v>
      </c>
    </row>
    <row r="195" spans="1:22" hidden="1">
      <c r="A195" s="51">
        <v>194</v>
      </c>
      <c r="B195" s="11" t="s">
        <v>170</v>
      </c>
      <c r="C195" s="59" t="s">
        <v>50</v>
      </c>
      <c r="D195" s="59"/>
      <c r="E195" s="61">
        <f t="shared" si="115"/>
        <v>0</v>
      </c>
      <c r="F195" s="100"/>
      <c r="G195" s="61">
        <f>VLOOKUP($A195,[6]Dept!$A$5:$U$44,6,FALSE)*G$3%</f>
        <v>0</v>
      </c>
      <c r="H195" s="61">
        <f>VLOOKUP($A195,[6]Dept!$A$5:$U$44,7,FALSE)*H$3%</f>
        <v>0</v>
      </c>
      <c r="I195" s="61">
        <f>VLOOKUP($A195,[6]Dept!$A$5:$U$44,8,FALSE)*I$3%</f>
        <v>0</v>
      </c>
      <c r="J195" s="61">
        <f t="shared" si="162"/>
        <v>0</v>
      </c>
      <c r="K195" s="61">
        <f>VLOOKUP($A195,[6]Dept!$A$5:$U$44,10,FALSE)*K$3%</f>
        <v>0</v>
      </c>
      <c r="L195" s="61">
        <f>VLOOKUP($A195,[6]Dept!$A$5:$U$44,11,FALSE)*L$3%</f>
        <v>0</v>
      </c>
      <c r="M195" s="61">
        <f>VLOOKUP($A195,[6]Dept!$A$5:$U$44,12,FALSE)*M$3%</f>
        <v>0</v>
      </c>
      <c r="N195" s="61">
        <f t="shared" si="163"/>
        <v>0</v>
      </c>
      <c r="O195" s="61">
        <f>VLOOKUP($A195,[6]Dept!$A$5:$U$44,14,FALSE)*O$3%</f>
        <v>0</v>
      </c>
      <c r="P195" s="61">
        <f>VLOOKUP($A195,[6]Dept!$A$5:$U$44,15,FALSE)*P$3%</f>
        <v>0</v>
      </c>
      <c r="Q195" s="61">
        <f>VLOOKUP($A195,[6]Dept!$A$5:$U$44,16,FALSE)*Q$3%</f>
        <v>0</v>
      </c>
      <c r="R195" s="61">
        <f t="shared" si="164"/>
        <v>0</v>
      </c>
      <c r="S195" s="61">
        <f>VLOOKUP($A195,[6]Dept!$A$5:$U$44,18,FALSE)*S$3%</f>
        <v>0</v>
      </c>
      <c r="T195" s="61">
        <f>VLOOKUP($A195,[6]Dept!$A$5:$U$44,19,FALSE)*T$3%</f>
        <v>0</v>
      </c>
      <c r="U195" s="61">
        <f>VLOOKUP($A195,[6]Dept!$A$5:$U$44,20,FALSE)*U$3%</f>
        <v>0</v>
      </c>
      <c r="V195" s="61">
        <f t="shared" si="165"/>
        <v>0</v>
      </c>
    </row>
    <row r="196" spans="1:22" s="6" customFormat="1" hidden="1">
      <c r="A196" s="51">
        <v>195</v>
      </c>
      <c r="B196" s="11" t="s">
        <v>170</v>
      </c>
      <c r="C196" s="59" t="s">
        <v>48</v>
      </c>
      <c r="D196" s="59"/>
      <c r="E196" s="61">
        <f t="shared" si="115"/>
        <v>0</v>
      </c>
      <c r="F196" s="100"/>
      <c r="G196" s="61">
        <f>VLOOKUP($A196,[6]Dept!$A$5:$U$44,6,FALSE)*G$3%</f>
        <v>0</v>
      </c>
      <c r="H196" s="61">
        <f>VLOOKUP($A196,[6]Dept!$A$5:$U$44,7,FALSE)*H$3%</f>
        <v>0</v>
      </c>
      <c r="I196" s="61">
        <f>VLOOKUP($A196,[6]Dept!$A$5:$U$44,8,FALSE)*I$3%</f>
        <v>0</v>
      </c>
      <c r="J196" s="61">
        <f t="shared" si="162"/>
        <v>0</v>
      </c>
      <c r="K196" s="61">
        <f>VLOOKUP($A196,[6]Dept!$A$5:$U$44,10,FALSE)*K$3%</f>
        <v>0</v>
      </c>
      <c r="L196" s="61">
        <f>VLOOKUP($A196,[6]Dept!$A$5:$U$44,11,FALSE)*L$3%</f>
        <v>0</v>
      </c>
      <c r="M196" s="61">
        <f>VLOOKUP($A196,[6]Dept!$A$5:$U$44,12,FALSE)*M$3%</f>
        <v>0</v>
      </c>
      <c r="N196" s="61">
        <f t="shared" si="163"/>
        <v>0</v>
      </c>
      <c r="O196" s="61">
        <f>VLOOKUP($A196,[6]Dept!$A$5:$U$44,14,FALSE)*O$3%</f>
        <v>0</v>
      </c>
      <c r="P196" s="61">
        <f>VLOOKUP($A196,[6]Dept!$A$5:$U$44,15,FALSE)*P$3%</f>
        <v>0</v>
      </c>
      <c r="Q196" s="61">
        <f>VLOOKUP($A196,[6]Dept!$A$5:$U$44,16,FALSE)*Q$3%</f>
        <v>0</v>
      </c>
      <c r="R196" s="61">
        <f t="shared" si="164"/>
        <v>0</v>
      </c>
      <c r="S196" s="61">
        <f>VLOOKUP($A196,[6]Dept!$A$5:$U$44,18,FALSE)*S$3%</f>
        <v>0</v>
      </c>
      <c r="T196" s="61">
        <f>VLOOKUP($A196,[6]Dept!$A$5:$U$44,19,FALSE)*T$3%</f>
        <v>0</v>
      </c>
      <c r="U196" s="61">
        <f>VLOOKUP($A196,[6]Dept!$A$5:$U$44,20,FALSE)*U$3%</f>
        <v>0</v>
      </c>
      <c r="V196" s="61">
        <f t="shared" si="165"/>
        <v>0</v>
      </c>
    </row>
    <row r="197" spans="1:22" s="6" customFormat="1" hidden="1">
      <c r="A197" s="129">
        <v>196</v>
      </c>
      <c r="B197" s="124" t="s">
        <v>78</v>
      </c>
      <c r="C197" s="130" t="s">
        <v>172</v>
      </c>
      <c r="D197" s="130"/>
      <c r="E197" s="126">
        <f>+E198+E210</f>
        <v>512061.54208856472</v>
      </c>
      <c r="F197" s="106"/>
      <c r="G197" s="126">
        <f t="shared" ref="G197:V197" si="166">+G198+G210</f>
        <v>55123.487661864157</v>
      </c>
      <c r="H197" s="126">
        <f t="shared" si="166"/>
        <v>5304.1972853843672</v>
      </c>
      <c r="I197" s="126">
        <f t="shared" si="166"/>
        <v>47101.974849591963</v>
      </c>
      <c r="J197" s="126">
        <f t="shared" si="166"/>
        <v>107529.65979684048</v>
      </c>
      <c r="K197" s="126">
        <f t="shared" si="166"/>
        <v>43797.18948425445</v>
      </c>
      <c r="L197" s="126">
        <f t="shared" si="166"/>
        <v>43185.633263632837</v>
      </c>
      <c r="M197" s="126">
        <f t="shared" si="166"/>
        <v>43466.940077592844</v>
      </c>
      <c r="N197" s="126">
        <f t="shared" si="166"/>
        <v>130449.76282548014</v>
      </c>
      <c r="O197" s="126">
        <f t="shared" si="166"/>
        <v>46867.178016664438</v>
      </c>
      <c r="P197" s="126">
        <f t="shared" si="166"/>
        <v>42297.302228262131</v>
      </c>
      <c r="Q197" s="126">
        <f t="shared" si="166"/>
        <v>44023.476371265853</v>
      </c>
      <c r="R197" s="126">
        <f t="shared" si="166"/>
        <v>133187.95661619242</v>
      </c>
      <c r="S197" s="126">
        <f t="shared" si="166"/>
        <v>48167.570570101045</v>
      </c>
      <c r="T197" s="126">
        <f t="shared" si="166"/>
        <v>45423.329140721697</v>
      </c>
      <c r="U197" s="126">
        <f t="shared" si="166"/>
        <v>47303.263139228889</v>
      </c>
      <c r="V197" s="126">
        <f t="shared" si="166"/>
        <v>140894.16285005162</v>
      </c>
    </row>
    <row r="198" spans="1:22" s="6" customFormat="1" ht="31.5" hidden="1">
      <c r="A198" s="129">
        <v>197</v>
      </c>
      <c r="B198" s="124" t="s">
        <v>173</v>
      </c>
      <c r="C198" s="123" t="s">
        <v>174</v>
      </c>
      <c r="D198" s="123"/>
      <c r="E198" s="123">
        <f>SUM(E199:E209)</f>
        <v>512061.54208856472</v>
      </c>
      <c r="F198" s="104"/>
      <c r="G198" s="123">
        <f>SUM(G199:G209)</f>
        <v>55123.487661864157</v>
      </c>
      <c r="H198" s="123">
        <f t="shared" ref="H198:V198" si="167">SUM(H199:H209)</f>
        <v>5304.1972853843672</v>
      </c>
      <c r="I198" s="123">
        <f t="shared" si="167"/>
        <v>47101.974849591963</v>
      </c>
      <c r="J198" s="123">
        <f t="shared" si="167"/>
        <v>107529.65979684048</v>
      </c>
      <c r="K198" s="123">
        <f t="shared" si="167"/>
        <v>43797.18948425445</v>
      </c>
      <c r="L198" s="123">
        <f t="shared" si="167"/>
        <v>43185.633263632837</v>
      </c>
      <c r="M198" s="123">
        <f t="shared" si="167"/>
        <v>43466.940077592844</v>
      </c>
      <c r="N198" s="123">
        <f t="shared" si="167"/>
        <v>130449.76282548014</v>
      </c>
      <c r="O198" s="123">
        <f t="shared" si="167"/>
        <v>46867.178016664438</v>
      </c>
      <c r="P198" s="123">
        <f t="shared" si="167"/>
        <v>42297.302228262131</v>
      </c>
      <c r="Q198" s="123">
        <f t="shared" si="167"/>
        <v>44023.476371265853</v>
      </c>
      <c r="R198" s="123">
        <f t="shared" si="167"/>
        <v>133187.95661619242</v>
      </c>
      <c r="S198" s="123">
        <f t="shared" si="167"/>
        <v>48167.570570101045</v>
      </c>
      <c r="T198" s="123">
        <f t="shared" si="167"/>
        <v>45423.329140721697</v>
      </c>
      <c r="U198" s="123">
        <f t="shared" si="167"/>
        <v>47303.263139228889</v>
      </c>
      <c r="V198" s="123">
        <f t="shared" si="167"/>
        <v>140894.16285005162</v>
      </c>
    </row>
    <row r="199" spans="1:22" s="6" customFormat="1" hidden="1">
      <c r="A199" s="51">
        <v>198</v>
      </c>
      <c r="B199" s="11" t="s">
        <v>173</v>
      </c>
      <c r="C199" s="60" t="s">
        <v>158</v>
      </c>
      <c r="D199" s="60"/>
      <c r="E199" s="61">
        <f t="shared" ref="E199:E253" si="168">SUM(G199:V199)/2</f>
        <v>0</v>
      </c>
      <c r="F199" s="61"/>
      <c r="G199" s="61">
        <f>VLOOKUP($A199,[13]Dept!$A$4:$U$42,6,FALSE)*G$3%</f>
        <v>0</v>
      </c>
      <c r="H199" s="61">
        <f>VLOOKUP($A199,[13]Dept!$A$4:$U$42,7,FALSE)*H$3%</f>
        <v>0</v>
      </c>
      <c r="I199" s="61">
        <f>VLOOKUP($A199,[13]Dept!$A$4:$U$42,8,FALSE)*I$3%</f>
        <v>0</v>
      </c>
      <c r="J199" s="61">
        <f t="shared" ref="J199:J224" si="169">SUM(G199:I199)</f>
        <v>0</v>
      </c>
      <c r="K199" s="61">
        <f>VLOOKUP($A199,[13]Dept!$A$4:$U$42,10,FALSE)*K$3%</f>
        <v>0</v>
      </c>
      <c r="L199" s="61">
        <f>VLOOKUP($A199,[13]Dept!$A$4:$U$42,11,FALSE)*L$3%</f>
        <v>0</v>
      </c>
      <c r="M199" s="61">
        <f>VLOOKUP($A199,[13]Dept!$A$4:$U$42,12,FALSE)*M$3%</f>
        <v>0</v>
      </c>
      <c r="N199" s="61">
        <f t="shared" ref="N199:N224" si="170">SUM(K199:M199)</f>
        <v>0</v>
      </c>
      <c r="O199" s="61">
        <f>VLOOKUP($A199,[13]Dept!$A$4:$U$42,14,FALSE)*O$3%</f>
        <v>0</v>
      </c>
      <c r="P199" s="61">
        <f>VLOOKUP($A199,[13]Dept!$A$4:$U$42,15,FALSE)*P$3%</f>
        <v>0</v>
      </c>
      <c r="Q199" s="61">
        <f>VLOOKUP($A199,[13]Dept!$A$4:$U$42,16,FALSE)*Q$3%</f>
        <v>0</v>
      </c>
      <c r="R199" s="61">
        <f t="shared" ref="R199:R224" si="171">SUM(O199:Q199)</f>
        <v>0</v>
      </c>
      <c r="S199" s="61">
        <f>VLOOKUP($A199,[13]Dept!$A$4:$U$42,18,FALSE)*S$3%</f>
        <v>0</v>
      </c>
      <c r="T199" s="61">
        <f>VLOOKUP($A199,[13]Dept!$A$4:$U$42,19,FALSE)*T$3%</f>
        <v>0</v>
      </c>
      <c r="U199" s="61">
        <f>VLOOKUP($A199,[13]Dept!$A$4:$U$42,20,FALSE)*U$3%</f>
        <v>0</v>
      </c>
      <c r="V199" s="61">
        <f t="shared" ref="V199:V224" si="172">SUM(S199:U199)</f>
        <v>0</v>
      </c>
    </row>
    <row r="200" spans="1:22" s="6" customFormat="1" hidden="1">
      <c r="A200" s="51">
        <v>199</v>
      </c>
      <c r="B200" s="11" t="s">
        <v>173</v>
      </c>
      <c r="C200" s="59" t="s">
        <v>42</v>
      </c>
      <c r="D200" s="59"/>
      <c r="E200" s="61">
        <f t="shared" si="168"/>
        <v>0</v>
      </c>
      <c r="F200" s="61"/>
      <c r="G200" s="61">
        <f>VLOOKUP($A200,[13]Dept!$A$4:$U$42,6,FALSE)*G$3%</f>
        <v>0</v>
      </c>
      <c r="H200" s="61">
        <f>VLOOKUP($A200,[13]Dept!$A$4:$U$42,7,FALSE)*H$3%</f>
        <v>0</v>
      </c>
      <c r="I200" s="61">
        <f>VLOOKUP($A200,[13]Dept!$A$4:$U$42,8,FALSE)*I$3%</f>
        <v>0</v>
      </c>
      <c r="J200" s="61">
        <f t="shared" ref="J200:J209" si="173">SUM(G200:I200)</f>
        <v>0</v>
      </c>
      <c r="K200" s="61">
        <f>VLOOKUP($A200,[13]Dept!$A$4:$U$42,10,FALSE)*K$3%</f>
        <v>0</v>
      </c>
      <c r="L200" s="61">
        <f>VLOOKUP($A200,[13]Dept!$A$4:$U$42,11,FALSE)*L$3%</f>
        <v>0</v>
      </c>
      <c r="M200" s="61">
        <f>VLOOKUP($A200,[13]Dept!$A$4:$U$42,12,FALSE)*M$3%</f>
        <v>0</v>
      </c>
      <c r="N200" s="61">
        <f t="shared" ref="N200:N209" si="174">SUM(K200:M200)</f>
        <v>0</v>
      </c>
      <c r="O200" s="61">
        <f>VLOOKUP($A200,[13]Dept!$A$4:$U$42,14,FALSE)*O$3%</f>
        <v>0</v>
      </c>
      <c r="P200" s="61">
        <f>VLOOKUP($A200,[13]Dept!$A$4:$U$42,15,FALSE)*P$3%</f>
        <v>0</v>
      </c>
      <c r="Q200" s="61">
        <f>VLOOKUP($A200,[13]Dept!$A$4:$U$42,16,FALSE)*Q$3%</f>
        <v>0</v>
      </c>
      <c r="R200" s="61">
        <f t="shared" ref="R200:R209" si="175">SUM(O200:Q200)</f>
        <v>0</v>
      </c>
      <c r="S200" s="61">
        <f>VLOOKUP($A200,[13]Dept!$A$4:$U$42,18,FALSE)*S$3%</f>
        <v>0</v>
      </c>
      <c r="T200" s="61">
        <f>VLOOKUP($A200,[13]Dept!$A$4:$U$42,19,FALSE)*T$3%</f>
        <v>0</v>
      </c>
      <c r="U200" s="61">
        <f>VLOOKUP($A200,[13]Dept!$A$4:$U$42,20,FALSE)*U$3%</f>
        <v>0</v>
      </c>
      <c r="V200" s="61">
        <f t="shared" ref="V200:V209" si="176">SUM(S200:U200)</f>
        <v>0</v>
      </c>
    </row>
    <row r="201" spans="1:22" s="6" customFormat="1" hidden="1">
      <c r="A201" s="51">
        <v>200</v>
      </c>
      <c r="B201" s="11" t="s">
        <v>173</v>
      </c>
      <c r="C201" s="60" t="s">
        <v>159</v>
      </c>
      <c r="D201" s="60"/>
      <c r="E201" s="61">
        <f t="shared" si="168"/>
        <v>0</v>
      </c>
      <c r="F201" s="61"/>
      <c r="G201" s="61">
        <f>VLOOKUP($A201,[13]Dept!$A$4:$U$42,6,FALSE)*G$3%</f>
        <v>0</v>
      </c>
      <c r="H201" s="61">
        <f>VLOOKUP($A201,[13]Dept!$A$4:$U$42,7,FALSE)*H$3%</f>
        <v>0</v>
      </c>
      <c r="I201" s="61">
        <f>VLOOKUP($A201,[13]Dept!$A$4:$U$42,8,FALSE)*I$3%</f>
        <v>0</v>
      </c>
      <c r="J201" s="61">
        <f t="shared" si="173"/>
        <v>0</v>
      </c>
      <c r="K201" s="61">
        <f>VLOOKUP($A201,[13]Dept!$A$4:$U$42,10,FALSE)*K$3%</f>
        <v>0</v>
      </c>
      <c r="L201" s="61">
        <f>VLOOKUP($A201,[13]Dept!$A$4:$U$42,11,FALSE)*L$3%</f>
        <v>0</v>
      </c>
      <c r="M201" s="61">
        <f>VLOOKUP($A201,[13]Dept!$A$4:$U$42,12,FALSE)*M$3%</f>
        <v>0</v>
      </c>
      <c r="N201" s="61">
        <f t="shared" si="174"/>
        <v>0</v>
      </c>
      <c r="O201" s="61">
        <f>VLOOKUP($A201,[13]Dept!$A$4:$U$42,14,FALSE)*O$3%</f>
        <v>0</v>
      </c>
      <c r="P201" s="61">
        <f>VLOOKUP($A201,[13]Dept!$A$4:$U$42,15,FALSE)*P$3%</f>
        <v>0</v>
      </c>
      <c r="Q201" s="61">
        <f>VLOOKUP($A201,[13]Dept!$A$4:$U$42,16,FALSE)*Q$3%</f>
        <v>0</v>
      </c>
      <c r="R201" s="61">
        <f t="shared" si="175"/>
        <v>0</v>
      </c>
      <c r="S201" s="61">
        <f>VLOOKUP($A201,[13]Dept!$A$4:$U$42,18,FALSE)*S$3%</f>
        <v>0</v>
      </c>
      <c r="T201" s="61">
        <f>VLOOKUP($A201,[13]Dept!$A$4:$U$42,19,FALSE)*T$3%</f>
        <v>0</v>
      </c>
      <c r="U201" s="61">
        <f>VLOOKUP($A201,[13]Dept!$A$4:$U$42,20,FALSE)*U$3%</f>
        <v>0</v>
      </c>
      <c r="V201" s="61">
        <f t="shared" si="176"/>
        <v>0</v>
      </c>
    </row>
    <row r="202" spans="1:22" s="6" customFormat="1" hidden="1">
      <c r="A202" s="51">
        <v>201</v>
      </c>
      <c r="B202" s="11" t="s">
        <v>173</v>
      </c>
      <c r="C202" s="59" t="s">
        <v>41</v>
      </c>
      <c r="D202" s="59"/>
      <c r="E202" s="61">
        <f t="shared" si="168"/>
        <v>0</v>
      </c>
      <c r="F202" s="61"/>
      <c r="G202" s="61">
        <f>VLOOKUP($A202,[13]Dept!$A$4:$U$42,6,FALSE)*G$3%</f>
        <v>0</v>
      </c>
      <c r="H202" s="61">
        <f>VLOOKUP($A202,[13]Dept!$A$4:$U$42,7,FALSE)*H$3%</f>
        <v>0</v>
      </c>
      <c r="I202" s="61">
        <f>VLOOKUP($A202,[13]Dept!$A$4:$U$42,8,FALSE)*I$3%</f>
        <v>0</v>
      </c>
      <c r="J202" s="61">
        <f t="shared" si="173"/>
        <v>0</v>
      </c>
      <c r="K202" s="61">
        <f>VLOOKUP($A202,[13]Dept!$A$4:$U$42,10,FALSE)*K$3%</f>
        <v>0</v>
      </c>
      <c r="L202" s="61">
        <f>VLOOKUP($A202,[13]Dept!$A$4:$U$42,11,FALSE)*L$3%</f>
        <v>0</v>
      </c>
      <c r="M202" s="61">
        <f>VLOOKUP($A202,[13]Dept!$A$4:$U$42,12,FALSE)*M$3%</f>
        <v>0</v>
      </c>
      <c r="N202" s="61">
        <f t="shared" si="174"/>
        <v>0</v>
      </c>
      <c r="O202" s="61">
        <f>VLOOKUP($A202,[13]Dept!$A$4:$U$42,14,FALSE)*O$3%</f>
        <v>0</v>
      </c>
      <c r="P202" s="61">
        <f>VLOOKUP($A202,[13]Dept!$A$4:$U$42,15,FALSE)*P$3%</f>
        <v>0</v>
      </c>
      <c r="Q202" s="61">
        <f>VLOOKUP($A202,[13]Dept!$A$4:$U$42,16,FALSE)*Q$3%</f>
        <v>0</v>
      </c>
      <c r="R202" s="61">
        <f t="shared" si="175"/>
        <v>0</v>
      </c>
      <c r="S202" s="61">
        <f>VLOOKUP($A202,[13]Dept!$A$4:$U$42,18,FALSE)*S$3%</f>
        <v>0</v>
      </c>
      <c r="T202" s="61">
        <f>VLOOKUP($A202,[13]Dept!$A$4:$U$42,19,FALSE)*T$3%</f>
        <v>0</v>
      </c>
      <c r="U202" s="61">
        <f>VLOOKUP($A202,[13]Dept!$A$4:$U$42,20,FALSE)*U$3%</f>
        <v>0</v>
      </c>
      <c r="V202" s="61">
        <f t="shared" si="176"/>
        <v>0</v>
      </c>
    </row>
    <row r="203" spans="1:22" s="6" customFormat="1" hidden="1">
      <c r="A203" s="51">
        <v>202</v>
      </c>
      <c r="B203" s="11" t="s">
        <v>173</v>
      </c>
      <c r="C203" s="59" t="s">
        <v>68</v>
      </c>
      <c r="D203" s="59"/>
      <c r="E203" s="61">
        <f t="shared" si="168"/>
        <v>0</v>
      </c>
      <c r="F203" s="61"/>
      <c r="G203" s="61">
        <f>VLOOKUP($A203,[13]Dept!$A$4:$U$42,6,FALSE)*G$3%</f>
        <v>0</v>
      </c>
      <c r="H203" s="61">
        <f>VLOOKUP($A203,[13]Dept!$A$4:$U$42,7,FALSE)*H$3%</f>
        <v>0</v>
      </c>
      <c r="I203" s="61">
        <f>VLOOKUP($A203,[13]Dept!$A$4:$U$42,8,FALSE)*I$3%</f>
        <v>0</v>
      </c>
      <c r="J203" s="61">
        <f t="shared" si="173"/>
        <v>0</v>
      </c>
      <c r="K203" s="61">
        <f>VLOOKUP($A203,[13]Dept!$A$4:$U$42,10,FALSE)*K$3%</f>
        <v>0</v>
      </c>
      <c r="L203" s="61">
        <f>VLOOKUP($A203,[13]Dept!$A$4:$U$42,11,FALSE)*L$3%</f>
        <v>0</v>
      </c>
      <c r="M203" s="61">
        <f>VLOOKUP($A203,[13]Dept!$A$4:$U$42,12,FALSE)*M$3%</f>
        <v>0</v>
      </c>
      <c r="N203" s="61">
        <f t="shared" si="174"/>
        <v>0</v>
      </c>
      <c r="O203" s="61">
        <f>VLOOKUP($A203,[13]Dept!$A$4:$U$42,14,FALSE)*O$3%</f>
        <v>0</v>
      </c>
      <c r="P203" s="61">
        <f>VLOOKUP($A203,[13]Dept!$A$4:$U$42,15,FALSE)*P$3%</f>
        <v>0</v>
      </c>
      <c r="Q203" s="61">
        <f>VLOOKUP($A203,[13]Dept!$A$4:$U$42,16,FALSE)*Q$3%</f>
        <v>0</v>
      </c>
      <c r="R203" s="61">
        <f t="shared" si="175"/>
        <v>0</v>
      </c>
      <c r="S203" s="61">
        <f>VLOOKUP($A203,[13]Dept!$A$4:$U$42,18,FALSE)*S$3%</f>
        <v>0</v>
      </c>
      <c r="T203" s="61">
        <f>VLOOKUP($A203,[13]Dept!$A$4:$U$42,19,FALSE)*T$3%</f>
        <v>0</v>
      </c>
      <c r="U203" s="61">
        <f>VLOOKUP($A203,[13]Dept!$A$4:$U$42,20,FALSE)*U$3%</f>
        <v>0</v>
      </c>
      <c r="V203" s="61">
        <f t="shared" si="176"/>
        <v>0</v>
      </c>
    </row>
    <row r="204" spans="1:22" s="6" customFormat="1" hidden="1">
      <c r="A204" s="51">
        <v>203</v>
      </c>
      <c r="B204" s="11" t="s">
        <v>173</v>
      </c>
      <c r="C204" s="59" t="s">
        <v>69</v>
      </c>
      <c r="D204" s="59"/>
      <c r="E204" s="61">
        <f t="shared" si="168"/>
        <v>0</v>
      </c>
      <c r="F204" s="61"/>
      <c r="G204" s="61">
        <f>VLOOKUP($A204,[13]Dept!$A$4:$U$42,6,FALSE)*G$3%</f>
        <v>0</v>
      </c>
      <c r="H204" s="61">
        <f>VLOOKUP($A204,[13]Dept!$A$4:$U$42,7,FALSE)*H$3%</f>
        <v>0</v>
      </c>
      <c r="I204" s="61">
        <f>VLOOKUP($A204,[13]Dept!$A$4:$U$42,8,FALSE)*I$3%</f>
        <v>0</v>
      </c>
      <c r="J204" s="61">
        <f t="shared" si="173"/>
        <v>0</v>
      </c>
      <c r="K204" s="61">
        <f>VLOOKUP($A204,[13]Dept!$A$4:$U$42,10,FALSE)*K$3%</f>
        <v>0</v>
      </c>
      <c r="L204" s="61">
        <f>VLOOKUP($A204,[13]Dept!$A$4:$U$42,11,FALSE)*L$3%</f>
        <v>0</v>
      </c>
      <c r="M204" s="61">
        <f>VLOOKUP($A204,[13]Dept!$A$4:$U$42,12,FALSE)*M$3%</f>
        <v>0</v>
      </c>
      <c r="N204" s="61">
        <f t="shared" si="174"/>
        <v>0</v>
      </c>
      <c r="O204" s="61">
        <f>VLOOKUP($A204,[13]Dept!$A$4:$U$42,14,FALSE)*O$3%</f>
        <v>0</v>
      </c>
      <c r="P204" s="61">
        <f>VLOOKUP($A204,[13]Dept!$A$4:$U$42,15,FALSE)*P$3%</f>
        <v>0</v>
      </c>
      <c r="Q204" s="61">
        <f>VLOOKUP($A204,[13]Dept!$A$4:$U$42,16,FALSE)*Q$3%</f>
        <v>0</v>
      </c>
      <c r="R204" s="61">
        <f t="shared" si="175"/>
        <v>0</v>
      </c>
      <c r="S204" s="61">
        <f>VLOOKUP($A204,[13]Dept!$A$4:$U$42,18,FALSE)*S$3%</f>
        <v>0</v>
      </c>
      <c r="T204" s="61">
        <f>VLOOKUP($A204,[13]Dept!$A$4:$U$42,19,FALSE)*T$3%</f>
        <v>0</v>
      </c>
      <c r="U204" s="61">
        <f>VLOOKUP($A204,[13]Dept!$A$4:$U$42,20,FALSE)*U$3%</f>
        <v>0</v>
      </c>
      <c r="V204" s="61">
        <f t="shared" si="176"/>
        <v>0</v>
      </c>
    </row>
    <row r="205" spans="1:22" s="6" customFormat="1" hidden="1">
      <c r="A205" s="51">
        <v>204</v>
      </c>
      <c r="B205" s="11" t="s">
        <v>173</v>
      </c>
      <c r="C205" s="59" t="s">
        <v>71</v>
      </c>
      <c r="D205" s="59"/>
      <c r="E205" s="61">
        <f t="shared" si="168"/>
        <v>0</v>
      </c>
      <c r="F205" s="61"/>
      <c r="G205" s="61">
        <f>VLOOKUP($A205,[13]Dept!$A$4:$U$42,6,FALSE)*G$3%</f>
        <v>0</v>
      </c>
      <c r="H205" s="61">
        <f>VLOOKUP($A205,[13]Dept!$A$4:$U$42,7,FALSE)*H$3%</f>
        <v>0</v>
      </c>
      <c r="I205" s="61">
        <f>VLOOKUP($A205,[13]Dept!$A$4:$U$42,8,FALSE)*I$3%</f>
        <v>0</v>
      </c>
      <c r="J205" s="61">
        <f t="shared" si="173"/>
        <v>0</v>
      </c>
      <c r="K205" s="61">
        <f>VLOOKUP($A205,[13]Dept!$A$4:$U$42,10,FALSE)*K$3%</f>
        <v>0</v>
      </c>
      <c r="L205" s="61">
        <f>VLOOKUP($A205,[13]Dept!$A$4:$U$42,11,FALSE)*L$3%</f>
        <v>0</v>
      </c>
      <c r="M205" s="61">
        <f>VLOOKUP($A205,[13]Dept!$A$4:$U$42,12,FALSE)*M$3%</f>
        <v>0</v>
      </c>
      <c r="N205" s="61">
        <f t="shared" si="174"/>
        <v>0</v>
      </c>
      <c r="O205" s="61">
        <f>VLOOKUP($A205,[13]Dept!$A$4:$U$42,14,FALSE)*O$3%</f>
        <v>0</v>
      </c>
      <c r="P205" s="61">
        <f>VLOOKUP($A205,[13]Dept!$A$4:$U$42,15,FALSE)*P$3%</f>
        <v>0</v>
      </c>
      <c r="Q205" s="61">
        <f>VLOOKUP($A205,[13]Dept!$A$4:$U$42,16,FALSE)*Q$3%</f>
        <v>0</v>
      </c>
      <c r="R205" s="61">
        <f t="shared" si="175"/>
        <v>0</v>
      </c>
      <c r="S205" s="61">
        <f>VLOOKUP($A205,[13]Dept!$A$4:$U$42,18,FALSE)*S$3%</f>
        <v>0</v>
      </c>
      <c r="T205" s="61">
        <f>VLOOKUP($A205,[13]Dept!$A$4:$U$42,19,FALSE)*T$3%</f>
        <v>0</v>
      </c>
      <c r="U205" s="61">
        <f>VLOOKUP($A205,[13]Dept!$A$4:$U$42,20,FALSE)*U$3%</f>
        <v>0</v>
      </c>
      <c r="V205" s="61">
        <f t="shared" si="176"/>
        <v>0</v>
      </c>
    </row>
    <row r="206" spans="1:22" s="6" customFormat="1" hidden="1">
      <c r="A206" s="51">
        <v>205</v>
      </c>
      <c r="B206" s="11" t="s">
        <v>173</v>
      </c>
      <c r="C206" s="59" t="s">
        <v>56</v>
      </c>
      <c r="D206" s="59"/>
      <c r="E206" s="61">
        <f t="shared" si="168"/>
        <v>0</v>
      </c>
      <c r="F206" s="61"/>
      <c r="G206" s="61">
        <f>VLOOKUP($A206,[13]Dept!$A$4:$U$42,6,FALSE)*G$3%</f>
        <v>0</v>
      </c>
      <c r="H206" s="61">
        <f>VLOOKUP($A206,[13]Dept!$A$4:$U$42,7,FALSE)*H$3%</f>
        <v>0</v>
      </c>
      <c r="I206" s="61">
        <f>VLOOKUP($A206,[13]Dept!$A$4:$U$42,8,FALSE)*I$3%</f>
        <v>0</v>
      </c>
      <c r="J206" s="61">
        <f t="shared" si="173"/>
        <v>0</v>
      </c>
      <c r="K206" s="61">
        <f>VLOOKUP($A206,[13]Dept!$A$4:$U$42,10,FALSE)*K$3%</f>
        <v>0</v>
      </c>
      <c r="L206" s="61">
        <f>VLOOKUP($A206,[13]Dept!$A$4:$U$42,11,FALSE)*L$3%</f>
        <v>0</v>
      </c>
      <c r="M206" s="61">
        <f>VLOOKUP($A206,[13]Dept!$A$4:$U$42,12,FALSE)*M$3%</f>
        <v>0</v>
      </c>
      <c r="N206" s="61">
        <f t="shared" si="174"/>
        <v>0</v>
      </c>
      <c r="O206" s="61">
        <f>VLOOKUP($A206,[13]Dept!$A$4:$U$42,14,FALSE)*O$3%</f>
        <v>0</v>
      </c>
      <c r="P206" s="61">
        <f>VLOOKUP($A206,[13]Dept!$A$4:$U$42,15,FALSE)*P$3%</f>
        <v>0</v>
      </c>
      <c r="Q206" s="61">
        <f>VLOOKUP($A206,[13]Dept!$A$4:$U$42,16,FALSE)*Q$3%</f>
        <v>0</v>
      </c>
      <c r="R206" s="61">
        <f t="shared" si="175"/>
        <v>0</v>
      </c>
      <c r="S206" s="61">
        <f>VLOOKUP($A206,[13]Dept!$A$4:$U$42,18,FALSE)*S$3%</f>
        <v>0</v>
      </c>
      <c r="T206" s="61">
        <f>VLOOKUP($A206,[13]Dept!$A$4:$U$42,19,FALSE)*T$3%</f>
        <v>0</v>
      </c>
      <c r="U206" s="61">
        <f>VLOOKUP($A206,[13]Dept!$A$4:$U$42,20,FALSE)*U$3%</f>
        <v>0</v>
      </c>
      <c r="V206" s="61">
        <f t="shared" si="176"/>
        <v>0</v>
      </c>
    </row>
    <row r="207" spans="1:22" s="6" customFormat="1" hidden="1">
      <c r="A207" s="51">
        <v>206</v>
      </c>
      <c r="B207" s="11" t="s">
        <v>173</v>
      </c>
      <c r="C207" s="59" t="s">
        <v>47</v>
      </c>
      <c r="D207" s="59"/>
      <c r="E207" s="61">
        <f t="shared" si="168"/>
        <v>512061.54208856472</v>
      </c>
      <c r="F207" s="61"/>
      <c r="G207" s="61">
        <f>VLOOKUP($A207,[13]Dept!$A$4:$U$42,6,FALSE)*G$3%</f>
        <v>55123.487661864157</v>
      </c>
      <c r="H207" s="61">
        <f>VLOOKUP($A207,[13]Dept!$A$4:$U$42,7,FALSE)*H$3%</f>
        <v>5304.1972853843672</v>
      </c>
      <c r="I207" s="61">
        <f>VLOOKUP($A207,[13]Dept!$A$4:$U$42,8,FALSE)*I$3%</f>
        <v>47101.974849591963</v>
      </c>
      <c r="J207" s="61">
        <f t="shared" si="173"/>
        <v>107529.65979684048</v>
      </c>
      <c r="K207" s="61">
        <f>VLOOKUP($A207,[13]Dept!$A$4:$U$42,10,FALSE)*K$3%</f>
        <v>43797.18948425445</v>
      </c>
      <c r="L207" s="61">
        <f>VLOOKUP($A207,[13]Dept!$A$4:$U$42,11,FALSE)*L$3%</f>
        <v>43185.633263632837</v>
      </c>
      <c r="M207" s="61">
        <f>VLOOKUP($A207,[13]Dept!$A$4:$U$42,12,FALSE)*M$3%</f>
        <v>43466.940077592844</v>
      </c>
      <c r="N207" s="61">
        <f t="shared" si="174"/>
        <v>130449.76282548014</v>
      </c>
      <c r="O207" s="61">
        <f>VLOOKUP($A207,[13]Dept!$A$4:$U$42,14,FALSE)*O$3%</f>
        <v>46867.178016664438</v>
      </c>
      <c r="P207" s="61">
        <f>VLOOKUP($A207,[13]Dept!$A$4:$U$42,15,FALSE)*P$3%</f>
        <v>42297.302228262131</v>
      </c>
      <c r="Q207" s="61">
        <f>VLOOKUP($A207,[13]Dept!$A$4:$U$42,16,FALSE)*Q$3%</f>
        <v>44023.476371265853</v>
      </c>
      <c r="R207" s="61">
        <f t="shared" si="175"/>
        <v>133187.95661619242</v>
      </c>
      <c r="S207" s="61">
        <f>VLOOKUP($A207,[13]Dept!$A$4:$U$42,18,FALSE)*S$3%</f>
        <v>48167.570570101045</v>
      </c>
      <c r="T207" s="61">
        <f>VLOOKUP($A207,[13]Dept!$A$4:$U$42,19,FALSE)*T$3%</f>
        <v>45423.329140721697</v>
      </c>
      <c r="U207" s="61">
        <f>VLOOKUP($A207,[13]Dept!$A$4:$U$42,20,FALSE)*U$3%</f>
        <v>47303.263139228889</v>
      </c>
      <c r="V207" s="61">
        <f t="shared" si="176"/>
        <v>140894.16285005162</v>
      </c>
    </row>
    <row r="208" spans="1:22" s="6" customFormat="1" hidden="1">
      <c r="A208" s="51">
        <v>207</v>
      </c>
      <c r="B208" s="11" t="s">
        <v>173</v>
      </c>
      <c r="C208" s="59" t="s">
        <v>50</v>
      </c>
      <c r="D208" s="59"/>
      <c r="E208" s="61">
        <f t="shared" si="168"/>
        <v>0</v>
      </c>
      <c r="F208" s="61"/>
      <c r="G208" s="61">
        <f>VLOOKUP($A208,[13]Dept!$A$4:$U$42,6,FALSE)*G$3%</f>
        <v>0</v>
      </c>
      <c r="H208" s="61">
        <f>VLOOKUP($A208,[13]Dept!$A$4:$U$42,7,FALSE)*H$3%</f>
        <v>0</v>
      </c>
      <c r="I208" s="61">
        <f>VLOOKUP($A208,[13]Dept!$A$4:$U$42,8,FALSE)*I$3%</f>
        <v>0</v>
      </c>
      <c r="J208" s="61">
        <f t="shared" si="173"/>
        <v>0</v>
      </c>
      <c r="K208" s="61">
        <f>VLOOKUP($A208,[13]Dept!$A$4:$U$42,10,FALSE)*K$3%</f>
        <v>0</v>
      </c>
      <c r="L208" s="61">
        <f>VLOOKUP($A208,[13]Dept!$A$4:$U$42,11,FALSE)*L$3%</f>
        <v>0</v>
      </c>
      <c r="M208" s="61">
        <f>VLOOKUP($A208,[13]Dept!$A$4:$U$42,12,FALSE)*M$3%</f>
        <v>0</v>
      </c>
      <c r="N208" s="61">
        <f t="shared" si="174"/>
        <v>0</v>
      </c>
      <c r="O208" s="61">
        <f>VLOOKUP($A208,[13]Dept!$A$4:$U$42,14,FALSE)*O$3%</f>
        <v>0</v>
      </c>
      <c r="P208" s="61">
        <f>VLOOKUP($A208,[13]Dept!$A$4:$U$42,15,FALSE)*P$3%</f>
        <v>0</v>
      </c>
      <c r="Q208" s="61">
        <f>VLOOKUP($A208,[13]Dept!$A$4:$U$42,16,FALSE)*Q$3%</f>
        <v>0</v>
      </c>
      <c r="R208" s="61">
        <f t="shared" si="175"/>
        <v>0</v>
      </c>
      <c r="S208" s="61">
        <f>VLOOKUP($A208,[13]Dept!$A$4:$U$42,18,FALSE)*S$3%</f>
        <v>0</v>
      </c>
      <c r="T208" s="61">
        <f>VLOOKUP($A208,[13]Dept!$A$4:$U$42,19,FALSE)*T$3%</f>
        <v>0</v>
      </c>
      <c r="U208" s="61">
        <f>VLOOKUP($A208,[13]Dept!$A$4:$U$42,20,FALSE)*U$3%</f>
        <v>0</v>
      </c>
      <c r="V208" s="61">
        <f t="shared" si="176"/>
        <v>0</v>
      </c>
    </row>
    <row r="209" spans="1:22" s="6" customFormat="1" hidden="1">
      <c r="A209" s="51">
        <v>208</v>
      </c>
      <c r="B209" s="11" t="s">
        <v>173</v>
      </c>
      <c r="C209" s="59" t="s">
        <v>48</v>
      </c>
      <c r="D209" s="59"/>
      <c r="E209" s="61">
        <f t="shared" si="168"/>
        <v>0</v>
      </c>
      <c r="F209" s="61"/>
      <c r="G209" s="61">
        <f>VLOOKUP($A209,[13]Dept!$A$4:$U$42,6,FALSE)*G$3%</f>
        <v>0</v>
      </c>
      <c r="H209" s="61">
        <f>VLOOKUP($A209,[13]Dept!$A$4:$U$42,7,FALSE)*H$3%</f>
        <v>0</v>
      </c>
      <c r="I209" s="61">
        <f>VLOOKUP($A209,[13]Dept!$A$4:$U$42,8,FALSE)*I$3%</f>
        <v>0</v>
      </c>
      <c r="J209" s="61">
        <f t="shared" si="173"/>
        <v>0</v>
      </c>
      <c r="K209" s="61">
        <f>VLOOKUP($A209,[13]Dept!$A$4:$U$42,10,FALSE)*K$3%</f>
        <v>0</v>
      </c>
      <c r="L209" s="61">
        <f>VLOOKUP($A209,[13]Dept!$A$4:$U$42,11,FALSE)*L$3%</f>
        <v>0</v>
      </c>
      <c r="M209" s="61">
        <f>VLOOKUP($A209,[13]Dept!$A$4:$U$42,12,FALSE)*M$3%</f>
        <v>0</v>
      </c>
      <c r="N209" s="61">
        <f t="shared" si="174"/>
        <v>0</v>
      </c>
      <c r="O209" s="61">
        <f>VLOOKUP($A209,[13]Dept!$A$4:$U$42,14,FALSE)*O$3%</f>
        <v>0</v>
      </c>
      <c r="P209" s="61">
        <f>VLOOKUP($A209,[13]Dept!$A$4:$U$42,15,FALSE)*P$3%</f>
        <v>0</v>
      </c>
      <c r="Q209" s="61">
        <f>VLOOKUP($A209,[13]Dept!$A$4:$U$42,16,FALSE)*Q$3%</f>
        <v>0</v>
      </c>
      <c r="R209" s="61">
        <f t="shared" si="175"/>
        <v>0</v>
      </c>
      <c r="S209" s="61">
        <f>VLOOKUP($A209,[13]Dept!$A$4:$U$42,18,FALSE)*S$3%</f>
        <v>0</v>
      </c>
      <c r="T209" s="61">
        <f>VLOOKUP($A209,[13]Dept!$A$4:$U$42,19,FALSE)*T$3%</f>
        <v>0</v>
      </c>
      <c r="U209" s="61">
        <f>VLOOKUP($A209,[13]Dept!$A$4:$U$42,20,FALSE)*U$3%</f>
        <v>0</v>
      </c>
      <c r="V209" s="61">
        <f t="shared" si="176"/>
        <v>0</v>
      </c>
    </row>
    <row r="210" spans="1:22" s="6" customFormat="1" ht="31.5" hidden="1">
      <c r="A210" s="129">
        <v>209</v>
      </c>
      <c r="B210" s="124" t="s">
        <v>175</v>
      </c>
      <c r="C210" s="123" t="s">
        <v>176</v>
      </c>
      <c r="D210" s="123"/>
      <c r="E210" s="123">
        <f>SUM(E211:E221)</f>
        <v>0</v>
      </c>
      <c r="F210" s="104"/>
      <c r="G210" s="123">
        <f>SUM(G211:G221)</f>
        <v>0</v>
      </c>
      <c r="H210" s="123">
        <f t="shared" ref="H210:V210" si="177">SUM(H211:H221)</f>
        <v>0</v>
      </c>
      <c r="I210" s="123">
        <f t="shared" si="177"/>
        <v>0</v>
      </c>
      <c r="J210" s="123">
        <f t="shared" si="177"/>
        <v>0</v>
      </c>
      <c r="K210" s="123">
        <f t="shared" si="177"/>
        <v>0</v>
      </c>
      <c r="L210" s="123">
        <f t="shared" si="177"/>
        <v>0</v>
      </c>
      <c r="M210" s="123">
        <f t="shared" si="177"/>
        <v>0</v>
      </c>
      <c r="N210" s="123">
        <f t="shared" si="177"/>
        <v>0</v>
      </c>
      <c r="O210" s="123">
        <f t="shared" si="177"/>
        <v>0</v>
      </c>
      <c r="P210" s="123">
        <f t="shared" si="177"/>
        <v>0</v>
      </c>
      <c r="Q210" s="123">
        <f t="shared" si="177"/>
        <v>0</v>
      </c>
      <c r="R210" s="123">
        <f t="shared" si="177"/>
        <v>0</v>
      </c>
      <c r="S210" s="123">
        <f t="shared" si="177"/>
        <v>0</v>
      </c>
      <c r="T210" s="123">
        <f t="shared" si="177"/>
        <v>0</v>
      </c>
      <c r="U210" s="123">
        <f t="shared" si="177"/>
        <v>0</v>
      </c>
      <c r="V210" s="123">
        <f t="shared" si="177"/>
        <v>0</v>
      </c>
    </row>
    <row r="211" spans="1:22" s="6" customFormat="1" hidden="1">
      <c r="A211" s="51">
        <v>210</v>
      </c>
      <c r="B211" s="11" t="s">
        <v>175</v>
      </c>
      <c r="C211" s="60" t="s">
        <v>158</v>
      </c>
      <c r="D211" s="60"/>
      <c r="E211" s="61">
        <f t="shared" si="168"/>
        <v>0</v>
      </c>
      <c r="F211" s="61"/>
      <c r="G211" s="61">
        <f>VLOOKUP($A211,[13]Dept!$A$4:$U$42,6,FALSE)*G$3%</f>
        <v>0</v>
      </c>
      <c r="H211" s="61">
        <f>VLOOKUP($A211,[13]Dept!$A$4:$U$42,7,FALSE)*H$3%</f>
        <v>0</v>
      </c>
      <c r="I211" s="61">
        <f>VLOOKUP($A211,[13]Dept!$A$4:$U$42,8,FALSE)*I$3%</f>
        <v>0</v>
      </c>
      <c r="J211" s="61">
        <f t="shared" ref="J211:J221" si="178">SUM(G211:I211)</f>
        <v>0</v>
      </c>
      <c r="K211" s="61">
        <f>VLOOKUP($A211,[13]Dept!$A$4:$U$42,10,FALSE)*K$3%</f>
        <v>0</v>
      </c>
      <c r="L211" s="61">
        <f>VLOOKUP($A211,[13]Dept!$A$4:$U$42,11,FALSE)*L$3%</f>
        <v>0</v>
      </c>
      <c r="M211" s="61">
        <f>VLOOKUP($A211,[13]Dept!$A$4:$U$42,12,FALSE)*M$3%</f>
        <v>0</v>
      </c>
      <c r="N211" s="61">
        <f t="shared" ref="N211:N221" si="179">SUM(K211:M211)</f>
        <v>0</v>
      </c>
      <c r="O211" s="61">
        <f>VLOOKUP($A211,[13]Dept!$A$4:$U$42,14,FALSE)*O$3%</f>
        <v>0</v>
      </c>
      <c r="P211" s="61">
        <f>VLOOKUP($A211,[13]Dept!$A$4:$U$42,15,FALSE)*P$3%</f>
        <v>0</v>
      </c>
      <c r="Q211" s="61">
        <f>VLOOKUP($A211,[13]Dept!$A$4:$U$42,16,FALSE)*Q$3%</f>
        <v>0</v>
      </c>
      <c r="R211" s="61">
        <f t="shared" ref="R211:R221" si="180">SUM(O211:Q211)</f>
        <v>0</v>
      </c>
      <c r="S211" s="61">
        <f>VLOOKUP($A211,[13]Dept!$A$4:$U$42,18,FALSE)*S$3%</f>
        <v>0</v>
      </c>
      <c r="T211" s="61">
        <f>VLOOKUP($A211,[13]Dept!$A$4:$U$42,19,FALSE)*T$3%</f>
        <v>0</v>
      </c>
      <c r="U211" s="61">
        <f>VLOOKUP($A211,[13]Dept!$A$4:$U$42,20,FALSE)*U$3%</f>
        <v>0</v>
      </c>
      <c r="V211" s="61">
        <f t="shared" ref="V211:V221" si="181">SUM(S211:U211)</f>
        <v>0</v>
      </c>
    </row>
    <row r="212" spans="1:22" s="6" customFormat="1" hidden="1">
      <c r="A212" s="51">
        <v>211</v>
      </c>
      <c r="B212" s="11" t="s">
        <v>175</v>
      </c>
      <c r="C212" s="59" t="s">
        <v>42</v>
      </c>
      <c r="D212" s="59"/>
      <c r="E212" s="61">
        <f t="shared" si="168"/>
        <v>0</v>
      </c>
      <c r="F212" s="61"/>
      <c r="G212" s="61">
        <f>VLOOKUP($A212,[13]Dept!$A$4:$U$42,6,FALSE)*G$3%</f>
        <v>0</v>
      </c>
      <c r="H212" s="61">
        <f>VLOOKUP($A212,[13]Dept!$A$4:$U$42,7,FALSE)*H$3%</f>
        <v>0</v>
      </c>
      <c r="I212" s="61">
        <f>VLOOKUP($A212,[13]Dept!$A$4:$U$42,8,FALSE)*I$3%</f>
        <v>0</v>
      </c>
      <c r="J212" s="61">
        <f t="shared" si="178"/>
        <v>0</v>
      </c>
      <c r="K212" s="61">
        <f>VLOOKUP($A212,[13]Dept!$A$4:$U$42,10,FALSE)*K$3%</f>
        <v>0</v>
      </c>
      <c r="L212" s="61">
        <f>VLOOKUP($A212,[13]Dept!$A$4:$U$42,11,FALSE)*L$3%</f>
        <v>0</v>
      </c>
      <c r="M212" s="61">
        <f>VLOOKUP($A212,[13]Dept!$A$4:$U$42,12,FALSE)*M$3%</f>
        <v>0</v>
      </c>
      <c r="N212" s="61">
        <f t="shared" si="179"/>
        <v>0</v>
      </c>
      <c r="O212" s="61">
        <f>VLOOKUP($A212,[13]Dept!$A$4:$U$42,14,FALSE)*O$3%</f>
        <v>0</v>
      </c>
      <c r="P212" s="61">
        <f>VLOOKUP($A212,[13]Dept!$A$4:$U$42,15,FALSE)*P$3%</f>
        <v>0</v>
      </c>
      <c r="Q212" s="61">
        <f>VLOOKUP($A212,[13]Dept!$A$4:$U$42,16,FALSE)*Q$3%</f>
        <v>0</v>
      </c>
      <c r="R212" s="61">
        <f t="shared" si="180"/>
        <v>0</v>
      </c>
      <c r="S212" s="61">
        <f>VLOOKUP($A212,[13]Dept!$A$4:$U$42,18,FALSE)*S$3%</f>
        <v>0</v>
      </c>
      <c r="T212" s="61">
        <f>VLOOKUP($A212,[13]Dept!$A$4:$U$42,19,FALSE)*T$3%</f>
        <v>0</v>
      </c>
      <c r="U212" s="61">
        <f>VLOOKUP($A212,[13]Dept!$A$4:$U$42,20,FALSE)*U$3%</f>
        <v>0</v>
      </c>
      <c r="V212" s="61">
        <f t="shared" si="181"/>
        <v>0</v>
      </c>
    </row>
    <row r="213" spans="1:22" s="6" customFormat="1" hidden="1">
      <c r="A213" s="51">
        <v>212</v>
      </c>
      <c r="B213" s="11" t="s">
        <v>175</v>
      </c>
      <c r="C213" s="60" t="s">
        <v>159</v>
      </c>
      <c r="D213" s="60"/>
      <c r="E213" s="61">
        <f t="shared" si="168"/>
        <v>0</v>
      </c>
      <c r="F213" s="61"/>
      <c r="G213" s="61">
        <f>VLOOKUP($A213,[13]Dept!$A$4:$U$42,6,FALSE)*G$3%</f>
        <v>0</v>
      </c>
      <c r="H213" s="61">
        <f>VLOOKUP($A213,[13]Dept!$A$4:$U$42,7,FALSE)*H$3%</f>
        <v>0</v>
      </c>
      <c r="I213" s="61">
        <f>VLOOKUP($A213,[13]Dept!$A$4:$U$42,8,FALSE)*I$3%</f>
        <v>0</v>
      </c>
      <c r="J213" s="61">
        <f t="shared" si="178"/>
        <v>0</v>
      </c>
      <c r="K213" s="61">
        <f>VLOOKUP($A213,[13]Dept!$A$4:$U$42,10,FALSE)*K$3%</f>
        <v>0</v>
      </c>
      <c r="L213" s="61">
        <f>VLOOKUP($A213,[13]Dept!$A$4:$U$42,11,FALSE)*L$3%</f>
        <v>0</v>
      </c>
      <c r="M213" s="61">
        <f>VLOOKUP($A213,[13]Dept!$A$4:$U$42,12,FALSE)*M$3%</f>
        <v>0</v>
      </c>
      <c r="N213" s="61">
        <f t="shared" si="179"/>
        <v>0</v>
      </c>
      <c r="O213" s="61">
        <f>VLOOKUP($A213,[13]Dept!$A$4:$U$42,14,FALSE)*O$3%</f>
        <v>0</v>
      </c>
      <c r="P213" s="61">
        <f>VLOOKUP($A213,[13]Dept!$A$4:$U$42,15,FALSE)*P$3%</f>
        <v>0</v>
      </c>
      <c r="Q213" s="61">
        <f>VLOOKUP($A213,[13]Dept!$A$4:$U$42,16,FALSE)*Q$3%</f>
        <v>0</v>
      </c>
      <c r="R213" s="61">
        <f t="shared" si="180"/>
        <v>0</v>
      </c>
      <c r="S213" s="61">
        <f>VLOOKUP($A213,[13]Dept!$A$4:$U$42,18,FALSE)*S$3%</f>
        <v>0</v>
      </c>
      <c r="T213" s="61">
        <f>VLOOKUP($A213,[13]Dept!$A$4:$U$42,19,FALSE)*T$3%</f>
        <v>0</v>
      </c>
      <c r="U213" s="61">
        <f>VLOOKUP($A213,[13]Dept!$A$4:$U$42,20,FALSE)*U$3%</f>
        <v>0</v>
      </c>
      <c r="V213" s="61">
        <f t="shared" si="181"/>
        <v>0</v>
      </c>
    </row>
    <row r="214" spans="1:22" s="6" customFormat="1" hidden="1">
      <c r="A214" s="51">
        <v>213</v>
      </c>
      <c r="B214" s="11" t="s">
        <v>175</v>
      </c>
      <c r="C214" s="59" t="s">
        <v>41</v>
      </c>
      <c r="D214" s="59"/>
      <c r="E214" s="61">
        <f t="shared" si="168"/>
        <v>0</v>
      </c>
      <c r="F214" s="61"/>
      <c r="G214" s="61">
        <f>VLOOKUP($A214,[13]Dept!$A$4:$U$42,6,FALSE)*G$3%</f>
        <v>0</v>
      </c>
      <c r="H214" s="61">
        <f>VLOOKUP($A214,[13]Dept!$A$4:$U$42,7,FALSE)*H$3%</f>
        <v>0</v>
      </c>
      <c r="I214" s="61">
        <f>VLOOKUP($A214,[13]Dept!$A$4:$U$42,8,FALSE)*I$3%</f>
        <v>0</v>
      </c>
      <c r="J214" s="61">
        <f t="shared" si="178"/>
        <v>0</v>
      </c>
      <c r="K214" s="61">
        <f>VLOOKUP($A214,[13]Dept!$A$4:$U$42,10,FALSE)*K$3%</f>
        <v>0</v>
      </c>
      <c r="L214" s="61">
        <f>VLOOKUP($A214,[13]Dept!$A$4:$U$42,11,FALSE)*L$3%</f>
        <v>0</v>
      </c>
      <c r="M214" s="61">
        <f>VLOOKUP($A214,[13]Dept!$A$4:$U$42,12,FALSE)*M$3%</f>
        <v>0</v>
      </c>
      <c r="N214" s="61">
        <f t="shared" si="179"/>
        <v>0</v>
      </c>
      <c r="O214" s="61">
        <f>VLOOKUP($A214,[13]Dept!$A$4:$U$42,14,FALSE)*O$3%</f>
        <v>0</v>
      </c>
      <c r="P214" s="61">
        <f>VLOOKUP($A214,[13]Dept!$A$4:$U$42,15,FALSE)*P$3%</f>
        <v>0</v>
      </c>
      <c r="Q214" s="61">
        <f>VLOOKUP($A214,[13]Dept!$A$4:$U$42,16,FALSE)*Q$3%</f>
        <v>0</v>
      </c>
      <c r="R214" s="61">
        <f t="shared" si="180"/>
        <v>0</v>
      </c>
      <c r="S214" s="61">
        <f>VLOOKUP($A214,[13]Dept!$A$4:$U$42,18,FALSE)*S$3%</f>
        <v>0</v>
      </c>
      <c r="T214" s="61">
        <f>VLOOKUP($A214,[13]Dept!$A$4:$U$42,19,FALSE)*T$3%</f>
        <v>0</v>
      </c>
      <c r="U214" s="61">
        <f>VLOOKUP($A214,[13]Dept!$A$4:$U$42,20,FALSE)*U$3%</f>
        <v>0</v>
      </c>
      <c r="V214" s="61">
        <f t="shared" si="181"/>
        <v>0</v>
      </c>
    </row>
    <row r="215" spans="1:22" hidden="1">
      <c r="A215" s="51">
        <v>214</v>
      </c>
      <c r="B215" s="11" t="s">
        <v>175</v>
      </c>
      <c r="C215" s="59" t="s">
        <v>68</v>
      </c>
      <c r="D215" s="59"/>
      <c r="E215" s="61">
        <f t="shared" si="168"/>
        <v>0</v>
      </c>
      <c r="F215" s="61"/>
      <c r="G215" s="61">
        <f>VLOOKUP($A215,[13]Dept!$A$4:$U$42,6,FALSE)*G$3%</f>
        <v>0</v>
      </c>
      <c r="H215" s="61">
        <f>VLOOKUP($A215,[13]Dept!$A$4:$U$42,7,FALSE)*H$3%</f>
        <v>0</v>
      </c>
      <c r="I215" s="61">
        <f>VLOOKUP($A215,[13]Dept!$A$4:$U$42,8,FALSE)*I$3%</f>
        <v>0</v>
      </c>
      <c r="J215" s="61">
        <f t="shared" si="178"/>
        <v>0</v>
      </c>
      <c r="K215" s="61">
        <f>VLOOKUP($A215,[13]Dept!$A$4:$U$42,10,FALSE)*K$3%</f>
        <v>0</v>
      </c>
      <c r="L215" s="61">
        <f>VLOOKUP($A215,[13]Dept!$A$4:$U$42,11,FALSE)*L$3%</f>
        <v>0</v>
      </c>
      <c r="M215" s="61">
        <f>VLOOKUP($A215,[13]Dept!$A$4:$U$42,12,FALSE)*M$3%</f>
        <v>0</v>
      </c>
      <c r="N215" s="61">
        <f t="shared" si="179"/>
        <v>0</v>
      </c>
      <c r="O215" s="61">
        <f>VLOOKUP($A215,[13]Dept!$A$4:$U$42,14,FALSE)*O$3%</f>
        <v>0</v>
      </c>
      <c r="P215" s="61">
        <f>VLOOKUP($A215,[13]Dept!$A$4:$U$42,15,FALSE)*P$3%</f>
        <v>0</v>
      </c>
      <c r="Q215" s="61">
        <f>VLOOKUP($A215,[13]Dept!$A$4:$U$42,16,FALSE)*Q$3%</f>
        <v>0</v>
      </c>
      <c r="R215" s="61">
        <f t="shared" si="180"/>
        <v>0</v>
      </c>
      <c r="S215" s="61">
        <f>VLOOKUP($A215,[13]Dept!$A$4:$U$42,18,FALSE)*S$3%</f>
        <v>0</v>
      </c>
      <c r="T215" s="61">
        <f>VLOOKUP($A215,[13]Dept!$A$4:$U$42,19,FALSE)*T$3%</f>
        <v>0</v>
      </c>
      <c r="U215" s="61">
        <f>VLOOKUP($A215,[13]Dept!$A$4:$U$42,20,FALSE)*U$3%</f>
        <v>0</v>
      </c>
      <c r="V215" s="61">
        <f t="shared" si="181"/>
        <v>0</v>
      </c>
    </row>
    <row r="216" spans="1:22" s="6" customFormat="1" hidden="1">
      <c r="A216" s="51">
        <v>215</v>
      </c>
      <c r="B216" s="11" t="s">
        <v>175</v>
      </c>
      <c r="C216" s="59" t="s">
        <v>69</v>
      </c>
      <c r="D216" s="59"/>
      <c r="E216" s="61">
        <f t="shared" si="168"/>
        <v>0</v>
      </c>
      <c r="F216" s="61"/>
      <c r="G216" s="61">
        <f>VLOOKUP($A216,[13]Dept!$A$4:$U$42,6,FALSE)*G$3%</f>
        <v>0</v>
      </c>
      <c r="H216" s="61">
        <f>VLOOKUP($A216,[13]Dept!$A$4:$U$42,7,FALSE)*H$3%</f>
        <v>0</v>
      </c>
      <c r="I216" s="61">
        <f>VLOOKUP($A216,[13]Dept!$A$4:$U$42,8,FALSE)*I$3%</f>
        <v>0</v>
      </c>
      <c r="J216" s="61">
        <f t="shared" si="178"/>
        <v>0</v>
      </c>
      <c r="K216" s="61">
        <f>VLOOKUP($A216,[13]Dept!$A$4:$U$42,10,FALSE)*K$3%</f>
        <v>0</v>
      </c>
      <c r="L216" s="61">
        <f>VLOOKUP($A216,[13]Dept!$A$4:$U$42,11,FALSE)*L$3%</f>
        <v>0</v>
      </c>
      <c r="M216" s="61">
        <f>VLOOKUP($A216,[13]Dept!$A$4:$U$42,12,FALSE)*M$3%</f>
        <v>0</v>
      </c>
      <c r="N216" s="61">
        <f t="shared" si="179"/>
        <v>0</v>
      </c>
      <c r="O216" s="61">
        <f>VLOOKUP($A216,[13]Dept!$A$4:$U$42,14,FALSE)*O$3%</f>
        <v>0</v>
      </c>
      <c r="P216" s="61">
        <f>VLOOKUP($A216,[13]Dept!$A$4:$U$42,15,FALSE)*P$3%</f>
        <v>0</v>
      </c>
      <c r="Q216" s="61">
        <f>VLOOKUP($A216,[13]Dept!$A$4:$U$42,16,FALSE)*Q$3%</f>
        <v>0</v>
      </c>
      <c r="R216" s="61">
        <f t="shared" si="180"/>
        <v>0</v>
      </c>
      <c r="S216" s="61">
        <f>VLOOKUP($A216,[13]Dept!$A$4:$U$42,18,FALSE)*S$3%</f>
        <v>0</v>
      </c>
      <c r="T216" s="61">
        <f>VLOOKUP($A216,[13]Dept!$A$4:$U$42,19,FALSE)*T$3%</f>
        <v>0</v>
      </c>
      <c r="U216" s="61">
        <f>VLOOKUP($A216,[13]Dept!$A$4:$U$42,20,FALSE)*U$3%</f>
        <v>0</v>
      </c>
      <c r="V216" s="61">
        <f t="shared" si="181"/>
        <v>0</v>
      </c>
    </row>
    <row r="217" spans="1:22" s="6" customFormat="1" hidden="1">
      <c r="A217" s="51">
        <v>216</v>
      </c>
      <c r="B217" s="11" t="s">
        <v>175</v>
      </c>
      <c r="C217" s="59" t="s">
        <v>71</v>
      </c>
      <c r="D217" s="59"/>
      <c r="E217" s="61">
        <f t="shared" si="168"/>
        <v>0</v>
      </c>
      <c r="F217" s="61"/>
      <c r="G217" s="61">
        <f>VLOOKUP($A217,[13]Dept!$A$4:$U$42,6,FALSE)*G$3%</f>
        <v>0</v>
      </c>
      <c r="H217" s="61">
        <f>VLOOKUP($A217,[13]Dept!$A$4:$U$42,7,FALSE)*H$3%</f>
        <v>0</v>
      </c>
      <c r="I217" s="61">
        <f>VLOOKUP($A217,[13]Dept!$A$4:$U$42,8,FALSE)*I$3%</f>
        <v>0</v>
      </c>
      <c r="J217" s="61">
        <f t="shared" si="178"/>
        <v>0</v>
      </c>
      <c r="K217" s="61">
        <f>VLOOKUP($A217,[13]Dept!$A$4:$U$42,10,FALSE)*K$3%</f>
        <v>0</v>
      </c>
      <c r="L217" s="61">
        <f>VLOOKUP($A217,[13]Dept!$A$4:$U$42,11,FALSE)*L$3%</f>
        <v>0</v>
      </c>
      <c r="M217" s="61">
        <f>VLOOKUP($A217,[13]Dept!$A$4:$U$42,12,FALSE)*M$3%</f>
        <v>0</v>
      </c>
      <c r="N217" s="61">
        <f t="shared" si="179"/>
        <v>0</v>
      </c>
      <c r="O217" s="61">
        <f>VLOOKUP($A217,[13]Dept!$A$4:$U$42,14,FALSE)*O$3%</f>
        <v>0</v>
      </c>
      <c r="P217" s="61">
        <f>VLOOKUP($A217,[13]Dept!$A$4:$U$42,15,FALSE)*P$3%</f>
        <v>0</v>
      </c>
      <c r="Q217" s="61">
        <f>VLOOKUP($A217,[13]Dept!$A$4:$U$42,16,FALSE)*Q$3%</f>
        <v>0</v>
      </c>
      <c r="R217" s="61">
        <f t="shared" si="180"/>
        <v>0</v>
      </c>
      <c r="S217" s="61">
        <f>VLOOKUP($A217,[13]Dept!$A$4:$U$42,18,FALSE)*S$3%</f>
        <v>0</v>
      </c>
      <c r="T217" s="61">
        <f>VLOOKUP($A217,[13]Dept!$A$4:$U$42,19,FALSE)*T$3%</f>
        <v>0</v>
      </c>
      <c r="U217" s="61">
        <f>VLOOKUP($A217,[13]Dept!$A$4:$U$42,20,FALSE)*U$3%</f>
        <v>0</v>
      </c>
      <c r="V217" s="61">
        <f t="shared" si="181"/>
        <v>0</v>
      </c>
    </row>
    <row r="218" spans="1:22" s="6" customFormat="1" hidden="1">
      <c r="A218" s="51">
        <v>217</v>
      </c>
      <c r="B218" s="11" t="s">
        <v>175</v>
      </c>
      <c r="C218" s="59" t="s">
        <v>56</v>
      </c>
      <c r="D218" s="59"/>
      <c r="E218" s="61">
        <f t="shared" si="168"/>
        <v>0</v>
      </c>
      <c r="F218" s="61"/>
      <c r="G218" s="61">
        <f>VLOOKUP($A218,[13]Dept!$A$4:$U$42,6,FALSE)*G$3%</f>
        <v>0</v>
      </c>
      <c r="H218" s="61">
        <f>VLOOKUP($A218,[13]Dept!$A$4:$U$42,7,FALSE)*H$3%</f>
        <v>0</v>
      </c>
      <c r="I218" s="61">
        <f>VLOOKUP($A218,[13]Dept!$A$4:$U$42,8,FALSE)*I$3%</f>
        <v>0</v>
      </c>
      <c r="J218" s="61">
        <f t="shared" si="178"/>
        <v>0</v>
      </c>
      <c r="K218" s="61">
        <f>VLOOKUP($A218,[13]Dept!$A$4:$U$42,10,FALSE)*K$3%</f>
        <v>0</v>
      </c>
      <c r="L218" s="61">
        <f>VLOOKUP($A218,[13]Dept!$A$4:$U$42,11,FALSE)*L$3%</f>
        <v>0</v>
      </c>
      <c r="M218" s="61">
        <f>VLOOKUP($A218,[13]Dept!$A$4:$U$42,12,FALSE)*M$3%</f>
        <v>0</v>
      </c>
      <c r="N218" s="61">
        <f t="shared" si="179"/>
        <v>0</v>
      </c>
      <c r="O218" s="61">
        <f>VLOOKUP($A218,[13]Dept!$A$4:$U$42,14,FALSE)*O$3%</f>
        <v>0</v>
      </c>
      <c r="P218" s="61">
        <f>VLOOKUP($A218,[13]Dept!$A$4:$U$42,15,FALSE)*P$3%</f>
        <v>0</v>
      </c>
      <c r="Q218" s="61">
        <f>VLOOKUP($A218,[13]Dept!$A$4:$U$42,16,FALSE)*Q$3%</f>
        <v>0</v>
      </c>
      <c r="R218" s="61">
        <f t="shared" si="180"/>
        <v>0</v>
      </c>
      <c r="S218" s="61">
        <f>VLOOKUP($A218,[13]Dept!$A$4:$U$42,18,FALSE)*S$3%</f>
        <v>0</v>
      </c>
      <c r="T218" s="61">
        <f>VLOOKUP($A218,[13]Dept!$A$4:$U$42,19,FALSE)*T$3%</f>
        <v>0</v>
      </c>
      <c r="U218" s="61">
        <f>VLOOKUP($A218,[13]Dept!$A$4:$U$42,20,FALSE)*U$3%</f>
        <v>0</v>
      </c>
      <c r="V218" s="61">
        <f t="shared" si="181"/>
        <v>0</v>
      </c>
    </row>
    <row r="219" spans="1:22" s="6" customFormat="1" hidden="1">
      <c r="A219" s="51">
        <v>218</v>
      </c>
      <c r="B219" s="11" t="s">
        <v>175</v>
      </c>
      <c r="C219" s="59" t="s">
        <v>47</v>
      </c>
      <c r="D219" s="59"/>
      <c r="E219" s="61">
        <f t="shared" si="168"/>
        <v>0</v>
      </c>
      <c r="F219" s="61"/>
      <c r="G219" s="61">
        <f>VLOOKUP($A219,[13]Dept!$A$4:$U$42,6,FALSE)*G$3%</f>
        <v>0</v>
      </c>
      <c r="H219" s="61">
        <f>VLOOKUP($A219,[13]Dept!$A$4:$U$42,7,FALSE)*H$3%</f>
        <v>0</v>
      </c>
      <c r="I219" s="61">
        <f>VLOOKUP($A219,[13]Dept!$A$4:$U$42,8,FALSE)*I$3%</f>
        <v>0</v>
      </c>
      <c r="J219" s="61">
        <f t="shared" si="178"/>
        <v>0</v>
      </c>
      <c r="K219" s="61">
        <f>VLOOKUP($A219,[13]Dept!$A$4:$U$42,10,FALSE)*K$3%</f>
        <v>0</v>
      </c>
      <c r="L219" s="61">
        <f>VLOOKUP($A219,[13]Dept!$A$4:$U$42,11,FALSE)*L$3%</f>
        <v>0</v>
      </c>
      <c r="M219" s="61">
        <f>VLOOKUP($A219,[13]Dept!$A$4:$U$42,12,FALSE)*M$3%</f>
        <v>0</v>
      </c>
      <c r="N219" s="61">
        <f t="shared" si="179"/>
        <v>0</v>
      </c>
      <c r="O219" s="61">
        <f>VLOOKUP($A219,[13]Dept!$A$4:$U$42,14,FALSE)*O$3%</f>
        <v>0</v>
      </c>
      <c r="P219" s="61">
        <f>VLOOKUP($A219,[13]Dept!$A$4:$U$42,15,FALSE)*P$3%</f>
        <v>0</v>
      </c>
      <c r="Q219" s="61">
        <f>VLOOKUP($A219,[13]Dept!$A$4:$U$42,16,FALSE)*Q$3%</f>
        <v>0</v>
      </c>
      <c r="R219" s="61">
        <f t="shared" si="180"/>
        <v>0</v>
      </c>
      <c r="S219" s="61">
        <f>VLOOKUP($A219,[13]Dept!$A$4:$U$42,18,FALSE)*S$3%</f>
        <v>0</v>
      </c>
      <c r="T219" s="61">
        <f>VLOOKUP($A219,[13]Dept!$A$4:$U$42,19,FALSE)*T$3%</f>
        <v>0</v>
      </c>
      <c r="U219" s="61">
        <f>VLOOKUP($A219,[13]Dept!$A$4:$U$42,20,FALSE)*U$3%</f>
        <v>0</v>
      </c>
      <c r="V219" s="61">
        <f t="shared" si="181"/>
        <v>0</v>
      </c>
    </row>
    <row r="220" spans="1:22" s="6" customFormat="1" hidden="1">
      <c r="A220" s="51">
        <v>219</v>
      </c>
      <c r="B220" s="11" t="s">
        <v>175</v>
      </c>
      <c r="C220" s="59" t="s">
        <v>50</v>
      </c>
      <c r="D220" s="59"/>
      <c r="E220" s="61">
        <f t="shared" si="168"/>
        <v>0</v>
      </c>
      <c r="F220" s="61"/>
      <c r="G220" s="61">
        <f>VLOOKUP($A220,[13]Dept!$A$4:$U$42,6,FALSE)*G$3%</f>
        <v>0</v>
      </c>
      <c r="H220" s="61">
        <f>VLOOKUP($A220,[13]Dept!$A$4:$U$42,7,FALSE)*H$3%</f>
        <v>0</v>
      </c>
      <c r="I220" s="61">
        <f>VLOOKUP($A220,[13]Dept!$A$4:$U$42,8,FALSE)*I$3%</f>
        <v>0</v>
      </c>
      <c r="J220" s="61">
        <f t="shared" si="178"/>
        <v>0</v>
      </c>
      <c r="K220" s="61">
        <f>VLOOKUP($A220,[13]Dept!$A$4:$U$42,10,FALSE)*K$3%</f>
        <v>0</v>
      </c>
      <c r="L220" s="61">
        <f>VLOOKUP($A220,[13]Dept!$A$4:$U$42,11,FALSE)*L$3%</f>
        <v>0</v>
      </c>
      <c r="M220" s="61">
        <f>VLOOKUP($A220,[13]Dept!$A$4:$U$42,12,FALSE)*M$3%</f>
        <v>0</v>
      </c>
      <c r="N220" s="61">
        <f t="shared" si="179"/>
        <v>0</v>
      </c>
      <c r="O220" s="61">
        <f>VLOOKUP($A220,[13]Dept!$A$4:$U$42,14,FALSE)*O$3%</f>
        <v>0</v>
      </c>
      <c r="P220" s="61">
        <f>VLOOKUP($A220,[13]Dept!$A$4:$U$42,15,FALSE)*P$3%</f>
        <v>0</v>
      </c>
      <c r="Q220" s="61">
        <f>VLOOKUP($A220,[13]Dept!$A$4:$U$42,16,FALSE)*Q$3%</f>
        <v>0</v>
      </c>
      <c r="R220" s="61">
        <f t="shared" si="180"/>
        <v>0</v>
      </c>
      <c r="S220" s="61">
        <f>VLOOKUP($A220,[13]Dept!$A$4:$U$42,18,FALSE)*S$3%</f>
        <v>0</v>
      </c>
      <c r="T220" s="61">
        <f>VLOOKUP($A220,[13]Dept!$A$4:$U$42,19,FALSE)*T$3%</f>
        <v>0</v>
      </c>
      <c r="U220" s="61">
        <f>VLOOKUP($A220,[13]Dept!$A$4:$U$42,20,FALSE)*U$3%</f>
        <v>0</v>
      </c>
      <c r="V220" s="61">
        <f t="shared" si="181"/>
        <v>0</v>
      </c>
    </row>
    <row r="221" spans="1:22" s="6" customFormat="1" hidden="1">
      <c r="A221" s="51">
        <v>220</v>
      </c>
      <c r="B221" s="11" t="s">
        <v>175</v>
      </c>
      <c r="C221" s="59" t="s">
        <v>48</v>
      </c>
      <c r="D221" s="59"/>
      <c r="E221" s="61">
        <f t="shared" si="168"/>
        <v>0</v>
      </c>
      <c r="F221" s="61"/>
      <c r="G221" s="61">
        <f>VLOOKUP($A221,[13]Dept!$A$4:$U$42,6,FALSE)*G$3%</f>
        <v>0</v>
      </c>
      <c r="H221" s="61">
        <f>VLOOKUP($A221,[13]Dept!$A$4:$U$42,7,FALSE)*H$3%</f>
        <v>0</v>
      </c>
      <c r="I221" s="61">
        <f>VLOOKUP($A221,[13]Dept!$A$4:$U$42,8,FALSE)*I$3%</f>
        <v>0</v>
      </c>
      <c r="J221" s="61">
        <f t="shared" si="178"/>
        <v>0</v>
      </c>
      <c r="K221" s="61">
        <f>VLOOKUP($A221,[13]Dept!$A$4:$U$42,10,FALSE)*K$3%</f>
        <v>0</v>
      </c>
      <c r="L221" s="61">
        <f>VLOOKUP($A221,[13]Dept!$A$4:$U$42,11,FALSE)*L$3%</f>
        <v>0</v>
      </c>
      <c r="M221" s="61">
        <f>VLOOKUP($A221,[13]Dept!$A$4:$U$42,12,FALSE)*M$3%</f>
        <v>0</v>
      </c>
      <c r="N221" s="61">
        <f t="shared" si="179"/>
        <v>0</v>
      </c>
      <c r="O221" s="61">
        <f>VLOOKUP($A221,[13]Dept!$A$4:$U$42,14,FALSE)*O$3%</f>
        <v>0</v>
      </c>
      <c r="P221" s="61">
        <f>VLOOKUP($A221,[13]Dept!$A$4:$U$42,15,FALSE)*P$3%</f>
        <v>0</v>
      </c>
      <c r="Q221" s="61">
        <f>VLOOKUP($A221,[13]Dept!$A$4:$U$42,16,FALSE)*Q$3%</f>
        <v>0</v>
      </c>
      <c r="R221" s="61">
        <f t="shared" si="180"/>
        <v>0</v>
      </c>
      <c r="S221" s="61">
        <f>VLOOKUP($A221,[13]Dept!$A$4:$U$42,18,FALSE)*S$3%</f>
        <v>0</v>
      </c>
      <c r="T221" s="61">
        <f>VLOOKUP($A221,[13]Dept!$A$4:$U$42,19,FALSE)*T$3%</f>
        <v>0</v>
      </c>
      <c r="U221" s="61">
        <f>VLOOKUP($A221,[13]Dept!$A$4:$U$42,20,FALSE)*U$3%</f>
        <v>0</v>
      </c>
      <c r="V221" s="61">
        <f t="shared" si="181"/>
        <v>0</v>
      </c>
    </row>
    <row r="222" spans="1:22" s="6" customFormat="1" hidden="1">
      <c r="A222" s="129">
        <v>221</v>
      </c>
      <c r="B222" s="124" t="s">
        <v>177</v>
      </c>
      <c r="C222" s="130" t="s">
        <v>178</v>
      </c>
      <c r="D222" s="130"/>
      <c r="E222" s="126">
        <f t="shared" ref="E222:V222" si="182">+E223+E238</f>
        <v>4517477.8183831526</v>
      </c>
      <c r="F222" s="106"/>
      <c r="G222" s="126">
        <f>+G223+G238</f>
        <v>442013.24994045455</v>
      </c>
      <c r="H222" s="126">
        <f t="shared" si="182"/>
        <v>431689.07013831817</v>
      </c>
      <c r="I222" s="126">
        <f t="shared" si="182"/>
        <v>384631.67024880281</v>
      </c>
      <c r="J222" s="126">
        <f t="shared" si="182"/>
        <v>1258333.9903275755</v>
      </c>
      <c r="K222" s="126">
        <f t="shared" si="182"/>
        <v>351192.1847351871</v>
      </c>
      <c r="L222" s="126">
        <f t="shared" si="182"/>
        <v>346288.35945010331</v>
      </c>
      <c r="M222" s="126">
        <f t="shared" si="182"/>
        <v>349611.40747267485</v>
      </c>
      <c r="N222" s="126">
        <f t="shared" si="182"/>
        <v>1047091.9516579655</v>
      </c>
      <c r="O222" s="126">
        <f t="shared" si="182"/>
        <v>342197.59777292225</v>
      </c>
      <c r="P222" s="126">
        <f t="shared" si="182"/>
        <v>339165.18737551005</v>
      </c>
      <c r="Q222" s="126">
        <f t="shared" si="182"/>
        <v>379424.28814067336</v>
      </c>
      <c r="R222" s="126">
        <f t="shared" si="182"/>
        <v>1060787.0732891057</v>
      </c>
      <c r="S222" s="126">
        <f t="shared" si="182"/>
        <v>406565.69863810873</v>
      </c>
      <c r="T222" s="126">
        <f t="shared" si="182"/>
        <v>364231.54971189582</v>
      </c>
      <c r="U222" s="126">
        <f t="shared" si="182"/>
        <v>380467.55475850281</v>
      </c>
      <c r="V222" s="126">
        <f t="shared" si="182"/>
        <v>1151264.8031085073</v>
      </c>
    </row>
    <row r="223" spans="1:22" s="6" customFormat="1" hidden="1">
      <c r="A223" s="129">
        <v>222</v>
      </c>
      <c r="B223" s="124" t="s">
        <v>179</v>
      </c>
      <c r="C223" s="123" t="s">
        <v>180</v>
      </c>
      <c r="D223" s="123"/>
      <c r="E223" s="123">
        <f t="shared" ref="E223:V223" si="183">SUM(E224:E237)</f>
        <v>4517477.8183831526</v>
      </c>
      <c r="F223" s="104"/>
      <c r="G223" s="123">
        <f>SUM(G224:G237)</f>
        <v>442013.24994045455</v>
      </c>
      <c r="H223" s="123">
        <f t="shared" si="183"/>
        <v>431689.07013831817</v>
      </c>
      <c r="I223" s="123">
        <f t="shared" si="183"/>
        <v>384631.67024880281</v>
      </c>
      <c r="J223" s="123">
        <f t="shared" si="183"/>
        <v>1258333.9903275755</v>
      </c>
      <c r="K223" s="123">
        <f t="shared" si="183"/>
        <v>351192.1847351871</v>
      </c>
      <c r="L223" s="123">
        <f t="shared" si="183"/>
        <v>346288.35945010331</v>
      </c>
      <c r="M223" s="123">
        <f t="shared" si="183"/>
        <v>349611.40747267485</v>
      </c>
      <c r="N223" s="123">
        <f t="shared" si="183"/>
        <v>1047091.9516579655</v>
      </c>
      <c r="O223" s="123">
        <f t="shared" si="183"/>
        <v>342197.59777292225</v>
      </c>
      <c r="P223" s="123">
        <f t="shared" si="183"/>
        <v>339165.18737551005</v>
      </c>
      <c r="Q223" s="123">
        <f t="shared" si="183"/>
        <v>379424.28814067336</v>
      </c>
      <c r="R223" s="123">
        <f t="shared" si="183"/>
        <v>1060787.0732891057</v>
      </c>
      <c r="S223" s="123">
        <f t="shared" si="183"/>
        <v>406565.69863810873</v>
      </c>
      <c r="T223" s="123">
        <f t="shared" si="183"/>
        <v>364231.54971189582</v>
      </c>
      <c r="U223" s="123">
        <f t="shared" si="183"/>
        <v>380467.55475850281</v>
      </c>
      <c r="V223" s="123">
        <f t="shared" si="183"/>
        <v>1151264.8031085073</v>
      </c>
    </row>
    <row r="224" spans="1:22" hidden="1">
      <c r="A224" s="51">
        <v>223</v>
      </c>
      <c r="B224" s="11" t="s">
        <v>179</v>
      </c>
      <c r="C224" s="60" t="s">
        <v>41</v>
      </c>
      <c r="D224" s="60"/>
      <c r="E224" s="61">
        <f t="shared" si="168"/>
        <v>0</v>
      </c>
      <c r="F224" s="61"/>
      <c r="G224" s="61">
        <f>VLOOKUP($A224,[7]Dept!$A$4:$U$50,6,FALSE)*G$3%</f>
        <v>0</v>
      </c>
      <c r="H224" s="61">
        <f>VLOOKUP($A224,[7]Dept!$A$4:$U$50,7,FALSE)*H$3%</f>
        <v>0</v>
      </c>
      <c r="I224" s="61">
        <f>VLOOKUP($A224,[7]Dept!$A$4:$U$50,8,FALSE)*I$3%</f>
        <v>0</v>
      </c>
      <c r="J224" s="61">
        <f t="shared" si="169"/>
        <v>0</v>
      </c>
      <c r="K224" s="61">
        <f>VLOOKUP($A224,[7]Dept!$A$4:$U$50,10,FALSE)*K$3%</f>
        <v>0</v>
      </c>
      <c r="L224" s="61">
        <f>VLOOKUP($A224,[7]Dept!$A$4:$U$50,11,FALSE)*L$3%</f>
        <v>0</v>
      </c>
      <c r="M224" s="61">
        <f>VLOOKUP($A224,[7]Dept!$A$4:$U$50,12,FALSE)*M$3%</f>
        <v>0</v>
      </c>
      <c r="N224" s="61">
        <f t="shared" si="170"/>
        <v>0</v>
      </c>
      <c r="O224" s="61">
        <f>VLOOKUP($A224,[7]Dept!$A$4:$U$50,14,FALSE)*O$3%</f>
        <v>0</v>
      </c>
      <c r="P224" s="61">
        <f>VLOOKUP($A224,[7]Dept!$A$4:$U$50,15,FALSE)*P$3%</f>
        <v>0</v>
      </c>
      <c r="Q224" s="61">
        <f>VLOOKUP($A224,[7]Dept!$A$4:$U$50,16,FALSE)*Q$3%</f>
        <v>0</v>
      </c>
      <c r="R224" s="61">
        <f t="shared" si="171"/>
        <v>0</v>
      </c>
      <c r="S224" s="61">
        <f>VLOOKUP($A224,[7]Dept!$A$4:$U$50,18,FALSE)*S$3%</f>
        <v>0</v>
      </c>
      <c r="T224" s="61">
        <f>VLOOKUP($A224,[7]Dept!$A$4:$U$50,19,FALSE)*T$3%</f>
        <v>0</v>
      </c>
      <c r="U224" s="61">
        <f>VLOOKUP($A224,[7]Dept!$A$4:$U$50,20,FALSE)*U$3%</f>
        <v>0</v>
      </c>
      <c r="V224" s="61">
        <f t="shared" si="172"/>
        <v>0</v>
      </c>
    </row>
    <row r="225" spans="1:22" s="6" customFormat="1" hidden="1">
      <c r="A225" s="51">
        <v>224</v>
      </c>
      <c r="B225" s="11" t="s">
        <v>179</v>
      </c>
      <c r="C225" s="59" t="s">
        <v>42</v>
      </c>
      <c r="D225" s="59"/>
      <c r="E225" s="61">
        <f t="shared" si="168"/>
        <v>319745.0420017264</v>
      </c>
      <c r="F225" s="61"/>
      <c r="G225" s="61">
        <f>VLOOKUP($A225,[7]Dept!$A$4:$U$50,6,FALSE)*G$3%</f>
        <v>31723.881014376006</v>
      </c>
      <c r="H225" s="61">
        <f>VLOOKUP($A225,[7]Dept!$A$4:$U$50,7,FALSE)*H$3%</f>
        <v>30515.654060320852</v>
      </c>
      <c r="I225" s="61">
        <f>VLOOKUP($A225,[7]Dept!$A$4:$U$50,8,FALSE)*I$3%</f>
        <v>27107.454717607645</v>
      </c>
      <c r="J225" s="61">
        <f t="shared" ref="J225:J237" si="184">SUM(G225:I225)</f>
        <v>89346.989792304506</v>
      </c>
      <c r="K225" s="61">
        <f>VLOOKUP($A225,[7]Dept!$A$4:$U$50,10,FALSE)*K$3%</f>
        <v>25205.531922897582</v>
      </c>
      <c r="L225" s="61">
        <f>VLOOKUP($A225,[7]Dept!$A$4:$U$50,11,FALSE)*L$3%</f>
        <v>24853.577835819317</v>
      </c>
      <c r="M225" s="61">
        <f>VLOOKUP($A225,[7]Dept!$A$4:$U$50,12,FALSE)*M$3%</f>
        <v>25015.471508972631</v>
      </c>
      <c r="N225" s="61">
        <f t="shared" ref="N225:N237" si="185">SUM(K225:M225)</f>
        <v>75074.581267689529</v>
      </c>
      <c r="O225" s="61">
        <f>VLOOKUP($A225,[7]Dept!$A$4:$U$50,14,FALSE)*O$3%</f>
        <v>24559.978409280535</v>
      </c>
      <c r="P225" s="61">
        <f>VLOOKUP($A225,[7]Dept!$A$4:$U$50,15,FALSE)*P$3%</f>
        <v>24342.33826693815</v>
      </c>
      <c r="Q225" s="61">
        <f>VLOOKUP($A225,[7]Dept!$A$4:$U$50,16,FALSE)*Q$3%</f>
        <v>25335.76131481666</v>
      </c>
      <c r="R225" s="61">
        <f t="shared" ref="R225:R237" si="186">SUM(O225:Q225)</f>
        <v>74238.077991035345</v>
      </c>
      <c r="S225" s="61">
        <f>VLOOKUP($A225,[7]Dept!$A$4:$U$50,18,FALSE)*S$3%</f>
        <v>27720.711122104807</v>
      </c>
      <c r="T225" s="61">
        <f>VLOOKUP($A225,[7]Dept!$A$4:$U$50,19,FALSE)*T$3%</f>
        <v>26141.384554192802</v>
      </c>
      <c r="U225" s="61">
        <f>VLOOKUP($A225,[7]Dept!$A$4:$U$50,20,FALSE)*U$3%</f>
        <v>27223.297274399403</v>
      </c>
      <c r="V225" s="61">
        <f t="shared" ref="V225:V237" si="187">SUM(S225:U225)</f>
        <v>81085.392950697016</v>
      </c>
    </row>
    <row r="226" spans="1:22" s="6" customFormat="1" hidden="1">
      <c r="A226" s="51">
        <v>225</v>
      </c>
      <c r="B226" s="11" t="s">
        <v>179</v>
      </c>
      <c r="C226" s="60" t="s">
        <v>159</v>
      </c>
      <c r="D226" s="60"/>
      <c r="E226" s="61">
        <f t="shared" si="168"/>
        <v>739448.14075134427</v>
      </c>
      <c r="F226" s="61"/>
      <c r="G226" s="61">
        <f>VLOOKUP($A226,[7]Dept!$A$4:$U$50,6,FALSE)*G$3%</f>
        <v>73365.218383497413</v>
      </c>
      <c r="H226" s="61">
        <f>VLOOKUP($A226,[7]Dept!$A$4:$U$50,7,FALSE)*H$3%</f>
        <v>70571.050976901883</v>
      </c>
      <c r="I226" s="61">
        <f>VLOOKUP($A226,[7]Dept!$A$4:$U$50,8,FALSE)*I$3%</f>
        <v>62689.187816485384</v>
      </c>
      <c r="J226" s="61">
        <f t="shared" si="184"/>
        <v>206625.45717688467</v>
      </c>
      <c r="K226" s="61">
        <f>VLOOKUP($A226,[7]Dept!$A$4:$U$50,10,FALSE)*K$3%</f>
        <v>58290.766919646696</v>
      </c>
      <c r="L226" s="61">
        <f>VLOOKUP($A226,[7]Dept!$A$4:$U$50,11,FALSE)*L$3%</f>
        <v>57476.831561366911</v>
      </c>
      <c r="M226" s="61">
        <f>VLOOKUP($A226,[7]Dept!$A$4:$U$50,12,FALSE)*M$3%</f>
        <v>57851.229784598705</v>
      </c>
      <c r="N226" s="61">
        <f t="shared" si="185"/>
        <v>173618.8282656123</v>
      </c>
      <c r="O226" s="61">
        <f>VLOOKUP($A226,[7]Dept!$A$4:$U$50,14,FALSE)*O$3%</f>
        <v>56797.848241654974</v>
      </c>
      <c r="P226" s="61">
        <f>VLOOKUP($A226,[7]Dept!$A$4:$U$50,15,FALSE)*P$3%</f>
        <v>56294.52973012958</v>
      </c>
      <c r="Q226" s="61">
        <f>VLOOKUP($A226,[7]Dept!$A$4:$U$50,16,FALSE)*Q$3%</f>
        <v>58591.937756019572</v>
      </c>
      <c r="R226" s="61">
        <f t="shared" si="186"/>
        <v>171684.31572780415</v>
      </c>
      <c r="S226" s="61">
        <f>VLOOKUP($A226,[7]Dept!$A$4:$U$50,18,FALSE)*S$3%</f>
        <v>64107.415618456529</v>
      </c>
      <c r="T226" s="61">
        <f>VLOOKUP($A226,[7]Dept!$A$4:$U$50,19,FALSE)*T$3%</f>
        <v>60455.036563661277</v>
      </c>
      <c r="U226" s="61">
        <f>VLOOKUP($A226,[7]Dept!$A$4:$U$50,20,FALSE)*U$3%</f>
        <v>62957.087398925461</v>
      </c>
      <c r="V226" s="61">
        <f t="shared" si="187"/>
        <v>187519.53958104327</v>
      </c>
    </row>
    <row r="227" spans="1:22" s="6" customFormat="1" hidden="1">
      <c r="A227" s="51">
        <v>226</v>
      </c>
      <c r="B227" s="11" t="s">
        <v>179</v>
      </c>
      <c r="C227" s="59" t="s">
        <v>41</v>
      </c>
      <c r="D227" s="59"/>
      <c r="E227" s="61">
        <f t="shared" si="168"/>
        <v>1106267.9805568173</v>
      </c>
      <c r="F227" s="61"/>
      <c r="G227" s="61">
        <f>VLOOKUP($A227,[7]Dept!$A$4:$U$50,6,FALSE)*G$3%</f>
        <v>109759.68091792651</v>
      </c>
      <c r="H227" s="61">
        <f>VLOOKUP($A227,[7]Dept!$A$4:$U$50,7,FALSE)*H$3%</f>
        <v>105579.40408189135</v>
      </c>
      <c r="I227" s="61">
        <f>VLOOKUP($A227,[7]Dept!$A$4:$U$50,8,FALSE)*I$3%</f>
        <v>93787.56587043895</v>
      </c>
      <c r="J227" s="61">
        <f t="shared" si="184"/>
        <v>309126.65087025682</v>
      </c>
      <c r="K227" s="61">
        <f>VLOOKUP($A227,[7]Dept!$A$4:$U$50,10,FALSE)*K$3%</f>
        <v>87207.209608753677</v>
      </c>
      <c r="L227" s="61">
        <f>VLOOKUP($A227,[7]Dept!$A$4:$U$50,11,FALSE)*L$3%</f>
        <v>85989.503355285982</v>
      </c>
      <c r="M227" s="61">
        <f>VLOOKUP($A227,[7]Dept!$A$4:$U$50,12,FALSE)*M$3%</f>
        <v>86549.630216809848</v>
      </c>
      <c r="N227" s="61">
        <f t="shared" si="185"/>
        <v>259746.34318084951</v>
      </c>
      <c r="O227" s="61">
        <f>VLOOKUP($A227,[7]Dept!$A$4:$U$50,14,FALSE)*O$3%</f>
        <v>84973.695126778897</v>
      </c>
      <c r="P227" s="61">
        <f>VLOOKUP($A227,[7]Dept!$A$4:$U$50,15,FALSE)*P$3%</f>
        <v>84220.694175615092</v>
      </c>
      <c r="Q227" s="61">
        <f>VLOOKUP($A227,[7]Dept!$A$4:$U$50,16,FALSE)*Q$3%</f>
        <v>87657.782995304209</v>
      </c>
      <c r="R227" s="61">
        <f t="shared" si="186"/>
        <v>256852.17229769821</v>
      </c>
      <c r="S227" s="61">
        <f>VLOOKUP($A227,[7]Dept!$A$4:$U$50,18,FALSE)*S$3%</f>
        <v>95909.337391646593</v>
      </c>
      <c r="T227" s="61">
        <f>VLOOKUP($A227,[7]Dept!$A$4:$U$50,19,FALSE)*T$3%</f>
        <v>90445.113765266462</v>
      </c>
      <c r="U227" s="61">
        <f>VLOOKUP($A227,[7]Dept!$A$4:$U$50,20,FALSE)*U$3%</f>
        <v>94188.363051099732</v>
      </c>
      <c r="V227" s="61">
        <f t="shared" si="187"/>
        <v>280542.81420801277</v>
      </c>
    </row>
    <row r="228" spans="1:22" s="6" customFormat="1" hidden="1">
      <c r="A228" s="51">
        <v>227</v>
      </c>
      <c r="B228" s="11" t="s">
        <v>179</v>
      </c>
      <c r="C228" s="59" t="s">
        <v>68</v>
      </c>
      <c r="D228" s="59"/>
      <c r="E228" s="61">
        <f t="shared" si="168"/>
        <v>0</v>
      </c>
      <c r="F228" s="61"/>
      <c r="G228" s="61">
        <f>VLOOKUP($A228,[7]Dept!$A$4:$U$50,6,FALSE)*G$3%</f>
        <v>0</v>
      </c>
      <c r="H228" s="61">
        <f>VLOOKUP($A228,[7]Dept!$A$4:$U$50,7,FALSE)*H$3%</f>
        <v>0</v>
      </c>
      <c r="I228" s="61">
        <f>VLOOKUP($A228,[7]Dept!$A$4:$U$50,8,FALSE)*I$3%</f>
        <v>0</v>
      </c>
      <c r="J228" s="61">
        <f t="shared" si="184"/>
        <v>0</v>
      </c>
      <c r="K228" s="61">
        <f>VLOOKUP($A228,[7]Dept!$A$4:$U$50,10,FALSE)*K$3%</f>
        <v>0</v>
      </c>
      <c r="L228" s="61">
        <f>VLOOKUP($A228,[7]Dept!$A$4:$U$50,11,FALSE)*L$3%</f>
        <v>0</v>
      </c>
      <c r="M228" s="61">
        <f>VLOOKUP($A228,[7]Dept!$A$4:$U$50,12,FALSE)*M$3%</f>
        <v>0</v>
      </c>
      <c r="N228" s="61">
        <f t="shared" si="185"/>
        <v>0</v>
      </c>
      <c r="O228" s="61">
        <f>VLOOKUP($A228,[7]Dept!$A$4:$U$50,14,FALSE)*O$3%</f>
        <v>0</v>
      </c>
      <c r="P228" s="61">
        <f>VLOOKUP($A228,[7]Dept!$A$4:$U$50,15,FALSE)*P$3%</f>
        <v>0</v>
      </c>
      <c r="Q228" s="61">
        <f>VLOOKUP($A228,[7]Dept!$A$4:$U$50,16,FALSE)*Q$3%</f>
        <v>0</v>
      </c>
      <c r="R228" s="61">
        <f t="shared" si="186"/>
        <v>0</v>
      </c>
      <c r="S228" s="61">
        <f>VLOOKUP($A228,[7]Dept!$A$4:$U$50,18,FALSE)*S$3%</f>
        <v>0</v>
      </c>
      <c r="T228" s="61">
        <f>VLOOKUP($A228,[7]Dept!$A$4:$U$50,19,FALSE)*T$3%</f>
        <v>0</v>
      </c>
      <c r="U228" s="61">
        <f>VLOOKUP($A228,[7]Dept!$A$4:$U$50,20,FALSE)*U$3%</f>
        <v>0</v>
      </c>
      <c r="V228" s="61">
        <f t="shared" si="187"/>
        <v>0</v>
      </c>
    </row>
    <row r="229" spans="1:22" s="6" customFormat="1" hidden="1">
      <c r="A229" s="51">
        <v>229</v>
      </c>
      <c r="B229" s="11" t="s">
        <v>179</v>
      </c>
      <c r="C229" s="59" t="s">
        <v>69</v>
      </c>
      <c r="D229" s="59"/>
      <c r="E229" s="61">
        <f t="shared" si="168"/>
        <v>2991.2040047736355</v>
      </c>
      <c r="F229" s="61"/>
      <c r="G229" s="61">
        <f>VLOOKUP($A229,[7]Dept!$A$4:$U$50,6,FALSE)*G$3%</f>
        <v>296.7758290890136</v>
      </c>
      <c r="H229" s="61">
        <f>VLOOKUP($A229,[7]Dept!$A$4:$U$50,7,FALSE)*H$3%</f>
        <v>285.47290698263822</v>
      </c>
      <c r="I229" s="61">
        <f>VLOOKUP($A229,[7]Dept!$A$4:$U$50,8,FALSE)*I$3%</f>
        <v>253.58931792315386</v>
      </c>
      <c r="J229" s="61">
        <f t="shared" si="184"/>
        <v>835.8380539948057</v>
      </c>
      <c r="K229" s="61">
        <f>VLOOKUP($A229,[7]Dept!$A$4:$U$50,10,FALSE)*K$3%</f>
        <v>235.79689479536603</v>
      </c>
      <c r="L229" s="61">
        <f>VLOOKUP($A229,[7]Dept!$A$4:$U$50,11,FALSE)*L$3%</f>
        <v>232.50437626818501</v>
      </c>
      <c r="M229" s="61">
        <f>VLOOKUP($A229,[7]Dept!$A$4:$U$50,12,FALSE)*M$3%</f>
        <v>234.01888608029051</v>
      </c>
      <c r="N229" s="61">
        <f t="shared" si="185"/>
        <v>702.32015714384158</v>
      </c>
      <c r="O229" s="61">
        <f>VLOOKUP($A229,[7]Dept!$A$4:$U$50,14,FALSE)*O$3%</f>
        <v>229.75776360778508</v>
      </c>
      <c r="P229" s="61">
        <f>VLOOKUP($A229,[7]Dept!$A$4:$U$50,15,FALSE)*P$3%</f>
        <v>227.72174747036979</v>
      </c>
      <c r="Q229" s="61">
        <f>VLOOKUP($A229,[7]Dept!$A$4:$U$50,16,FALSE)*Q$3%</f>
        <v>237.01518633230089</v>
      </c>
      <c r="R229" s="61">
        <f t="shared" si="186"/>
        <v>694.49469741045573</v>
      </c>
      <c r="S229" s="61">
        <f>VLOOKUP($A229,[7]Dept!$A$4:$U$50,18,FALSE)*S$3%</f>
        <v>259.32631075219382</v>
      </c>
      <c r="T229" s="61">
        <f>VLOOKUP($A229,[7]Dept!$A$4:$U$50,19,FALSE)*T$3%</f>
        <v>244.55176436608198</v>
      </c>
      <c r="U229" s="61">
        <f>VLOOKUP($A229,[7]Dept!$A$4:$U$50,20,FALSE)*U$3%</f>
        <v>254.67302110625701</v>
      </c>
      <c r="V229" s="61">
        <f t="shared" si="187"/>
        <v>758.55109622453278</v>
      </c>
    </row>
    <row r="230" spans="1:22" hidden="1">
      <c r="A230" s="51">
        <v>230</v>
      </c>
      <c r="B230" s="11" t="s">
        <v>179</v>
      </c>
      <c r="C230" s="59" t="s">
        <v>71</v>
      </c>
      <c r="D230" s="59"/>
      <c r="E230" s="61">
        <f t="shared" si="168"/>
        <v>886044.42276864836</v>
      </c>
      <c r="F230" s="61"/>
      <c r="G230" s="61">
        <f>VLOOKUP($A230,[7]Dept!$A$4:$U$50,6,FALSE)*G$3%</f>
        <v>87909.941200002417</v>
      </c>
      <c r="H230" s="61">
        <f>VLOOKUP($A230,[7]Dept!$A$4:$U$50,7,FALSE)*H$3%</f>
        <v>84561.827504861722</v>
      </c>
      <c r="I230" s="61">
        <f>VLOOKUP($A230,[7]Dept!$A$4:$U$50,8,FALSE)*I$3%</f>
        <v>75117.377638212944</v>
      </c>
      <c r="J230" s="61">
        <f t="shared" si="184"/>
        <v>247589.14634307707</v>
      </c>
      <c r="K230" s="61">
        <f>VLOOKUP($A230,[7]Dept!$A$4:$U$50,10,FALSE)*K$3%</f>
        <v>69846.965705507158</v>
      </c>
      <c r="L230" s="61">
        <f>VLOOKUP($A230,[7]Dept!$A$4:$U$50,11,FALSE)*L$3%</f>
        <v>68871.666905018981</v>
      </c>
      <c r="M230" s="61">
        <f>VLOOKUP($A230,[7]Dept!$A$4:$U$50,12,FALSE)*M$3%</f>
        <v>69320.289924412806</v>
      </c>
      <c r="N230" s="61">
        <f t="shared" si="185"/>
        <v>208038.92253493896</v>
      </c>
      <c r="O230" s="61">
        <f>VLOOKUP($A230,[7]Dept!$A$4:$U$50,14,FALSE)*O$3%</f>
        <v>68058.074510327962</v>
      </c>
      <c r="P230" s="61">
        <f>VLOOKUP($A230,[7]Dept!$A$4:$U$50,15,FALSE)*P$3%</f>
        <v>67454.972635516082</v>
      </c>
      <c r="Q230" s="61">
        <f>VLOOKUP($A230,[7]Dept!$A$4:$U$50,16,FALSE)*Q$3%</f>
        <v>70207.843940453589</v>
      </c>
      <c r="R230" s="61">
        <f t="shared" si="186"/>
        <v>205720.89108629763</v>
      </c>
      <c r="S230" s="61">
        <f>VLOOKUP($A230,[7]Dept!$A$4:$U$50,18,FALSE)*S$3%</f>
        <v>76816.770421694891</v>
      </c>
      <c r="T230" s="61">
        <f>VLOOKUP($A230,[7]Dept!$A$4:$U$50,19,FALSE)*T$3%</f>
        <v>72440.303820466943</v>
      </c>
      <c r="U230" s="61">
        <f>VLOOKUP($A230,[7]Dept!$A$4:$U$50,20,FALSE)*U$3%</f>
        <v>75438.388562172928</v>
      </c>
      <c r="V230" s="61">
        <f t="shared" si="187"/>
        <v>224695.46280433476</v>
      </c>
    </row>
    <row r="231" spans="1:22" s="6" customFormat="1" hidden="1">
      <c r="A231" s="51">
        <v>231</v>
      </c>
      <c r="B231" s="11" t="s">
        <v>179</v>
      </c>
      <c r="C231" s="59" t="s">
        <v>70</v>
      </c>
      <c r="D231" s="59"/>
      <c r="E231" s="61">
        <f t="shared" si="168"/>
        <v>152250.83549833825</v>
      </c>
      <c r="F231" s="61"/>
      <c r="G231" s="61">
        <f>VLOOKUP($A231,[7]Dept!$A$4:$U$50,6,FALSE)*G$3%</f>
        <v>10574.965403684919</v>
      </c>
      <c r="H231" s="61">
        <f>VLOOKUP($A231,[7]Dept!$A$4:$U$50,7,FALSE)*H$3%</f>
        <v>10172.210197499937</v>
      </c>
      <c r="I231" s="61">
        <f>VLOOKUP($A231,[7]Dept!$A$4:$U$50,8,FALSE)*I$3%</f>
        <v>9036.1073946391771</v>
      </c>
      <c r="J231" s="61">
        <f t="shared" si="184"/>
        <v>29783.282995824033</v>
      </c>
      <c r="K231" s="61">
        <f>VLOOKUP($A231,[7]Dept!$A$4:$U$50,10,FALSE)*K$3%</f>
        <v>8402.1128419101351</v>
      </c>
      <c r="L231" s="61">
        <f>VLOOKUP($A231,[7]Dept!$A$4:$U$50,11,FALSE)*L$3%</f>
        <v>8284.7910585869813</v>
      </c>
      <c r="M231" s="61">
        <f>VLOOKUP($A231,[7]Dept!$A$4:$U$50,12,FALSE)*M$3%</f>
        <v>8338.7573432258596</v>
      </c>
      <c r="N231" s="61">
        <f t="shared" si="185"/>
        <v>25025.661243722978</v>
      </c>
      <c r="O231" s="61">
        <f>VLOOKUP($A231,[7]Dept!$A$4:$U$50,14,FALSE)*O$3%</f>
        <v>8186.9214512466178</v>
      </c>
      <c r="P231" s="61">
        <f>VLOOKUP($A231,[7]Dept!$A$4:$U$50,15,FALSE)*P$3%</f>
        <v>8114.3724155633472</v>
      </c>
      <c r="Q231" s="61">
        <f>VLOOKUP($A231,[7]Dept!$A$4:$U$50,16,FALSE)*Q$3%</f>
        <v>33782.09611349785</v>
      </c>
      <c r="R231" s="61">
        <f t="shared" si="186"/>
        <v>50083.389980307817</v>
      </c>
      <c r="S231" s="61">
        <f>VLOOKUP($A231,[7]Dept!$A$4:$U$50,18,FALSE)*S$3%</f>
        <v>29569.704760797471</v>
      </c>
      <c r="T231" s="61">
        <f>VLOOKUP($A231,[7]Dept!$A$4:$U$50,19,FALSE)*T$3%</f>
        <v>8714.0737017560568</v>
      </c>
      <c r="U231" s="61">
        <f>VLOOKUP($A231,[7]Dept!$A$4:$U$50,20,FALSE)*U$3%</f>
        <v>9074.7228159299102</v>
      </c>
      <c r="V231" s="61">
        <f t="shared" si="187"/>
        <v>47358.50127848344</v>
      </c>
    </row>
    <row r="232" spans="1:22" s="6" customFormat="1" hidden="1">
      <c r="A232" s="51">
        <v>232</v>
      </c>
      <c r="B232" s="11" t="s">
        <v>179</v>
      </c>
      <c r="C232" s="59" t="s">
        <v>54</v>
      </c>
      <c r="D232" s="59"/>
      <c r="E232" s="61">
        <f t="shared" si="168"/>
        <v>170536.14622426659</v>
      </c>
      <c r="F232" s="61"/>
      <c r="G232" s="61">
        <f>VLOOKUP($A232,[7]Dept!$A$4:$U$50,6,FALSE)*G$3%</f>
        <v>16919.94464589587</v>
      </c>
      <c r="H232" s="61">
        <f>VLOOKUP($A232,[7]Dept!$A$4:$U$50,7,FALSE)*H$3%</f>
        <v>16275.5363159999</v>
      </c>
      <c r="I232" s="61">
        <f>VLOOKUP($A232,[7]Dept!$A$4:$U$50,8,FALSE)*I$3%</f>
        <v>14457.771831422684</v>
      </c>
      <c r="J232" s="61">
        <f t="shared" si="184"/>
        <v>47653.252793318446</v>
      </c>
      <c r="K232" s="61">
        <f>VLOOKUP($A232,[7]Dept!$A$4:$U$50,10,FALSE)*K$3%</f>
        <v>13443.380547056217</v>
      </c>
      <c r="L232" s="61">
        <f>VLOOKUP($A232,[7]Dept!$A$4:$U$50,11,FALSE)*L$3%</f>
        <v>13255.665693739169</v>
      </c>
      <c r="M232" s="61">
        <f>VLOOKUP($A232,[7]Dept!$A$4:$U$50,12,FALSE)*M$3%</f>
        <v>13342.011749161375</v>
      </c>
      <c r="N232" s="61">
        <f t="shared" si="185"/>
        <v>40041.05798995676</v>
      </c>
      <c r="O232" s="61">
        <f>VLOOKUP($A232,[7]Dept!$A$4:$U$50,14,FALSE)*O$3%</f>
        <v>13099.074321994589</v>
      </c>
      <c r="P232" s="61">
        <f>VLOOKUP($A232,[7]Dept!$A$4:$U$50,15,FALSE)*P$3%</f>
        <v>12982.995864901355</v>
      </c>
      <c r="Q232" s="61">
        <f>VLOOKUP($A232,[7]Dept!$A$4:$U$50,16,FALSE)*Q$3%</f>
        <v>13512.838445399138</v>
      </c>
      <c r="R232" s="61">
        <f t="shared" si="186"/>
        <v>39594.908632295082</v>
      </c>
      <c r="S232" s="61">
        <f>VLOOKUP($A232,[7]Dept!$A$4:$U$50,18,FALSE)*S$3%</f>
        <v>14784.852380398735</v>
      </c>
      <c r="T232" s="61">
        <f>VLOOKUP($A232,[7]Dept!$A$4:$U$50,19,FALSE)*T$3%</f>
        <v>13942.517922809691</v>
      </c>
      <c r="U232" s="61">
        <f>VLOOKUP($A232,[7]Dept!$A$4:$U$50,20,FALSE)*U$3%</f>
        <v>14519.556505487857</v>
      </c>
      <c r="V232" s="61">
        <f t="shared" si="187"/>
        <v>43246.926808696284</v>
      </c>
    </row>
    <row r="233" spans="1:22" s="6" customFormat="1" hidden="1">
      <c r="A233" s="51">
        <v>233</v>
      </c>
      <c r="B233" s="11" t="s">
        <v>179</v>
      </c>
      <c r="C233" s="59" t="s">
        <v>56</v>
      </c>
      <c r="D233" s="59"/>
      <c r="E233" s="61">
        <f t="shared" si="168"/>
        <v>14589.599922390147</v>
      </c>
      <c r="F233" s="61"/>
      <c r="G233" s="61">
        <f>VLOOKUP($A233,[7]Dept!$A$4:$U$50,6,FALSE)*G$3%</f>
        <v>1004.3679141803789</v>
      </c>
      <c r="H233" s="61">
        <f>VLOOKUP($A233,[7]Dept!$A$4:$U$50,7,FALSE)*H$3%</f>
        <v>966.11583571775407</v>
      </c>
      <c r="I233" s="61">
        <f>VLOOKUP($A233,[7]Dept!$A$4:$U$50,8,FALSE)*I$3%</f>
        <v>2014.8350824270651</v>
      </c>
      <c r="J233" s="61">
        <f t="shared" si="184"/>
        <v>3985.3188323251979</v>
      </c>
      <c r="K233" s="61">
        <f>VLOOKUP($A233,[7]Dept!$A$4:$U$50,10,FALSE)*K$3%</f>
        <v>797.99906927325696</v>
      </c>
      <c r="L233" s="61">
        <f>VLOOKUP($A233,[7]Dept!$A$4:$U$50,11,FALSE)*L$3%</f>
        <v>786.85631558035709</v>
      </c>
      <c r="M233" s="61">
        <f>VLOOKUP($A233,[7]Dept!$A$4:$U$50,12,FALSE)*M$3%</f>
        <v>1859.3427573631293</v>
      </c>
      <c r="N233" s="61">
        <f t="shared" si="185"/>
        <v>3444.1981422167432</v>
      </c>
      <c r="O233" s="61">
        <f>VLOOKUP($A233,[7]Dept!$A$4:$U$50,14,FALSE)*O$3%</f>
        <v>777.5610517535988</v>
      </c>
      <c r="P233" s="61">
        <f>VLOOKUP($A233,[7]Dept!$A$4:$U$50,15,FALSE)*P$3%</f>
        <v>770.67063454054448</v>
      </c>
      <c r="Q233" s="61">
        <f>VLOOKUP($A233,[7]Dept!$A$4:$U$50,16,FALSE)*Q$3%</f>
        <v>1883.1491657508241</v>
      </c>
      <c r="R233" s="61">
        <f t="shared" si="186"/>
        <v>3431.3808520449675</v>
      </c>
      <c r="S233" s="61">
        <f>VLOOKUP($A233,[7]Dept!$A$4:$U$50,18,FALSE)*S$3%</f>
        <v>877.62883730046894</v>
      </c>
      <c r="T233" s="61">
        <f>VLOOKUP($A233,[7]Dept!$A$4:$U$50,19,FALSE)*T$3%</f>
        <v>827.62786389798327</v>
      </c>
      <c r="U233" s="61">
        <f>VLOOKUP($A233,[7]Dept!$A$4:$U$50,20,FALSE)*U$3%</f>
        <v>2023.4453946047877</v>
      </c>
      <c r="V233" s="61">
        <f t="shared" si="187"/>
        <v>3728.7020958032399</v>
      </c>
    </row>
    <row r="234" spans="1:22" s="6" customFormat="1" hidden="1">
      <c r="A234" s="51">
        <v>234</v>
      </c>
      <c r="B234" s="11" t="s">
        <v>179</v>
      </c>
      <c r="C234" s="59" t="s">
        <v>47</v>
      </c>
      <c r="D234" s="59"/>
      <c r="E234" s="61">
        <f t="shared" si="168"/>
        <v>1068971.7253775701</v>
      </c>
      <c r="F234" s="61"/>
      <c r="G234" s="61">
        <f>VLOOKUP($A234,[7]Dept!$A$4:$U$50,6,FALSE)*G$3%</f>
        <v>106059.28902386909</v>
      </c>
      <c r="H234" s="61">
        <f>VLOOKUP($A234,[7]Dept!$A$4:$U$50,7,FALSE)*H$3%</f>
        <v>102019.94428958217</v>
      </c>
      <c r="I234" s="61">
        <f>VLOOKUP($A234,[7]Dept!$A$4:$U$50,8,FALSE)*I$3%</f>
        <v>90625.6511709068</v>
      </c>
      <c r="J234" s="61">
        <f t="shared" si="184"/>
        <v>298704.88448435807</v>
      </c>
      <c r="K234" s="61">
        <f>VLOOKUP($A234,[7]Dept!$A$4:$U$50,10,FALSE)*K$3%</f>
        <v>84267.14228311248</v>
      </c>
      <c r="L234" s="61">
        <f>VLOOKUP($A234,[7]Dept!$A$4:$U$50,11,FALSE)*L$3%</f>
        <v>83090.489268065226</v>
      </c>
      <c r="M234" s="61">
        <f>VLOOKUP($A234,[7]Dept!$A$4:$U$50,12,FALSE)*M$3%</f>
        <v>83631.732247268243</v>
      </c>
      <c r="N234" s="61">
        <f t="shared" si="185"/>
        <v>250989.36379844596</v>
      </c>
      <c r="O234" s="61">
        <f>VLOOKUP($A234,[7]Dept!$A$4:$U$50,14,FALSE)*O$3%</f>
        <v>82108.927572558678</v>
      </c>
      <c r="P234" s="61">
        <f>VLOOKUP($A234,[7]Dept!$A$4:$U$50,15,FALSE)*P$3%</f>
        <v>81381.312979961163</v>
      </c>
      <c r="Q234" s="61">
        <f>VLOOKUP($A234,[7]Dept!$A$4:$U$50,16,FALSE)*Q$3%</f>
        <v>84702.525227295424</v>
      </c>
      <c r="R234" s="61">
        <f t="shared" si="186"/>
        <v>248192.76577981526</v>
      </c>
      <c r="S234" s="61">
        <f>VLOOKUP($A234,[7]Dept!$A$4:$U$50,18,FALSE)*S$3%</f>
        <v>92675.890176053392</v>
      </c>
      <c r="T234" s="61">
        <f>VLOOKUP($A234,[7]Dept!$A$4:$U$50,19,FALSE)*T$3%</f>
        <v>87395.885095547987</v>
      </c>
      <c r="U234" s="61">
        <f>VLOOKUP($A234,[7]Dept!$A$4:$U$50,20,FALSE)*U$3%</f>
        <v>91012.936043349531</v>
      </c>
      <c r="V234" s="61">
        <f t="shared" si="187"/>
        <v>271084.71131495095</v>
      </c>
    </row>
    <row r="235" spans="1:22" s="6" customFormat="1" hidden="1">
      <c r="A235" s="51">
        <v>235</v>
      </c>
      <c r="B235" s="11" t="s">
        <v>179</v>
      </c>
      <c r="C235" s="59" t="s">
        <v>50</v>
      </c>
      <c r="D235" s="59"/>
      <c r="E235" s="61">
        <f t="shared" si="168"/>
        <v>0</v>
      </c>
      <c r="F235" s="61"/>
      <c r="G235" s="61">
        <f>VLOOKUP($A235,[7]Dept!$A$4:$U$50,6,FALSE)*G$3%</f>
        <v>0</v>
      </c>
      <c r="H235" s="61">
        <f>VLOOKUP($A235,[7]Dept!$A$4:$U$50,7,FALSE)*H$3%</f>
        <v>0</v>
      </c>
      <c r="I235" s="61">
        <f>VLOOKUP($A235,[7]Dept!$A$4:$U$50,8,FALSE)*I$3%</f>
        <v>0</v>
      </c>
      <c r="J235" s="61">
        <f t="shared" si="184"/>
        <v>0</v>
      </c>
      <c r="K235" s="61">
        <f>VLOOKUP($A235,[7]Dept!$A$4:$U$50,10,FALSE)*K$3%</f>
        <v>0</v>
      </c>
      <c r="L235" s="61">
        <f>VLOOKUP($A235,[7]Dept!$A$4:$U$50,11,FALSE)*L$3%</f>
        <v>0</v>
      </c>
      <c r="M235" s="61">
        <f>VLOOKUP($A235,[7]Dept!$A$4:$U$50,12,FALSE)*M$3%</f>
        <v>0</v>
      </c>
      <c r="N235" s="61">
        <f t="shared" si="185"/>
        <v>0</v>
      </c>
      <c r="O235" s="61">
        <f>VLOOKUP($A235,[7]Dept!$A$4:$U$50,14,FALSE)*O$3%</f>
        <v>0</v>
      </c>
      <c r="P235" s="61">
        <f>VLOOKUP($A235,[7]Dept!$A$4:$U$50,15,FALSE)*P$3%</f>
        <v>0</v>
      </c>
      <c r="Q235" s="61">
        <f>VLOOKUP($A235,[7]Dept!$A$4:$U$50,16,FALSE)*Q$3%</f>
        <v>0</v>
      </c>
      <c r="R235" s="61">
        <f t="shared" si="186"/>
        <v>0</v>
      </c>
      <c r="S235" s="61">
        <f>VLOOKUP($A235,[7]Dept!$A$4:$U$50,18,FALSE)*S$3%</f>
        <v>0</v>
      </c>
      <c r="T235" s="61">
        <f>VLOOKUP($A235,[7]Dept!$A$4:$U$50,19,FALSE)*T$3%</f>
        <v>0</v>
      </c>
      <c r="U235" s="61">
        <f>VLOOKUP($A235,[7]Dept!$A$4:$U$50,20,FALSE)*U$3%</f>
        <v>0</v>
      </c>
      <c r="V235" s="61">
        <f t="shared" si="187"/>
        <v>0</v>
      </c>
    </row>
    <row r="236" spans="1:22" s="6" customFormat="1" hidden="1">
      <c r="A236" s="51">
        <v>236</v>
      </c>
      <c r="B236" s="11" t="s">
        <v>179</v>
      </c>
      <c r="C236" s="59" t="s">
        <v>66</v>
      </c>
      <c r="D236" s="59"/>
      <c r="E236" s="61">
        <f t="shared" si="168"/>
        <v>10232.168773455995</v>
      </c>
      <c r="F236" s="61"/>
      <c r="G236" s="61">
        <f>VLOOKUP($A236,[7]Dept!$A$4:$U$50,6,FALSE)*G$3%</f>
        <v>1015.1966787537523</v>
      </c>
      <c r="H236" s="61">
        <f>VLOOKUP($A236,[7]Dept!$A$4:$U$50,7,FALSE)*H$3%</f>
        <v>976.53217895999398</v>
      </c>
      <c r="I236" s="61">
        <f>VLOOKUP($A236,[7]Dept!$A$4:$U$50,8,FALSE)*I$3%</f>
        <v>867.46630988536094</v>
      </c>
      <c r="J236" s="61">
        <f t="shared" si="184"/>
        <v>2859.1951675991072</v>
      </c>
      <c r="K236" s="61">
        <f>VLOOKUP($A236,[7]Dept!$A$4:$U$50,10,FALSE)*K$3%</f>
        <v>806.60283282337298</v>
      </c>
      <c r="L236" s="61">
        <f>VLOOKUP($A236,[7]Dept!$A$4:$U$50,11,FALSE)*L$3%</f>
        <v>795.3399416243501</v>
      </c>
      <c r="M236" s="61">
        <f>VLOOKUP($A236,[7]Dept!$A$4:$U$50,12,FALSE)*M$3%</f>
        <v>800.52070494968257</v>
      </c>
      <c r="N236" s="61">
        <f t="shared" si="185"/>
        <v>2402.4634793974055</v>
      </c>
      <c r="O236" s="61">
        <f>VLOOKUP($A236,[7]Dept!$A$4:$U$50,14,FALSE)*O$3%</f>
        <v>785.94445931967527</v>
      </c>
      <c r="P236" s="61">
        <f>VLOOKUP($A236,[7]Dept!$A$4:$U$50,15,FALSE)*P$3%</f>
        <v>778.97975189408135</v>
      </c>
      <c r="Q236" s="61">
        <f>VLOOKUP($A236,[7]Dept!$A$4:$U$50,16,FALSE)*Q$3%</f>
        <v>810.77030672394835</v>
      </c>
      <c r="R236" s="61">
        <f t="shared" si="186"/>
        <v>2375.6945179377053</v>
      </c>
      <c r="S236" s="61">
        <f>VLOOKUP($A236,[7]Dept!$A$4:$U$50,18,FALSE)*S$3%</f>
        <v>887.0911428239242</v>
      </c>
      <c r="T236" s="61">
        <f>VLOOKUP($A236,[7]Dept!$A$4:$U$50,19,FALSE)*T$3%</f>
        <v>836.55107536858145</v>
      </c>
      <c r="U236" s="61">
        <f>VLOOKUP($A236,[7]Dept!$A$4:$U$50,20,FALSE)*U$3%</f>
        <v>871.17339032927146</v>
      </c>
      <c r="V236" s="61">
        <f t="shared" si="187"/>
        <v>2594.815608521777</v>
      </c>
    </row>
    <row r="237" spans="1:22" s="6" customFormat="1" hidden="1">
      <c r="A237" s="51">
        <v>237</v>
      </c>
      <c r="B237" s="11" t="s">
        <v>179</v>
      </c>
      <c r="C237" s="59" t="s">
        <v>48</v>
      </c>
      <c r="D237" s="59"/>
      <c r="E237" s="61">
        <f t="shared" si="168"/>
        <v>46400.552503822357</v>
      </c>
      <c r="F237" s="61"/>
      <c r="G237" s="61">
        <f>VLOOKUP($A237,[7]Dept!$A$4:$U$50,6,FALSE)*G$3%</f>
        <v>3383.9889291791742</v>
      </c>
      <c r="H237" s="61">
        <f>VLOOKUP($A237,[7]Dept!$A$4:$U$50,7,FALSE)*H$3%</f>
        <v>9765.3217895999405</v>
      </c>
      <c r="I237" s="61">
        <f>VLOOKUP($A237,[7]Dept!$A$4:$U$50,8,FALSE)*I$3%</f>
        <v>8674.6630988536108</v>
      </c>
      <c r="J237" s="61">
        <f t="shared" si="184"/>
        <v>21823.973817632723</v>
      </c>
      <c r="K237" s="61">
        <f>VLOOKUP($A237,[7]Dept!$A$4:$U$50,10,FALSE)*K$3%</f>
        <v>2688.676109411243</v>
      </c>
      <c r="L237" s="61">
        <f>VLOOKUP($A237,[7]Dept!$A$4:$U$50,11,FALSE)*L$3%</f>
        <v>2651.1331387478335</v>
      </c>
      <c r="M237" s="61">
        <f>VLOOKUP($A237,[7]Dept!$A$4:$U$50,12,FALSE)*M$3%</f>
        <v>2668.4023498322749</v>
      </c>
      <c r="N237" s="61">
        <f t="shared" si="185"/>
        <v>8008.2115979913515</v>
      </c>
      <c r="O237" s="61">
        <f>VLOOKUP($A237,[7]Dept!$A$4:$U$50,14,FALSE)*O$3%</f>
        <v>2619.814864398918</v>
      </c>
      <c r="P237" s="61">
        <f>VLOOKUP($A237,[7]Dept!$A$4:$U$50,15,FALSE)*P$3%</f>
        <v>2596.5991729802713</v>
      </c>
      <c r="Q237" s="61">
        <f>VLOOKUP($A237,[7]Dept!$A$4:$U$50,16,FALSE)*Q$3%</f>
        <v>2702.5676890798277</v>
      </c>
      <c r="R237" s="61">
        <f t="shared" si="186"/>
        <v>7918.9817264590165</v>
      </c>
      <c r="S237" s="61">
        <f>VLOOKUP($A237,[7]Dept!$A$4:$U$50,18,FALSE)*S$3%</f>
        <v>2956.9704760797472</v>
      </c>
      <c r="T237" s="61">
        <f>VLOOKUP($A237,[7]Dept!$A$4:$U$50,19,FALSE)*T$3%</f>
        <v>2788.5035845619382</v>
      </c>
      <c r="U237" s="61">
        <f>VLOOKUP($A237,[7]Dept!$A$4:$U$50,20,FALSE)*U$3%</f>
        <v>2903.9113010975716</v>
      </c>
      <c r="V237" s="61">
        <f t="shared" si="187"/>
        <v>8649.385361739256</v>
      </c>
    </row>
    <row r="238" spans="1:22" s="6" customFormat="1" hidden="1">
      <c r="A238" s="129">
        <v>238</v>
      </c>
      <c r="B238" s="124" t="s">
        <v>181</v>
      </c>
      <c r="C238" s="123" t="s">
        <v>182</v>
      </c>
      <c r="D238" s="123"/>
      <c r="E238" s="123">
        <f>SUM(E239:E253)</f>
        <v>0</v>
      </c>
      <c r="F238" s="104"/>
      <c r="G238" s="123">
        <f>SUM(G239:G253)</f>
        <v>0</v>
      </c>
      <c r="H238" s="123">
        <f t="shared" ref="H238:V238" si="188">SUM(H239:H253)</f>
        <v>0</v>
      </c>
      <c r="I238" s="123">
        <f t="shared" si="188"/>
        <v>0</v>
      </c>
      <c r="J238" s="123">
        <f t="shared" si="188"/>
        <v>0</v>
      </c>
      <c r="K238" s="123">
        <f t="shared" si="188"/>
        <v>0</v>
      </c>
      <c r="L238" s="123">
        <f t="shared" si="188"/>
        <v>0</v>
      </c>
      <c r="M238" s="123">
        <f t="shared" si="188"/>
        <v>0</v>
      </c>
      <c r="N238" s="123">
        <f t="shared" si="188"/>
        <v>0</v>
      </c>
      <c r="O238" s="123">
        <f t="shared" si="188"/>
        <v>0</v>
      </c>
      <c r="P238" s="123">
        <f t="shared" si="188"/>
        <v>0</v>
      </c>
      <c r="Q238" s="123">
        <f t="shared" si="188"/>
        <v>0</v>
      </c>
      <c r="R238" s="123">
        <f t="shared" si="188"/>
        <v>0</v>
      </c>
      <c r="S238" s="123">
        <f t="shared" si="188"/>
        <v>0</v>
      </c>
      <c r="T238" s="123">
        <f t="shared" si="188"/>
        <v>0</v>
      </c>
      <c r="U238" s="123">
        <f t="shared" si="188"/>
        <v>0</v>
      </c>
      <c r="V238" s="123">
        <f t="shared" si="188"/>
        <v>0</v>
      </c>
    </row>
    <row r="239" spans="1:22" s="6" customFormat="1" hidden="1">
      <c r="A239" s="51">
        <v>239</v>
      </c>
      <c r="B239" s="11" t="s">
        <v>181</v>
      </c>
      <c r="C239" s="60" t="s">
        <v>41</v>
      </c>
      <c r="D239" s="60"/>
      <c r="E239" s="61">
        <f t="shared" si="168"/>
        <v>0</v>
      </c>
      <c r="F239" s="61"/>
      <c r="G239" s="61">
        <f>VLOOKUP($A239,[7]Dept!$A$4:$U$50,6,FALSE)*G$3%</f>
        <v>0</v>
      </c>
      <c r="H239" s="61">
        <f>VLOOKUP($A239,[7]Dept!$A$4:$U$50,7,FALSE)*H$3%</f>
        <v>0</v>
      </c>
      <c r="I239" s="61">
        <f>VLOOKUP($A239,[7]Dept!$A$4:$U$50,8,FALSE)*I$3%</f>
        <v>0</v>
      </c>
      <c r="J239" s="61">
        <f t="shared" ref="J239:J253" si="189">SUM(G239:I239)</f>
        <v>0</v>
      </c>
      <c r="K239" s="61">
        <f>VLOOKUP($A239,[7]Dept!$A$4:$U$50,10,FALSE)*K$3%</f>
        <v>0</v>
      </c>
      <c r="L239" s="61">
        <f>VLOOKUP($A239,[7]Dept!$A$4:$U$50,11,FALSE)*L$3%</f>
        <v>0</v>
      </c>
      <c r="M239" s="61">
        <f>VLOOKUP($A239,[7]Dept!$A$4:$U$50,12,FALSE)*M$3%</f>
        <v>0</v>
      </c>
      <c r="N239" s="61">
        <f t="shared" ref="N239:N253" si="190">SUM(K239:M239)</f>
        <v>0</v>
      </c>
      <c r="O239" s="61">
        <f>VLOOKUP($A239,[7]Dept!$A$4:$U$50,14,FALSE)*O$3%</f>
        <v>0</v>
      </c>
      <c r="P239" s="61">
        <f>VLOOKUP($A239,[7]Dept!$A$4:$U$50,15,FALSE)*P$3%</f>
        <v>0</v>
      </c>
      <c r="Q239" s="61">
        <f>VLOOKUP($A239,[7]Dept!$A$4:$U$50,16,FALSE)*Q$3%</f>
        <v>0</v>
      </c>
      <c r="R239" s="61">
        <f t="shared" ref="R239:R253" si="191">SUM(O239:Q239)</f>
        <v>0</v>
      </c>
      <c r="S239" s="61">
        <f>VLOOKUP($A239,[7]Dept!$A$4:$U$50,18,FALSE)*S$3%</f>
        <v>0</v>
      </c>
      <c r="T239" s="61">
        <f>VLOOKUP($A239,[7]Dept!$A$4:$U$50,19,FALSE)*T$3%</f>
        <v>0</v>
      </c>
      <c r="U239" s="61">
        <f>VLOOKUP($A239,[7]Dept!$A$4:$U$50,20,FALSE)*U$3%</f>
        <v>0</v>
      </c>
      <c r="V239" s="61">
        <f t="shared" ref="V239:V253" si="192">SUM(S239:U239)</f>
        <v>0</v>
      </c>
    </row>
    <row r="240" spans="1:22" s="6" customFormat="1" hidden="1">
      <c r="A240" s="51">
        <v>240</v>
      </c>
      <c r="B240" s="11" t="s">
        <v>181</v>
      </c>
      <c r="C240" s="59" t="s">
        <v>42</v>
      </c>
      <c r="D240" s="59"/>
      <c r="E240" s="61">
        <f t="shared" si="168"/>
        <v>0</v>
      </c>
      <c r="F240" s="61"/>
      <c r="G240" s="61">
        <f>VLOOKUP($A240,[7]Dept!$A$4:$U$50,6,FALSE)*G$3%</f>
        <v>0</v>
      </c>
      <c r="H240" s="61">
        <f>VLOOKUP($A240,[7]Dept!$A$4:$U$50,7,FALSE)*H$3%</f>
        <v>0</v>
      </c>
      <c r="I240" s="61">
        <f>VLOOKUP($A240,[7]Dept!$A$4:$U$50,8,FALSE)*I$3%</f>
        <v>0</v>
      </c>
      <c r="J240" s="61">
        <f t="shared" si="189"/>
        <v>0</v>
      </c>
      <c r="K240" s="61">
        <f>VLOOKUP($A240,[7]Dept!$A$4:$U$50,10,FALSE)*K$3%</f>
        <v>0</v>
      </c>
      <c r="L240" s="61">
        <f>VLOOKUP($A240,[7]Dept!$A$4:$U$50,11,FALSE)*L$3%</f>
        <v>0</v>
      </c>
      <c r="M240" s="61">
        <f>VLOOKUP($A240,[7]Dept!$A$4:$U$50,12,FALSE)*M$3%</f>
        <v>0</v>
      </c>
      <c r="N240" s="61">
        <f t="shared" si="190"/>
        <v>0</v>
      </c>
      <c r="O240" s="61">
        <f>VLOOKUP($A240,[7]Dept!$A$4:$U$50,14,FALSE)*O$3%</f>
        <v>0</v>
      </c>
      <c r="P240" s="61">
        <f>VLOOKUP($A240,[7]Dept!$A$4:$U$50,15,FALSE)*P$3%</f>
        <v>0</v>
      </c>
      <c r="Q240" s="61">
        <f>VLOOKUP($A240,[7]Dept!$A$4:$U$50,16,FALSE)*Q$3%</f>
        <v>0</v>
      </c>
      <c r="R240" s="61">
        <f t="shared" si="191"/>
        <v>0</v>
      </c>
      <c r="S240" s="61">
        <f>VLOOKUP($A240,[7]Dept!$A$4:$U$50,18,FALSE)*S$3%</f>
        <v>0</v>
      </c>
      <c r="T240" s="61">
        <f>VLOOKUP($A240,[7]Dept!$A$4:$U$50,19,FALSE)*T$3%</f>
        <v>0</v>
      </c>
      <c r="U240" s="61">
        <f>VLOOKUP($A240,[7]Dept!$A$4:$U$50,20,FALSE)*U$3%</f>
        <v>0</v>
      </c>
      <c r="V240" s="61">
        <f t="shared" si="192"/>
        <v>0</v>
      </c>
    </row>
    <row r="241" spans="1:22" s="6" customFormat="1" hidden="1">
      <c r="A241" s="51">
        <v>241</v>
      </c>
      <c r="B241" s="11" t="s">
        <v>181</v>
      </c>
      <c r="C241" s="60" t="s">
        <v>159</v>
      </c>
      <c r="D241" s="60"/>
      <c r="E241" s="61">
        <f t="shared" si="168"/>
        <v>0</v>
      </c>
      <c r="F241" s="61"/>
      <c r="G241" s="61">
        <f>VLOOKUP($A241,[7]Dept!$A$4:$U$50,6,FALSE)*G$3%</f>
        <v>0</v>
      </c>
      <c r="H241" s="61">
        <f>VLOOKUP($A241,[7]Dept!$A$4:$U$50,7,FALSE)*H$3%</f>
        <v>0</v>
      </c>
      <c r="I241" s="61">
        <f>VLOOKUP($A241,[7]Dept!$A$4:$U$50,8,FALSE)*I$3%</f>
        <v>0</v>
      </c>
      <c r="J241" s="61">
        <f t="shared" si="189"/>
        <v>0</v>
      </c>
      <c r="K241" s="61">
        <f>VLOOKUP($A241,[7]Dept!$A$4:$U$50,10,FALSE)*K$3%</f>
        <v>0</v>
      </c>
      <c r="L241" s="61">
        <f>VLOOKUP($A241,[7]Dept!$A$4:$U$50,11,FALSE)*L$3%</f>
        <v>0</v>
      </c>
      <c r="M241" s="61">
        <f>VLOOKUP($A241,[7]Dept!$A$4:$U$50,12,FALSE)*M$3%</f>
        <v>0</v>
      </c>
      <c r="N241" s="61">
        <f t="shared" si="190"/>
        <v>0</v>
      </c>
      <c r="O241" s="61">
        <f>VLOOKUP($A241,[7]Dept!$A$4:$U$50,14,FALSE)*O$3%</f>
        <v>0</v>
      </c>
      <c r="P241" s="61">
        <f>VLOOKUP($A241,[7]Dept!$A$4:$U$50,15,FALSE)*P$3%</f>
        <v>0</v>
      </c>
      <c r="Q241" s="61">
        <f>VLOOKUP($A241,[7]Dept!$A$4:$U$50,16,FALSE)*Q$3%</f>
        <v>0</v>
      </c>
      <c r="R241" s="61">
        <f t="shared" si="191"/>
        <v>0</v>
      </c>
      <c r="S241" s="61">
        <f>VLOOKUP($A241,[7]Dept!$A$4:$U$50,18,FALSE)*S$3%</f>
        <v>0</v>
      </c>
      <c r="T241" s="61">
        <f>VLOOKUP($A241,[7]Dept!$A$4:$U$50,19,FALSE)*T$3%</f>
        <v>0</v>
      </c>
      <c r="U241" s="61">
        <f>VLOOKUP($A241,[7]Dept!$A$4:$U$50,20,FALSE)*U$3%</f>
        <v>0</v>
      </c>
      <c r="V241" s="61">
        <f t="shared" si="192"/>
        <v>0</v>
      </c>
    </row>
    <row r="242" spans="1:22" s="6" customFormat="1" hidden="1">
      <c r="A242" s="51">
        <v>242</v>
      </c>
      <c r="B242" s="11" t="s">
        <v>181</v>
      </c>
      <c r="C242" s="59" t="s">
        <v>41</v>
      </c>
      <c r="D242" s="59"/>
      <c r="E242" s="61">
        <f t="shared" si="168"/>
        <v>0</v>
      </c>
      <c r="F242" s="61"/>
      <c r="G242" s="61">
        <f>VLOOKUP($A242,[7]Dept!$A$4:$U$50,6,FALSE)*G$3%</f>
        <v>0</v>
      </c>
      <c r="H242" s="61">
        <f>VLOOKUP($A242,[7]Dept!$A$4:$U$50,7,FALSE)*H$3%</f>
        <v>0</v>
      </c>
      <c r="I242" s="61">
        <f>VLOOKUP($A242,[7]Dept!$A$4:$U$50,8,FALSE)*I$3%</f>
        <v>0</v>
      </c>
      <c r="J242" s="61">
        <f t="shared" si="189"/>
        <v>0</v>
      </c>
      <c r="K242" s="61">
        <f>VLOOKUP($A242,[7]Dept!$A$4:$U$50,10,FALSE)*K$3%</f>
        <v>0</v>
      </c>
      <c r="L242" s="61">
        <f>VLOOKUP($A242,[7]Dept!$A$4:$U$50,11,FALSE)*L$3%</f>
        <v>0</v>
      </c>
      <c r="M242" s="61">
        <f>VLOOKUP($A242,[7]Dept!$A$4:$U$50,12,FALSE)*M$3%</f>
        <v>0</v>
      </c>
      <c r="N242" s="61">
        <f t="shared" si="190"/>
        <v>0</v>
      </c>
      <c r="O242" s="61">
        <f>VLOOKUP($A242,[7]Dept!$A$4:$U$50,14,FALSE)*O$3%</f>
        <v>0</v>
      </c>
      <c r="P242" s="61">
        <f>VLOOKUP($A242,[7]Dept!$A$4:$U$50,15,FALSE)*P$3%</f>
        <v>0</v>
      </c>
      <c r="Q242" s="61">
        <f>VLOOKUP($A242,[7]Dept!$A$4:$U$50,16,FALSE)*Q$3%</f>
        <v>0</v>
      </c>
      <c r="R242" s="61">
        <f t="shared" si="191"/>
        <v>0</v>
      </c>
      <c r="S242" s="61">
        <f>VLOOKUP($A242,[7]Dept!$A$4:$U$50,18,FALSE)*S$3%</f>
        <v>0</v>
      </c>
      <c r="T242" s="61">
        <f>VLOOKUP($A242,[7]Dept!$A$4:$U$50,19,FALSE)*T$3%</f>
        <v>0</v>
      </c>
      <c r="U242" s="61">
        <f>VLOOKUP($A242,[7]Dept!$A$4:$U$50,20,FALSE)*U$3%</f>
        <v>0</v>
      </c>
      <c r="V242" s="61">
        <f t="shared" si="192"/>
        <v>0</v>
      </c>
    </row>
    <row r="243" spans="1:22" s="6" customFormat="1" hidden="1">
      <c r="A243" s="51">
        <v>243</v>
      </c>
      <c r="B243" s="11" t="s">
        <v>181</v>
      </c>
      <c r="C243" s="59" t="s">
        <v>68</v>
      </c>
      <c r="D243" s="59"/>
      <c r="E243" s="61">
        <f t="shared" si="168"/>
        <v>0</v>
      </c>
      <c r="F243" s="61"/>
      <c r="G243" s="61">
        <f>VLOOKUP($A243,[7]Dept!$A$4:$U$50,6,FALSE)*G$3%</f>
        <v>0</v>
      </c>
      <c r="H243" s="61">
        <f>VLOOKUP($A243,[7]Dept!$A$4:$U$50,7,FALSE)*H$3%</f>
        <v>0</v>
      </c>
      <c r="I243" s="61">
        <f>VLOOKUP($A243,[7]Dept!$A$4:$U$50,8,FALSE)*I$3%</f>
        <v>0</v>
      </c>
      <c r="J243" s="61">
        <f t="shared" si="189"/>
        <v>0</v>
      </c>
      <c r="K243" s="61">
        <f>VLOOKUP($A243,[7]Dept!$A$4:$U$50,10,FALSE)*K$3%</f>
        <v>0</v>
      </c>
      <c r="L243" s="61">
        <f>VLOOKUP($A243,[7]Dept!$A$4:$U$50,11,FALSE)*L$3%</f>
        <v>0</v>
      </c>
      <c r="M243" s="61">
        <f>VLOOKUP($A243,[7]Dept!$A$4:$U$50,12,FALSE)*M$3%</f>
        <v>0</v>
      </c>
      <c r="N243" s="61">
        <f t="shared" si="190"/>
        <v>0</v>
      </c>
      <c r="O243" s="61">
        <f>VLOOKUP($A243,[7]Dept!$A$4:$U$50,14,FALSE)*O$3%</f>
        <v>0</v>
      </c>
      <c r="P243" s="61">
        <f>VLOOKUP($A243,[7]Dept!$A$4:$U$50,15,FALSE)*P$3%</f>
        <v>0</v>
      </c>
      <c r="Q243" s="61">
        <f>VLOOKUP($A243,[7]Dept!$A$4:$U$50,16,FALSE)*Q$3%</f>
        <v>0</v>
      </c>
      <c r="R243" s="61">
        <f t="shared" si="191"/>
        <v>0</v>
      </c>
      <c r="S243" s="61">
        <f>VLOOKUP($A243,[7]Dept!$A$4:$U$50,18,FALSE)*S$3%</f>
        <v>0</v>
      </c>
      <c r="T243" s="61">
        <f>VLOOKUP($A243,[7]Dept!$A$4:$U$50,19,FALSE)*T$3%</f>
        <v>0</v>
      </c>
      <c r="U243" s="61">
        <f>VLOOKUP($A243,[7]Dept!$A$4:$U$50,20,FALSE)*U$3%</f>
        <v>0</v>
      </c>
      <c r="V243" s="61">
        <f t="shared" si="192"/>
        <v>0</v>
      </c>
    </row>
    <row r="244" spans="1:22" s="6" customFormat="1" hidden="1">
      <c r="A244" s="51">
        <v>244</v>
      </c>
      <c r="B244" s="11" t="s">
        <v>181</v>
      </c>
      <c r="C244" s="59" t="s">
        <v>38</v>
      </c>
      <c r="D244" s="59"/>
      <c r="E244" s="61">
        <f t="shared" si="168"/>
        <v>0</v>
      </c>
      <c r="F244" s="61"/>
      <c r="G244" s="61">
        <f>VLOOKUP($A244,[7]Dept!$A$4:$U$50,6,FALSE)*G$3%</f>
        <v>0</v>
      </c>
      <c r="H244" s="61">
        <f>VLOOKUP($A244,[7]Dept!$A$4:$U$50,7,FALSE)*H$3%</f>
        <v>0</v>
      </c>
      <c r="I244" s="61">
        <f>VLOOKUP($A244,[7]Dept!$A$4:$U$50,8,FALSE)*I$3%</f>
        <v>0</v>
      </c>
      <c r="J244" s="61">
        <f t="shared" si="189"/>
        <v>0</v>
      </c>
      <c r="K244" s="61">
        <f>VLOOKUP($A244,[7]Dept!$A$4:$U$50,10,FALSE)*K$3%</f>
        <v>0</v>
      </c>
      <c r="L244" s="61">
        <f>VLOOKUP($A244,[7]Dept!$A$4:$U$50,11,FALSE)*L$3%</f>
        <v>0</v>
      </c>
      <c r="M244" s="61">
        <f>VLOOKUP($A244,[7]Dept!$A$4:$U$50,12,FALSE)*M$3%</f>
        <v>0</v>
      </c>
      <c r="N244" s="61">
        <f t="shared" si="190"/>
        <v>0</v>
      </c>
      <c r="O244" s="61">
        <f>VLOOKUP($A244,[7]Dept!$A$4:$U$50,14,FALSE)*O$3%</f>
        <v>0</v>
      </c>
      <c r="P244" s="61">
        <f>VLOOKUP($A244,[7]Dept!$A$4:$U$50,15,FALSE)*P$3%</f>
        <v>0</v>
      </c>
      <c r="Q244" s="61">
        <f>VLOOKUP($A244,[7]Dept!$A$4:$U$50,16,FALSE)*Q$3%</f>
        <v>0</v>
      </c>
      <c r="R244" s="61">
        <f t="shared" si="191"/>
        <v>0</v>
      </c>
      <c r="S244" s="61">
        <f>VLOOKUP($A244,[7]Dept!$A$4:$U$50,18,FALSE)*S$3%</f>
        <v>0</v>
      </c>
      <c r="T244" s="61">
        <f>VLOOKUP($A244,[7]Dept!$A$4:$U$50,19,FALSE)*T$3%</f>
        <v>0</v>
      </c>
      <c r="U244" s="61">
        <f>VLOOKUP($A244,[7]Dept!$A$4:$U$50,20,FALSE)*U$3%</f>
        <v>0</v>
      </c>
      <c r="V244" s="61">
        <f t="shared" si="192"/>
        <v>0</v>
      </c>
    </row>
    <row r="245" spans="1:22" s="6" customFormat="1" hidden="1">
      <c r="A245" s="51">
        <v>245</v>
      </c>
      <c r="B245" s="11" t="s">
        <v>181</v>
      </c>
      <c r="C245" s="59" t="s">
        <v>69</v>
      </c>
      <c r="D245" s="59"/>
      <c r="E245" s="61">
        <f t="shared" si="168"/>
        <v>0</v>
      </c>
      <c r="F245" s="61"/>
      <c r="G245" s="61">
        <f>VLOOKUP($A245,[7]Dept!$A$4:$U$50,6,FALSE)*G$3%</f>
        <v>0</v>
      </c>
      <c r="H245" s="61">
        <f>VLOOKUP($A245,[7]Dept!$A$4:$U$50,7,FALSE)*H$3%</f>
        <v>0</v>
      </c>
      <c r="I245" s="61">
        <f>VLOOKUP($A245,[7]Dept!$A$4:$U$50,8,FALSE)*I$3%</f>
        <v>0</v>
      </c>
      <c r="J245" s="61">
        <f t="shared" si="189"/>
        <v>0</v>
      </c>
      <c r="K245" s="61">
        <f>VLOOKUP($A245,[7]Dept!$A$4:$U$50,10,FALSE)*K$3%</f>
        <v>0</v>
      </c>
      <c r="L245" s="61">
        <f>VLOOKUP($A245,[7]Dept!$A$4:$U$50,11,FALSE)*L$3%</f>
        <v>0</v>
      </c>
      <c r="M245" s="61">
        <f>VLOOKUP($A245,[7]Dept!$A$4:$U$50,12,FALSE)*M$3%</f>
        <v>0</v>
      </c>
      <c r="N245" s="61">
        <f t="shared" si="190"/>
        <v>0</v>
      </c>
      <c r="O245" s="61">
        <f>VLOOKUP($A245,[7]Dept!$A$4:$U$50,14,FALSE)*O$3%</f>
        <v>0</v>
      </c>
      <c r="P245" s="61">
        <f>VLOOKUP($A245,[7]Dept!$A$4:$U$50,15,FALSE)*P$3%</f>
        <v>0</v>
      </c>
      <c r="Q245" s="61">
        <f>VLOOKUP($A245,[7]Dept!$A$4:$U$50,16,FALSE)*Q$3%</f>
        <v>0</v>
      </c>
      <c r="R245" s="61">
        <f t="shared" si="191"/>
        <v>0</v>
      </c>
      <c r="S245" s="61">
        <f>VLOOKUP($A245,[7]Dept!$A$4:$U$50,18,FALSE)*S$3%</f>
        <v>0</v>
      </c>
      <c r="T245" s="61">
        <f>VLOOKUP($A245,[7]Dept!$A$4:$U$50,19,FALSE)*T$3%</f>
        <v>0</v>
      </c>
      <c r="U245" s="61">
        <f>VLOOKUP($A245,[7]Dept!$A$4:$U$50,20,FALSE)*U$3%</f>
        <v>0</v>
      </c>
      <c r="V245" s="61">
        <f t="shared" si="192"/>
        <v>0</v>
      </c>
    </row>
    <row r="246" spans="1:22" hidden="1">
      <c r="A246" s="51">
        <v>246</v>
      </c>
      <c r="B246" s="11" t="s">
        <v>181</v>
      </c>
      <c r="C246" s="59" t="s">
        <v>71</v>
      </c>
      <c r="D246" s="59"/>
      <c r="E246" s="61">
        <f t="shared" si="168"/>
        <v>0</v>
      </c>
      <c r="F246" s="61"/>
      <c r="G246" s="61">
        <f>VLOOKUP($A246,[7]Dept!$A$4:$U$50,6,FALSE)*G$3%</f>
        <v>0</v>
      </c>
      <c r="H246" s="61">
        <f>VLOOKUP($A246,[7]Dept!$A$4:$U$50,7,FALSE)*H$3%</f>
        <v>0</v>
      </c>
      <c r="I246" s="61">
        <f>VLOOKUP($A246,[7]Dept!$A$4:$U$50,8,FALSE)*I$3%</f>
        <v>0</v>
      </c>
      <c r="J246" s="61">
        <f t="shared" si="189"/>
        <v>0</v>
      </c>
      <c r="K246" s="61">
        <f>VLOOKUP($A246,[7]Dept!$A$4:$U$50,10,FALSE)*K$3%</f>
        <v>0</v>
      </c>
      <c r="L246" s="61">
        <f>VLOOKUP($A246,[7]Dept!$A$4:$U$50,11,FALSE)*L$3%</f>
        <v>0</v>
      </c>
      <c r="M246" s="61">
        <f>VLOOKUP($A246,[7]Dept!$A$4:$U$50,12,FALSE)*M$3%</f>
        <v>0</v>
      </c>
      <c r="N246" s="61">
        <f t="shared" si="190"/>
        <v>0</v>
      </c>
      <c r="O246" s="61">
        <f>VLOOKUP($A246,[7]Dept!$A$4:$U$50,14,FALSE)*O$3%</f>
        <v>0</v>
      </c>
      <c r="P246" s="61">
        <f>VLOOKUP($A246,[7]Dept!$A$4:$U$50,15,FALSE)*P$3%</f>
        <v>0</v>
      </c>
      <c r="Q246" s="61">
        <f>VLOOKUP($A246,[7]Dept!$A$4:$U$50,16,FALSE)*Q$3%</f>
        <v>0</v>
      </c>
      <c r="R246" s="61">
        <f t="shared" si="191"/>
        <v>0</v>
      </c>
      <c r="S246" s="61">
        <f>VLOOKUP($A246,[7]Dept!$A$4:$U$50,18,FALSE)*S$3%</f>
        <v>0</v>
      </c>
      <c r="T246" s="61">
        <f>VLOOKUP($A246,[7]Dept!$A$4:$U$50,19,FALSE)*T$3%</f>
        <v>0</v>
      </c>
      <c r="U246" s="61">
        <f>VLOOKUP($A246,[7]Dept!$A$4:$U$50,20,FALSE)*U$3%</f>
        <v>0</v>
      </c>
      <c r="V246" s="61">
        <f t="shared" si="192"/>
        <v>0</v>
      </c>
    </row>
    <row r="247" spans="1:22" s="6" customFormat="1" hidden="1">
      <c r="A247" s="51">
        <v>247</v>
      </c>
      <c r="B247" s="11" t="s">
        <v>181</v>
      </c>
      <c r="C247" s="59" t="s">
        <v>70</v>
      </c>
      <c r="D247" s="59"/>
      <c r="E247" s="61">
        <f t="shared" si="168"/>
        <v>0</v>
      </c>
      <c r="F247" s="61"/>
      <c r="G247" s="61">
        <f>VLOOKUP($A247,[7]Dept!$A$4:$U$50,6,FALSE)*G$3%</f>
        <v>0</v>
      </c>
      <c r="H247" s="61">
        <f>VLOOKUP($A247,[7]Dept!$A$4:$U$50,7,FALSE)*H$3%</f>
        <v>0</v>
      </c>
      <c r="I247" s="61">
        <f>VLOOKUP($A247,[7]Dept!$A$4:$U$50,8,FALSE)*I$3%</f>
        <v>0</v>
      </c>
      <c r="J247" s="61">
        <f t="shared" si="189"/>
        <v>0</v>
      </c>
      <c r="K247" s="61">
        <f>VLOOKUP($A247,[7]Dept!$A$4:$U$50,10,FALSE)*K$3%</f>
        <v>0</v>
      </c>
      <c r="L247" s="61">
        <f>VLOOKUP($A247,[7]Dept!$A$4:$U$50,11,FALSE)*L$3%</f>
        <v>0</v>
      </c>
      <c r="M247" s="61">
        <f>VLOOKUP($A247,[7]Dept!$A$4:$U$50,12,FALSE)*M$3%</f>
        <v>0</v>
      </c>
      <c r="N247" s="61">
        <f t="shared" si="190"/>
        <v>0</v>
      </c>
      <c r="O247" s="61">
        <f>VLOOKUP($A247,[7]Dept!$A$4:$U$50,14,FALSE)*O$3%</f>
        <v>0</v>
      </c>
      <c r="P247" s="61">
        <f>VLOOKUP($A247,[7]Dept!$A$4:$U$50,15,FALSE)*P$3%</f>
        <v>0</v>
      </c>
      <c r="Q247" s="61">
        <f>VLOOKUP($A247,[7]Dept!$A$4:$U$50,16,FALSE)*Q$3%</f>
        <v>0</v>
      </c>
      <c r="R247" s="61">
        <f t="shared" si="191"/>
        <v>0</v>
      </c>
      <c r="S247" s="61">
        <f>VLOOKUP($A247,[7]Dept!$A$4:$U$50,18,FALSE)*S$3%</f>
        <v>0</v>
      </c>
      <c r="T247" s="61">
        <f>VLOOKUP($A247,[7]Dept!$A$4:$U$50,19,FALSE)*T$3%</f>
        <v>0</v>
      </c>
      <c r="U247" s="61">
        <f>VLOOKUP($A247,[7]Dept!$A$4:$U$50,20,FALSE)*U$3%</f>
        <v>0</v>
      </c>
      <c r="V247" s="61">
        <f t="shared" si="192"/>
        <v>0</v>
      </c>
    </row>
    <row r="248" spans="1:22" s="6" customFormat="1" hidden="1">
      <c r="A248" s="51">
        <v>248</v>
      </c>
      <c r="B248" s="11" t="s">
        <v>181</v>
      </c>
      <c r="C248" s="59" t="s">
        <v>54</v>
      </c>
      <c r="D248" s="59"/>
      <c r="E248" s="61">
        <f t="shared" si="168"/>
        <v>0</v>
      </c>
      <c r="F248" s="61"/>
      <c r="G248" s="61">
        <f>VLOOKUP($A248,[7]Dept!$A$4:$U$50,6,FALSE)*G$3%</f>
        <v>0</v>
      </c>
      <c r="H248" s="61">
        <f>VLOOKUP($A248,[7]Dept!$A$4:$U$50,7,FALSE)*H$3%</f>
        <v>0</v>
      </c>
      <c r="I248" s="61">
        <f>VLOOKUP($A248,[7]Dept!$A$4:$U$50,8,FALSE)*I$3%</f>
        <v>0</v>
      </c>
      <c r="J248" s="61">
        <f t="shared" si="189"/>
        <v>0</v>
      </c>
      <c r="K248" s="61">
        <f>VLOOKUP($A248,[7]Dept!$A$4:$U$50,10,FALSE)*K$3%</f>
        <v>0</v>
      </c>
      <c r="L248" s="61">
        <f>VLOOKUP($A248,[7]Dept!$A$4:$U$50,11,FALSE)*L$3%</f>
        <v>0</v>
      </c>
      <c r="M248" s="61">
        <f>VLOOKUP($A248,[7]Dept!$A$4:$U$50,12,FALSE)*M$3%</f>
        <v>0</v>
      </c>
      <c r="N248" s="61">
        <f t="shared" si="190"/>
        <v>0</v>
      </c>
      <c r="O248" s="61">
        <f>VLOOKUP($A248,[7]Dept!$A$4:$U$50,14,FALSE)*O$3%</f>
        <v>0</v>
      </c>
      <c r="P248" s="61">
        <f>VLOOKUP($A248,[7]Dept!$A$4:$U$50,15,FALSE)*P$3%</f>
        <v>0</v>
      </c>
      <c r="Q248" s="61">
        <f>VLOOKUP($A248,[7]Dept!$A$4:$U$50,16,FALSE)*Q$3%</f>
        <v>0</v>
      </c>
      <c r="R248" s="61">
        <f t="shared" si="191"/>
        <v>0</v>
      </c>
      <c r="S248" s="61">
        <f>VLOOKUP($A248,[7]Dept!$A$4:$U$50,18,FALSE)*S$3%</f>
        <v>0</v>
      </c>
      <c r="T248" s="61">
        <f>VLOOKUP($A248,[7]Dept!$A$4:$U$50,19,FALSE)*T$3%</f>
        <v>0</v>
      </c>
      <c r="U248" s="61">
        <f>VLOOKUP($A248,[7]Dept!$A$4:$U$50,20,FALSE)*U$3%</f>
        <v>0</v>
      </c>
      <c r="V248" s="61">
        <f t="shared" si="192"/>
        <v>0</v>
      </c>
    </row>
    <row r="249" spans="1:22" s="6" customFormat="1" hidden="1">
      <c r="A249" s="51">
        <v>249</v>
      </c>
      <c r="B249" s="11" t="s">
        <v>181</v>
      </c>
      <c r="C249" s="59" t="s">
        <v>56</v>
      </c>
      <c r="D249" s="59"/>
      <c r="E249" s="61">
        <f t="shared" si="168"/>
        <v>0</v>
      </c>
      <c r="F249" s="61"/>
      <c r="G249" s="61">
        <f>VLOOKUP($A249,[7]Dept!$A$4:$U$50,6,FALSE)*G$3%</f>
        <v>0</v>
      </c>
      <c r="H249" s="61">
        <f>VLOOKUP($A249,[7]Dept!$A$4:$U$50,7,FALSE)*H$3%</f>
        <v>0</v>
      </c>
      <c r="I249" s="61">
        <f>VLOOKUP($A249,[7]Dept!$A$4:$U$50,8,FALSE)*I$3%</f>
        <v>0</v>
      </c>
      <c r="J249" s="61">
        <f t="shared" si="189"/>
        <v>0</v>
      </c>
      <c r="K249" s="61">
        <f>VLOOKUP($A249,[7]Dept!$A$4:$U$50,10,FALSE)*K$3%</f>
        <v>0</v>
      </c>
      <c r="L249" s="61">
        <f>VLOOKUP($A249,[7]Dept!$A$4:$U$50,11,FALSE)*L$3%</f>
        <v>0</v>
      </c>
      <c r="M249" s="61">
        <f>VLOOKUP($A249,[7]Dept!$A$4:$U$50,12,FALSE)*M$3%</f>
        <v>0</v>
      </c>
      <c r="N249" s="61">
        <f t="shared" si="190"/>
        <v>0</v>
      </c>
      <c r="O249" s="61">
        <f>VLOOKUP($A249,[7]Dept!$A$4:$U$50,14,FALSE)*O$3%</f>
        <v>0</v>
      </c>
      <c r="P249" s="61">
        <f>VLOOKUP($A249,[7]Dept!$A$4:$U$50,15,FALSE)*P$3%</f>
        <v>0</v>
      </c>
      <c r="Q249" s="61">
        <f>VLOOKUP($A249,[7]Dept!$A$4:$U$50,16,FALSE)*Q$3%</f>
        <v>0</v>
      </c>
      <c r="R249" s="61">
        <f t="shared" si="191"/>
        <v>0</v>
      </c>
      <c r="S249" s="61">
        <f>VLOOKUP($A249,[7]Dept!$A$4:$U$50,18,FALSE)*S$3%</f>
        <v>0</v>
      </c>
      <c r="T249" s="61">
        <f>VLOOKUP($A249,[7]Dept!$A$4:$U$50,19,FALSE)*T$3%</f>
        <v>0</v>
      </c>
      <c r="U249" s="61">
        <f>VLOOKUP($A249,[7]Dept!$A$4:$U$50,20,FALSE)*U$3%</f>
        <v>0</v>
      </c>
      <c r="V249" s="61">
        <f t="shared" si="192"/>
        <v>0</v>
      </c>
    </row>
    <row r="250" spans="1:22" s="6" customFormat="1" hidden="1">
      <c r="A250" s="51">
        <v>250</v>
      </c>
      <c r="B250" s="11" t="s">
        <v>181</v>
      </c>
      <c r="C250" s="59" t="s">
        <v>47</v>
      </c>
      <c r="D250" s="59"/>
      <c r="E250" s="61">
        <f t="shared" si="168"/>
        <v>0</v>
      </c>
      <c r="F250" s="61"/>
      <c r="G250" s="61">
        <f>VLOOKUP($A250,[7]Dept!$A$4:$U$50,6,FALSE)*G$3%</f>
        <v>0</v>
      </c>
      <c r="H250" s="61">
        <f>VLOOKUP($A250,[7]Dept!$A$4:$U$50,7,FALSE)*H$3%</f>
        <v>0</v>
      </c>
      <c r="I250" s="61">
        <f>VLOOKUP($A250,[7]Dept!$A$4:$U$50,8,FALSE)*I$3%</f>
        <v>0</v>
      </c>
      <c r="J250" s="61">
        <f t="shared" si="189"/>
        <v>0</v>
      </c>
      <c r="K250" s="61">
        <f>VLOOKUP($A250,[7]Dept!$A$4:$U$50,10,FALSE)*K$3%</f>
        <v>0</v>
      </c>
      <c r="L250" s="61">
        <f>VLOOKUP($A250,[7]Dept!$A$4:$U$50,11,FALSE)*L$3%</f>
        <v>0</v>
      </c>
      <c r="M250" s="61">
        <f>VLOOKUP($A250,[7]Dept!$A$4:$U$50,12,FALSE)*M$3%</f>
        <v>0</v>
      </c>
      <c r="N250" s="61">
        <f t="shared" si="190"/>
        <v>0</v>
      </c>
      <c r="O250" s="61">
        <f>VLOOKUP($A250,[7]Dept!$A$4:$U$50,14,FALSE)*O$3%</f>
        <v>0</v>
      </c>
      <c r="P250" s="61">
        <f>VLOOKUP($A250,[7]Dept!$A$4:$U$50,15,FALSE)*P$3%</f>
        <v>0</v>
      </c>
      <c r="Q250" s="61">
        <f>VLOOKUP($A250,[7]Dept!$A$4:$U$50,16,FALSE)*Q$3%</f>
        <v>0</v>
      </c>
      <c r="R250" s="61">
        <f t="shared" si="191"/>
        <v>0</v>
      </c>
      <c r="S250" s="61">
        <f>VLOOKUP($A250,[7]Dept!$A$4:$U$50,18,FALSE)*S$3%</f>
        <v>0</v>
      </c>
      <c r="T250" s="61">
        <f>VLOOKUP($A250,[7]Dept!$A$4:$U$50,19,FALSE)*T$3%</f>
        <v>0</v>
      </c>
      <c r="U250" s="61">
        <f>VLOOKUP($A250,[7]Dept!$A$4:$U$50,20,FALSE)*U$3%</f>
        <v>0</v>
      </c>
      <c r="V250" s="61">
        <f t="shared" si="192"/>
        <v>0</v>
      </c>
    </row>
    <row r="251" spans="1:22" s="6" customFormat="1" hidden="1">
      <c r="A251" s="51">
        <v>251</v>
      </c>
      <c r="B251" s="11" t="s">
        <v>181</v>
      </c>
      <c r="C251" s="59" t="s">
        <v>50</v>
      </c>
      <c r="D251" s="59"/>
      <c r="E251" s="61">
        <f t="shared" si="168"/>
        <v>0</v>
      </c>
      <c r="F251" s="61"/>
      <c r="G251" s="61">
        <f>VLOOKUP($A251,[7]Dept!$A$4:$U$50,6,FALSE)*G$3%</f>
        <v>0</v>
      </c>
      <c r="H251" s="61">
        <f>VLOOKUP($A251,[7]Dept!$A$4:$U$50,7,FALSE)*H$3%</f>
        <v>0</v>
      </c>
      <c r="I251" s="61">
        <f>VLOOKUP($A251,[7]Dept!$A$4:$U$50,8,FALSE)*I$3%</f>
        <v>0</v>
      </c>
      <c r="J251" s="61">
        <f t="shared" si="189"/>
        <v>0</v>
      </c>
      <c r="K251" s="61">
        <f>VLOOKUP($A251,[7]Dept!$A$4:$U$50,10,FALSE)*K$3%</f>
        <v>0</v>
      </c>
      <c r="L251" s="61">
        <f>VLOOKUP($A251,[7]Dept!$A$4:$U$50,11,FALSE)*L$3%</f>
        <v>0</v>
      </c>
      <c r="M251" s="61">
        <f>VLOOKUP($A251,[7]Dept!$A$4:$U$50,12,FALSE)*M$3%</f>
        <v>0</v>
      </c>
      <c r="N251" s="61">
        <f t="shared" si="190"/>
        <v>0</v>
      </c>
      <c r="O251" s="61">
        <f>VLOOKUP($A251,[7]Dept!$A$4:$U$50,14,FALSE)*O$3%</f>
        <v>0</v>
      </c>
      <c r="P251" s="61">
        <f>VLOOKUP($A251,[7]Dept!$A$4:$U$50,15,FALSE)*P$3%</f>
        <v>0</v>
      </c>
      <c r="Q251" s="61">
        <f>VLOOKUP($A251,[7]Dept!$A$4:$U$50,16,FALSE)*Q$3%</f>
        <v>0</v>
      </c>
      <c r="R251" s="61">
        <f t="shared" si="191"/>
        <v>0</v>
      </c>
      <c r="S251" s="61">
        <f>VLOOKUP($A251,[7]Dept!$A$4:$U$50,18,FALSE)*S$3%</f>
        <v>0</v>
      </c>
      <c r="T251" s="61">
        <f>VLOOKUP($A251,[7]Dept!$A$4:$U$50,19,FALSE)*T$3%</f>
        <v>0</v>
      </c>
      <c r="U251" s="61">
        <f>VLOOKUP($A251,[7]Dept!$A$4:$U$50,20,FALSE)*U$3%</f>
        <v>0</v>
      </c>
      <c r="V251" s="61">
        <f t="shared" si="192"/>
        <v>0</v>
      </c>
    </row>
    <row r="252" spans="1:22" s="6" customFormat="1" hidden="1">
      <c r="A252" s="51">
        <v>252</v>
      </c>
      <c r="B252" s="11" t="s">
        <v>181</v>
      </c>
      <c r="C252" s="59" t="s">
        <v>66</v>
      </c>
      <c r="D252" s="59"/>
      <c r="E252" s="61">
        <f t="shared" si="168"/>
        <v>0</v>
      </c>
      <c r="F252" s="61"/>
      <c r="G252" s="61">
        <f>VLOOKUP($A252,[7]Dept!$A$4:$U$50,6,FALSE)*G$3%</f>
        <v>0</v>
      </c>
      <c r="H252" s="61">
        <f>VLOOKUP($A252,[7]Dept!$A$4:$U$50,7,FALSE)*H$3%</f>
        <v>0</v>
      </c>
      <c r="I252" s="61">
        <f>VLOOKUP($A252,[7]Dept!$A$4:$U$50,8,FALSE)*I$3%</f>
        <v>0</v>
      </c>
      <c r="J252" s="61">
        <f t="shared" si="189"/>
        <v>0</v>
      </c>
      <c r="K252" s="61">
        <f>VLOOKUP($A252,[7]Dept!$A$4:$U$50,10,FALSE)*K$3%</f>
        <v>0</v>
      </c>
      <c r="L252" s="61">
        <f>VLOOKUP($A252,[7]Dept!$A$4:$U$50,11,FALSE)*L$3%</f>
        <v>0</v>
      </c>
      <c r="M252" s="61">
        <f>VLOOKUP($A252,[7]Dept!$A$4:$U$50,12,FALSE)*M$3%</f>
        <v>0</v>
      </c>
      <c r="N252" s="61">
        <f t="shared" si="190"/>
        <v>0</v>
      </c>
      <c r="O252" s="61">
        <f>VLOOKUP($A252,[7]Dept!$A$4:$U$50,14,FALSE)*O$3%</f>
        <v>0</v>
      </c>
      <c r="P252" s="61">
        <f>VLOOKUP($A252,[7]Dept!$A$4:$U$50,15,FALSE)*P$3%</f>
        <v>0</v>
      </c>
      <c r="Q252" s="61">
        <f>VLOOKUP($A252,[7]Dept!$A$4:$U$50,16,FALSE)*Q$3%</f>
        <v>0</v>
      </c>
      <c r="R252" s="61">
        <f t="shared" si="191"/>
        <v>0</v>
      </c>
      <c r="S252" s="61">
        <f>VLOOKUP($A252,[7]Dept!$A$4:$U$50,18,FALSE)*S$3%</f>
        <v>0</v>
      </c>
      <c r="T252" s="61">
        <f>VLOOKUP($A252,[7]Dept!$A$4:$U$50,19,FALSE)*T$3%</f>
        <v>0</v>
      </c>
      <c r="U252" s="61">
        <f>VLOOKUP($A252,[7]Dept!$A$4:$U$50,20,FALSE)*U$3%</f>
        <v>0</v>
      </c>
      <c r="V252" s="61">
        <f t="shared" si="192"/>
        <v>0</v>
      </c>
    </row>
    <row r="253" spans="1:22" s="6" customFormat="1" hidden="1">
      <c r="A253" s="51">
        <v>253</v>
      </c>
      <c r="B253" s="11" t="s">
        <v>181</v>
      </c>
      <c r="C253" s="59" t="s">
        <v>48</v>
      </c>
      <c r="D253" s="59"/>
      <c r="E253" s="61">
        <f t="shared" si="168"/>
        <v>0</v>
      </c>
      <c r="F253" s="61"/>
      <c r="G253" s="61">
        <f>VLOOKUP($A253,[7]Dept!$A$4:$U$50,6,FALSE)*G$3%</f>
        <v>0</v>
      </c>
      <c r="H253" s="61">
        <f>VLOOKUP($A253,[7]Dept!$A$4:$U$50,7,FALSE)*H$3%</f>
        <v>0</v>
      </c>
      <c r="I253" s="61">
        <f>VLOOKUP($A253,[7]Dept!$A$4:$U$50,8,FALSE)*I$3%</f>
        <v>0</v>
      </c>
      <c r="J253" s="61">
        <f t="shared" si="189"/>
        <v>0</v>
      </c>
      <c r="K253" s="61">
        <f>VLOOKUP($A253,[7]Dept!$A$4:$U$50,10,FALSE)*K$3%</f>
        <v>0</v>
      </c>
      <c r="L253" s="61">
        <f>VLOOKUP($A253,[7]Dept!$A$4:$U$50,11,FALSE)*L$3%</f>
        <v>0</v>
      </c>
      <c r="M253" s="61">
        <f>VLOOKUP($A253,[7]Dept!$A$4:$U$50,12,FALSE)*M$3%</f>
        <v>0</v>
      </c>
      <c r="N253" s="61">
        <f t="shared" si="190"/>
        <v>0</v>
      </c>
      <c r="O253" s="61">
        <f>VLOOKUP($A253,[7]Dept!$A$4:$U$50,14,FALSE)*O$3%</f>
        <v>0</v>
      </c>
      <c r="P253" s="61">
        <f>VLOOKUP($A253,[7]Dept!$A$4:$U$50,15,FALSE)*P$3%</f>
        <v>0</v>
      </c>
      <c r="Q253" s="61">
        <f>VLOOKUP($A253,[7]Dept!$A$4:$U$50,16,FALSE)*Q$3%</f>
        <v>0</v>
      </c>
      <c r="R253" s="61">
        <f t="shared" si="191"/>
        <v>0</v>
      </c>
      <c r="S253" s="61">
        <f>VLOOKUP($A253,[7]Dept!$A$4:$U$50,18,FALSE)*S$3%</f>
        <v>0</v>
      </c>
      <c r="T253" s="61">
        <f>VLOOKUP($A253,[7]Dept!$A$4:$U$50,19,FALSE)*T$3%</f>
        <v>0</v>
      </c>
      <c r="U253" s="61">
        <f>VLOOKUP($A253,[7]Dept!$A$4:$U$50,20,FALSE)*U$3%</f>
        <v>0</v>
      </c>
      <c r="V253" s="61">
        <f t="shared" si="192"/>
        <v>0</v>
      </c>
    </row>
    <row r="254" spans="1:22" hidden="1">
      <c r="A254" s="52">
        <v>254</v>
      </c>
      <c r="B254" s="9"/>
      <c r="C254" s="66"/>
      <c r="D254" s="66"/>
      <c r="E254" s="66"/>
      <c r="F254" s="61"/>
      <c r="G254" s="61"/>
      <c r="H254" s="61"/>
      <c r="I254" s="61"/>
      <c r="J254" s="66"/>
      <c r="K254" s="61"/>
      <c r="L254" s="61"/>
      <c r="M254" s="61"/>
      <c r="N254" s="66"/>
      <c r="O254" s="61"/>
      <c r="P254" s="61"/>
      <c r="Q254" s="61"/>
      <c r="R254" s="66"/>
      <c r="S254" s="61"/>
      <c r="T254" s="61"/>
      <c r="U254" s="61"/>
      <c r="V254" s="66"/>
    </row>
    <row r="255" spans="1:22">
      <c r="A255" s="149">
        <v>255</v>
      </c>
      <c r="B255" s="150" t="s">
        <v>30</v>
      </c>
      <c r="C255" s="138" t="s">
        <v>80</v>
      </c>
      <c r="D255" s="138"/>
      <c r="E255" s="138">
        <f>+E62-E66</f>
        <v>-91799703.170215487</v>
      </c>
      <c r="F255" s="119"/>
      <c r="G255" s="138">
        <f t="shared" ref="G255:V255" si="193">+G62-G66</f>
        <v>-6880012.0826523192</v>
      </c>
      <c r="H255" s="138">
        <f t="shared" si="193"/>
        <v>-7963678.4969185134</v>
      </c>
      <c r="I255" s="138">
        <f t="shared" si="193"/>
        <v>-7159119.4216098515</v>
      </c>
      <c r="J255" s="138">
        <f t="shared" si="193"/>
        <v>-22002810.001180686</v>
      </c>
      <c r="K255" s="138">
        <f t="shared" si="193"/>
        <v>-7750914.3078102218</v>
      </c>
      <c r="L255" s="138">
        <f t="shared" si="193"/>
        <v>-7563779.6015393343</v>
      </c>
      <c r="M255" s="138">
        <f t="shared" si="193"/>
        <v>-7669220.358293565</v>
      </c>
      <c r="N255" s="138">
        <f t="shared" si="193"/>
        <v>-22983914.267643124</v>
      </c>
      <c r="O255" s="138">
        <f t="shared" si="193"/>
        <v>-12148961.982983667</v>
      </c>
      <c r="P255" s="138">
        <f t="shared" si="193"/>
        <v>-8226635.1166086998</v>
      </c>
      <c r="Q255" s="138">
        <f t="shared" si="193"/>
        <v>-6798372.6070839269</v>
      </c>
      <c r="R255" s="138">
        <f t="shared" si="193"/>
        <v>-27173969.706676293</v>
      </c>
      <c r="S255" s="138">
        <f t="shared" si="193"/>
        <v>-7641797.5584674375</v>
      </c>
      <c r="T255" s="138">
        <f t="shared" si="193"/>
        <v>-6672107.2744017262</v>
      </c>
      <c r="U255" s="138">
        <f t="shared" si="193"/>
        <v>-5325104.361846217</v>
      </c>
      <c r="V255" s="138">
        <f t="shared" si="193"/>
        <v>-19639009.194715381</v>
      </c>
    </row>
    <row r="256" spans="1:22" hidden="1">
      <c r="A256" s="52">
        <v>256</v>
      </c>
      <c r="B256" s="9"/>
      <c r="C256" s="66"/>
      <c r="D256" s="66"/>
      <c r="E256" s="66"/>
      <c r="F256" s="61"/>
      <c r="G256" s="61"/>
      <c r="H256" s="61"/>
      <c r="I256" s="61"/>
      <c r="J256" s="66"/>
      <c r="K256" s="61"/>
      <c r="L256" s="61"/>
      <c r="M256" s="61"/>
      <c r="N256" s="66"/>
      <c r="O256" s="61"/>
      <c r="P256" s="61"/>
      <c r="Q256" s="61"/>
      <c r="R256" s="66"/>
      <c r="S256" s="61"/>
      <c r="T256" s="61"/>
      <c r="U256" s="61"/>
      <c r="V256" s="66"/>
    </row>
    <row r="257" spans="1:22" s="47" customFormat="1">
      <c r="A257" s="152">
        <v>257</v>
      </c>
      <c r="B257" s="151" t="s">
        <v>30</v>
      </c>
      <c r="C257" s="142" t="s">
        <v>81</v>
      </c>
      <c r="D257" s="142"/>
      <c r="E257" s="142">
        <f>+E255/E21%</f>
        <v>389.76925550440285</v>
      </c>
      <c r="F257" s="119"/>
      <c r="G257" s="142" t="e">
        <f t="shared" ref="G257:V257" si="194">+G255/G21%</f>
        <v>#DIV/0!</v>
      </c>
      <c r="H257" s="142">
        <f t="shared" si="194"/>
        <v>489.30359911333335</v>
      </c>
      <c r="I257" s="142">
        <f t="shared" si="194"/>
        <v>495.17446430093332</v>
      </c>
      <c r="J257" s="142">
        <f t="shared" si="194"/>
        <v>715.92715940753442</v>
      </c>
      <c r="K257" s="142">
        <f t="shared" si="194"/>
        <v>320.31106233037036</v>
      </c>
      <c r="L257" s="142">
        <f t="shared" si="194"/>
        <v>317.00405515037033</v>
      </c>
      <c r="M257" s="142">
        <f t="shared" si="194"/>
        <v>410.58384931961905</v>
      </c>
      <c r="N257" s="142">
        <f t="shared" si="194"/>
        <v>344.39486248386532</v>
      </c>
      <c r="O257" s="142">
        <f t="shared" si="194"/>
        <v>185.49344303794669</v>
      </c>
      <c r="P257" s="142">
        <f t="shared" si="194"/>
        <v>316.82345131329998</v>
      </c>
      <c r="Q257" s="142">
        <f t="shared" si="194"/>
        <v>503.10470554013335</v>
      </c>
      <c r="R257" s="142">
        <f t="shared" si="194"/>
        <v>258.86331350522346</v>
      </c>
      <c r="S257" s="142">
        <f t="shared" si="194"/>
        <v>430.72223301322225</v>
      </c>
      <c r="T257" s="142">
        <f t="shared" si="194"/>
        <v>435.03993333333335</v>
      </c>
      <c r="U257" s="142" t="e">
        <f t="shared" si="194"/>
        <v>#DIV/0!</v>
      </c>
      <c r="V257" s="142">
        <f t="shared" si="194"/>
        <v>593.70752102660481</v>
      </c>
    </row>
    <row r="258" spans="1:22" hidden="1">
      <c r="A258" s="52">
        <v>258</v>
      </c>
      <c r="B258" s="9"/>
      <c r="C258" s="66"/>
      <c r="D258" s="66"/>
      <c r="E258" s="66"/>
      <c r="F258" s="61"/>
      <c r="G258" s="61"/>
      <c r="H258" s="61"/>
      <c r="I258" s="61"/>
      <c r="J258" s="66"/>
      <c r="K258" s="61"/>
      <c r="L258" s="61"/>
      <c r="M258" s="61"/>
      <c r="N258" s="66"/>
      <c r="O258" s="61"/>
      <c r="P258" s="61"/>
      <c r="Q258" s="61"/>
      <c r="R258" s="66"/>
      <c r="S258" s="61"/>
      <c r="T258" s="61"/>
      <c r="U258" s="61"/>
      <c r="V258" s="66"/>
    </row>
    <row r="259" spans="1:22">
      <c r="A259" s="149">
        <v>314</v>
      </c>
      <c r="B259" s="150" t="s">
        <v>30</v>
      </c>
      <c r="C259" s="138" t="s">
        <v>87</v>
      </c>
      <c r="D259" s="138"/>
      <c r="E259" s="139">
        <f>+E260+E287+E314</f>
        <v>3516224.1760505605</v>
      </c>
      <c r="F259" s="119"/>
      <c r="G259" s="139">
        <f t="shared" ref="G259:V259" si="195">+G260+G287+G314</f>
        <v>336533.89089132723</v>
      </c>
      <c r="H259" s="139">
        <f t="shared" si="195"/>
        <v>328155.4185086306</v>
      </c>
      <c r="I259" s="139">
        <f t="shared" si="195"/>
        <v>300179.41439720284</v>
      </c>
      <c r="J259" s="139">
        <f t="shared" si="195"/>
        <v>964868.72379716067</v>
      </c>
      <c r="K259" s="139">
        <f t="shared" si="195"/>
        <v>279118.12049512658</v>
      </c>
      <c r="L259" s="139">
        <f t="shared" si="195"/>
        <v>275220.69180421997</v>
      </c>
      <c r="M259" s="139">
        <f t="shared" si="195"/>
        <v>277013.45134243683</v>
      </c>
      <c r="N259" s="139">
        <f t="shared" si="195"/>
        <v>831352.26364178327</v>
      </c>
      <c r="O259" s="139">
        <f t="shared" si="195"/>
        <v>271969.4642417694</v>
      </c>
      <c r="P259" s="139">
        <f t="shared" si="195"/>
        <v>269559.38586450199</v>
      </c>
      <c r="Q259" s="139">
        <f t="shared" si="195"/>
        <v>280560.23975755146</v>
      </c>
      <c r="R259" s="139">
        <f t="shared" si="195"/>
        <v>822089.08986382291</v>
      </c>
      <c r="S259" s="139">
        <f t="shared" si="195"/>
        <v>306970.42263811</v>
      </c>
      <c r="T259" s="139">
        <f t="shared" si="195"/>
        <v>289481.45773024543</v>
      </c>
      <c r="U259" s="139">
        <f t="shared" si="195"/>
        <v>301462.21837943862</v>
      </c>
      <c r="V259" s="139">
        <f t="shared" si="195"/>
        <v>897914.09874779417</v>
      </c>
    </row>
    <row r="260" spans="1:22" hidden="1">
      <c r="A260" s="129">
        <v>259</v>
      </c>
      <c r="B260" s="124" t="s">
        <v>83</v>
      </c>
      <c r="C260" s="123" t="s">
        <v>183</v>
      </c>
      <c r="D260" s="123"/>
      <c r="E260" s="123">
        <f>+E261+E273</f>
        <v>949497.78491360741</v>
      </c>
      <c r="F260" s="104"/>
      <c r="G260" s="123">
        <f>+G261+G273</f>
        <v>94205.541275758791</v>
      </c>
      <c r="H260" s="123">
        <f t="shared" ref="H260:V260" si="196">+H261+H273</f>
        <v>90617.655098177071</v>
      </c>
      <c r="I260" s="123">
        <f t="shared" si="196"/>
        <v>80496.848513683624</v>
      </c>
      <c r="J260" s="123">
        <f t="shared" si="196"/>
        <v>265320.0448876195</v>
      </c>
      <c r="K260" s="123">
        <f t="shared" si="196"/>
        <v>74849.000248864701</v>
      </c>
      <c r="L260" s="123">
        <f t="shared" si="196"/>
        <v>73803.856205410557</v>
      </c>
      <c r="M260" s="123">
        <f t="shared" si="196"/>
        <v>74284.60700325956</v>
      </c>
      <c r="N260" s="123">
        <f t="shared" si="196"/>
        <v>222937.46345753482</v>
      </c>
      <c r="O260" s="123">
        <f t="shared" si="196"/>
        <v>72931.999042574622</v>
      </c>
      <c r="P260" s="123">
        <f t="shared" si="196"/>
        <v>72285.70650972196</v>
      </c>
      <c r="Q260" s="123">
        <f t="shared" si="196"/>
        <v>75235.72248975921</v>
      </c>
      <c r="R260" s="123">
        <f t="shared" si="196"/>
        <v>220453.42804205578</v>
      </c>
      <c r="S260" s="123">
        <f t="shared" si="196"/>
        <v>82317.941951157452</v>
      </c>
      <c r="T260" s="123">
        <f t="shared" si="196"/>
        <v>77628.058197214646</v>
      </c>
      <c r="U260" s="123">
        <f t="shared" si="196"/>
        <v>80840.848378025257</v>
      </c>
      <c r="V260" s="123">
        <f t="shared" si="196"/>
        <v>240786.84852639734</v>
      </c>
    </row>
    <row r="261" spans="1:22" hidden="1">
      <c r="A261" s="129">
        <v>260</v>
      </c>
      <c r="B261" s="124" t="s">
        <v>184</v>
      </c>
      <c r="C261" s="123" t="s">
        <v>185</v>
      </c>
      <c r="D261" s="123"/>
      <c r="E261" s="123">
        <f t="shared" ref="E261" si="197">SUM(E262:E272)</f>
        <v>807952.78354746616</v>
      </c>
      <c r="F261" s="104"/>
      <c r="G261" s="123">
        <f>SUM(G262:G272)</f>
        <v>80161.987219665214</v>
      </c>
      <c r="H261" s="123">
        <f t="shared" ref="H261:V261" si="198">SUM(H262:H272)</f>
        <v>77108.959955897153</v>
      </c>
      <c r="I261" s="123">
        <f t="shared" si="198"/>
        <v>68496.8978936028</v>
      </c>
      <c r="J261" s="123">
        <f t="shared" si="198"/>
        <v>225767.84506916517</v>
      </c>
      <c r="K261" s="123">
        <f t="shared" si="198"/>
        <v>63690.994394808047</v>
      </c>
      <c r="L261" s="123">
        <f t="shared" si="198"/>
        <v>62801.653679607043</v>
      </c>
      <c r="M261" s="123">
        <f t="shared" si="198"/>
        <v>63210.737251455626</v>
      </c>
      <c r="N261" s="123">
        <f t="shared" si="198"/>
        <v>189703.38532587071</v>
      </c>
      <c r="O261" s="123">
        <f t="shared" si="198"/>
        <v>62059.767355319113</v>
      </c>
      <c r="P261" s="123">
        <f t="shared" si="198"/>
        <v>61509.819941853828</v>
      </c>
      <c r="Q261" s="123">
        <f t="shared" si="198"/>
        <v>64020.066580077924</v>
      </c>
      <c r="R261" s="123">
        <f t="shared" si="198"/>
        <v>187589.65387725085</v>
      </c>
      <c r="S261" s="123">
        <f t="shared" si="198"/>
        <v>70046.514475426506</v>
      </c>
      <c r="T261" s="123">
        <f t="shared" si="198"/>
        <v>66055.768321282609</v>
      </c>
      <c r="U261" s="123">
        <f t="shared" si="198"/>
        <v>68789.616478470329</v>
      </c>
      <c r="V261" s="123">
        <f t="shared" si="198"/>
        <v>204891.89927517943</v>
      </c>
    </row>
    <row r="262" spans="1:22" hidden="1">
      <c r="A262" s="51">
        <v>261</v>
      </c>
      <c r="B262" s="11" t="s">
        <v>184</v>
      </c>
      <c r="C262" s="59" t="s">
        <v>140</v>
      </c>
      <c r="D262" s="59"/>
      <c r="E262" s="55">
        <f t="shared" ref="E262:E312" si="199">SUM(G262:V262)/2</f>
        <v>0</v>
      </c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</row>
    <row r="263" spans="1:22" s="6" customFormat="1" hidden="1">
      <c r="A263" s="51">
        <v>262</v>
      </c>
      <c r="B263" s="11" t="s">
        <v>184</v>
      </c>
      <c r="C263" s="60" t="s">
        <v>186</v>
      </c>
      <c r="D263" s="60"/>
      <c r="E263" s="61">
        <f t="shared" si="199"/>
        <v>0</v>
      </c>
      <c r="F263" s="61"/>
      <c r="G263" s="55">
        <f>VLOOKUP($A263,[3]Dept!$A$4:$U$42,6,FALSE)*G$3%</f>
        <v>0</v>
      </c>
      <c r="H263" s="55">
        <f>VLOOKUP($A263,[3]Dept!$A$4:$U$42,7,FALSE)*H$3%</f>
        <v>0</v>
      </c>
      <c r="I263" s="55">
        <f>VLOOKUP($A263,[3]Dept!$A$4:$U$42,8,FALSE)*I$3%</f>
        <v>0</v>
      </c>
      <c r="J263" s="55">
        <f>SUM(G263:I263)</f>
        <v>0</v>
      </c>
      <c r="K263" s="55">
        <f>VLOOKUP($A263,[3]Dept!$A$4:$U$42,10,FALSE)*K$3%</f>
        <v>0</v>
      </c>
      <c r="L263" s="55">
        <f>VLOOKUP($A263,[3]Dept!$A$4:$U$42,11,FALSE)*L$3%</f>
        <v>0</v>
      </c>
      <c r="M263" s="55">
        <f>VLOOKUP($A263,[3]Dept!$A$4:$U$42,12,FALSE)*M$3%</f>
        <v>0</v>
      </c>
      <c r="N263" s="55">
        <f>SUM(K263:M263)</f>
        <v>0</v>
      </c>
      <c r="O263" s="55">
        <f>VLOOKUP($A263,[3]Dept!$A$4:$U$42,14,FALSE)*O$3%</f>
        <v>0</v>
      </c>
      <c r="P263" s="55">
        <f>VLOOKUP($A263,[3]Dept!$A$4:$U$42,15,FALSE)*P$3%</f>
        <v>0</v>
      </c>
      <c r="Q263" s="55">
        <f>VLOOKUP($A263,[3]Dept!$A$4:$U$42,16,FALSE)*Q$3%</f>
        <v>0</v>
      </c>
      <c r="R263" s="55">
        <f>SUM(O263:Q263)</f>
        <v>0</v>
      </c>
      <c r="S263" s="55">
        <f>VLOOKUP($A263,[3]Dept!$A$4:$U$42,18,FALSE)*S$3%</f>
        <v>0</v>
      </c>
      <c r="T263" s="55">
        <f>VLOOKUP($A263,[3]Dept!$A$4:$U$42,19,FALSE)*T$3%</f>
        <v>0</v>
      </c>
      <c r="U263" s="55">
        <f>VLOOKUP($A263,[3]Dept!$A$4:$U$42,20,FALSE)*U$3%</f>
        <v>0</v>
      </c>
      <c r="V263" s="55">
        <f>SUM(S263:U263)</f>
        <v>0</v>
      </c>
    </row>
    <row r="264" spans="1:22" s="6" customFormat="1" hidden="1">
      <c r="A264" s="51">
        <v>263</v>
      </c>
      <c r="B264" s="11" t="s">
        <v>184</v>
      </c>
      <c r="C264" s="59" t="s">
        <v>41</v>
      </c>
      <c r="D264" s="59"/>
      <c r="E264" s="61">
        <f t="shared" si="199"/>
        <v>0</v>
      </c>
      <c r="F264" s="61"/>
      <c r="G264" s="55">
        <f>VLOOKUP($A264,[3]Dept!$A$4:$U$42,6,FALSE)*G$3%</f>
        <v>0</v>
      </c>
      <c r="H264" s="55">
        <f>VLOOKUP($A264,[3]Dept!$A$4:$U$42,7,FALSE)*H$3%</f>
        <v>0</v>
      </c>
      <c r="I264" s="55">
        <f>VLOOKUP($A264,[3]Dept!$A$4:$U$42,8,FALSE)*I$3%</f>
        <v>0</v>
      </c>
      <c r="J264" s="55">
        <f t="shared" ref="J264:J272" si="200">SUM(G264:I264)</f>
        <v>0</v>
      </c>
      <c r="K264" s="55">
        <f>VLOOKUP($A264,[3]Dept!$A$4:$U$42,10,FALSE)*K$3%</f>
        <v>0</v>
      </c>
      <c r="L264" s="55">
        <f>VLOOKUP($A264,[3]Dept!$A$4:$U$42,11,FALSE)*L$3%</f>
        <v>0</v>
      </c>
      <c r="M264" s="55">
        <f>VLOOKUP($A264,[3]Dept!$A$4:$U$42,12,FALSE)*M$3%</f>
        <v>0</v>
      </c>
      <c r="N264" s="55">
        <f t="shared" ref="N264:N272" si="201">SUM(K264:M264)</f>
        <v>0</v>
      </c>
      <c r="O264" s="55">
        <f>VLOOKUP($A264,[3]Dept!$A$4:$U$42,14,FALSE)*O$3%</f>
        <v>0</v>
      </c>
      <c r="P264" s="55">
        <f>VLOOKUP($A264,[3]Dept!$A$4:$U$42,15,FALSE)*P$3%</f>
        <v>0</v>
      </c>
      <c r="Q264" s="55">
        <f>VLOOKUP($A264,[3]Dept!$A$4:$U$42,16,FALSE)*Q$3%</f>
        <v>0</v>
      </c>
      <c r="R264" s="55">
        <f t="shared" ref="R264:R272" si="202">SUM(O264:Q264)</f>
        <v>0</v>
      </c>
      <c r="S264" s="55">
        <f>VLOOKUP($A264,[3]Dept!$A$4:$U$42,18,FALSE)*S$3%</f>
        <v>0</v>
      </c>
      <c r="T264" s="55">
        <f>VLOOKUP($A264,[3]Dept!$A$4:$U$42,19,FALSE)*T$3%</f>
        <v>0</v>
      </c>
      <c r="U264" s="55">
        <f>VLOOKUP($A264,[3]Dept!$A$4:$U$42,20,FALSE)*U$3%</f>
        <v>0</v>
      </c>
      <c r="V264" s="55">
        <f t="shared" ref="V264:V272" si="203">SUM(S264:U264)</f>
        <v>0</v>
      </c>
    </row>
    <row r="265" spans="1:22" s="6" customFormat="1" hidden="1">
      <c r="A265" s="51">
        <v>264</v>
      </c>
      <c r="B265" s="11" t="s">
        <v>184</v>
      </c>
      <c r="C265" s="59" t="s">
        <v>68</v>
      </c>
      <c r="D265" s="59"/>
      <c r="E265" s="61">
        <f t="shared" si="199"/>
        <v>0</v>
      </c>
      <c r="F265" s="61"/>
      <c r="G265" s="55">
        <f>VLOOKUP($A265,[3]Dept!$A$4:$U$42,6,FALSE)*G$3%</f>
        <v>0</v>
      </c>
      <c r="H265" s="55">
        <f>VLOOKUP($A265,[3]Dept!$A$4:$U$42,7,FALSE)*H$3%</f>
        <v>0</v>
      </c>
      <c r="I265" s="55">
        <f>VLOOKUP($A265,[3]Dept!$A$4:$U$42,8,FALSE)*I$3%</f>
        <v>0</v>
      </c>
      <c r="J265" s="55">
        <f t="shared" si="200"/>
        <v>0</v>
      </c>
      <c r="K265" s="55">
        <f>VLOOKUP($A265,[3]Dept!$A$4:$U$42,10,FALSE)*K$3%</f>
        <v>0</v>
      </c>
      <c r="L265" s="55">
        <f>VLOOKUP($A265,[3]Dept!$A$4:$U$42,11,FALSE)*L$3%</f>
        <v>0</v>
      </c>
      <c r="M265" s="55">
        <f>VLOOKUP($A265,[3]Dept!$A$4:$U$42,12,FALSE)*M$3%</f>
        <v>0</v>
      </c>
      <c r="N265" s="55">
        <f t="shared" si="201"/>
        <v>0</v>
      </c>
      <c r="O265" s="55">
        <f>VLOOKUP($A265,[3]Dept!$A$4:$U$42,14,FALSE)*O$3%</f>
        <v>0</v>
      </c>
      <c r="P265" s="55">
        <f>VLOOKUP($A265,[3]Dept!$A$4:$U$42,15,FALSE)*P$3%</f>
        <v>0</v>
      </c>
      <c r="Q265" s="55">
        <f>VLOOKUP($A265,[3]Dept!$A$4:$U$42,16,FALSE)*Q$3%</f>
        <v>0</v>
      </c>
      <c r="R265" s="55">
        <f t="shared" si="202"/>
        <v>0</v>
      </c>
      <c r="S265" s="55">
        <f>VLOOKUP($A265,[3]Dept!$A$4:$U$42,18,FALSE)*S$3%</f>
        <v>0</v>
      </c>
      <c r="T265" s="55">
        <f>VLOOKUP($A265,[3]Dept!$A$4:$U$42,19,FALSE)*T$3%</f>
        <v>0</v>
      </c>
      <c r="U265" s="55">
        <f>VLOOKUP($A265,[3]Dept!$A$4:$U$42,20,FALSE)*U$3%</f>
        <v>0</v>
      </c>
      <c r="V265" s="55">
        <f t="shared" si="203"/>
        <v>0</v>
      </c>
    </row>
    <row r="266" spans="1:22" s="6" customFormat="1" hidden="1">
      <c r="A266" s="51">
        <v>265</v>
      </c>
      <c r="B266" s="11" t="s">
        <v>184</v>
      </c>
      <c r="C266" s="59" t="s">
        <v>71</v>
      </c>
      <c r="D266" s="59"/>
      <c r="E266" s="61">
        <f t="shared" si="199"/>
        <v>0</v>
      </c>
      <c r="F266" s="61"/>
      <c r="G266" s="55">
        <f>VLOOKUP($A266,[3]Dept!$A$4:$U$42,6,FALSE)*G$3%</f>
        <v>0</v>
      </c>
      <c r="H266" s="55">
        <f>VLOOKUP($A266,[3]Dept!$A$4:$U$42,7,FALSE)*H$3%</f>
        <v>0</v>
      </c>
      <c r="I266" s="55">
        <f>VLOOKUP($A266,[3]Dept!$A$4:$U$42,8,FALSE)*I$3%</f>
        <v>0</v>
      </c>
      <c r="J266" s="55">
        <f t="shared" si="200"/>
        <v>0</v>
      </c>
      <c r="K266" s="55">
        <f>VLOOKUP($A266,[3]Dept!$A$4:$U$42,10,FALSE)*K$3%</f>
        <v>0</v>
      </c>
      <c r="L266" s="55">
        <f>VLOOKUP($A266,[3]Dept!$A$4:$U$42,11,FALSE)*L$3%</f>
        <v>0</v>
      </c>
      <c r="M266" s="55">
        <f>VLOOKUP($A266,[3]Dept!$A$4:$U$42,12,FALSE)*M$3%</f>
        <v>0</v>
      </c>
      <c r="N266" s="55">
        <f t="shared" si="201"/>
        <v>0</v>
      </c>
      <c r="O266" s="55">
        <f>VLOOKUP($A266,[3]Dept!$A$4:$U$42,14,FALSE)*O$3%</f>
        <v>0</v>
      </c>
      <c r="P266" s="55">
        <f>VLOOKUP($A266,[3]Dept!$A$4:$U$42,15,FALSE)*P$3%</f>
        <v>0</v>
      </c>
      <c r="Q266" s="55">
        <f>VLOOKUP($A266,[3]Dept!$A$4:$U$42,16,FALSE)*Q$3%</f>
        <v>0</v>
      </c>
      <c r="R266" s="55">
        <f t="shared" si="202"/>
        <v>0</v>
      </c>
      <c r="S266" s="55">
        <f>VLOOKUP($A266,[3]Dept!$A$4:$U$42,18,FALSE)*S$3%</f>
        <v>0</v>
      </c>
      <c r="T266" s="55">
        <f>VLOOKUP($A266,[3]Dept!$A$4:$U$42,19,FALSE)*T$3%</f>
        <v>0</v>
      </c>
      <c r="U266" s="55">
        <f>VLOOKUP($A266,[3]Dept!$A$4:$U$42,20,FALSE)*U$3%</f>
        <v>0</v>
      </c>
      <c r="V266" s="55">
        <f t="shared" si="203"/>
        <v>0</v>
      </c>
    </row>
    <row r="267" spans="1:22" s="6" customFormat="1" hidden="1">
      <c r="A267" s="51">
        <v>266</v>
      </c>
      <c r="B267" s="11" t="s">
        <v>184</v>
      </c>
      <c r="C267" s="59" t="s">
        <v>70</v>
      </c>
      <c r="D267" s="59"/>
      <c r="E267" s="61">
        <f t="shared" si="199"/>
        <v>0</v>
      </c>
      <c r="F267" s="61"/>
      <c r="G267" s="55">
        <f>VLOOKUP($A267,[3]Dept!$A$4:$U$42,6,FALSE)*G$3%</f>
        <v>0</v>
      </c>
      <c r="H267" s="55">
        <f>VLOOKUP($A267,[3]Dept!$A$4:$U$42,7,FALSE)*H$3%</f>
        <v>0</v>
      </c>
      <c r="I267" s="55">
        <f>VLOOKUP($A267,[3]Dept!$A$4:$U$42,8,FALSE)*I$3%</f>
        <v>0</v>
      </c>
      <c r="J267" s="55">
        <f t="shared" si="200"/>
        <v>0</v>
      </c>
      <c r="K267" s="55">
        <f>VLOOKUP($A267,[3]Dept!$A$4:$U$42,10,FALSE)*K$3%</f>
        <v>0</v>
      </c>
      <c r="L267" s="55">
        <f>VLOOKUP($A267,[3]Dept!$A$4:$U$42,11,FALSE)*L$3%</f>
        <v>0</v>
      </c>
      <c r="M267" s="55">
        <f>VLOOKUP($A267,[3]Dept!$A$4:$U$42,12,FALSE)*M$3%</f>
        <v>0</v>
      </c>
      <c r="N267" s="55">
        <f t="shared" si="201"/>
        <v>0</v>
      </c>
      <c r="O267" s="55">
        <f>VLOOKUP($A267,[3]Dept!$A$4:$U$42,14,FALSE)*O$3%</f>
        <v>0</v>
      </c>
      <c r="P267" s="55">
        <f>VLOOKUP($A267,[3]Dept!$A$4:$U$42,15,FALSE)*P$3%</f>
        <v>0</v>
      </c>
      <c r="Q267" s="55">
        <f>VLOOKUP($A267,[3]Dept!$A$4:$U$42,16,FALSE)*Q$3%</f>
        <v>0</v>
      </c>
      <c r="R267" s="55">
        <f t="shared" si="202"/>
        <v>0</v>
      </c>
      <c r="S267" s="55">
        <f>VLOOKUP($A267,[3]Dept!$A$4:$U$42,18,FALSE)*S$3%</f>
        <v>0</v>
      </c>
      <c r="T267" s="55">
        <f>VLOOKUP($A267,[3]Dept!$A$4:$U$42,19,FALSE)*T$3%</f>
        <v>0</v>
      </c>
      <c r="U267" s="55">
        <f>VLOOKUP($A267,[3]Dept!$A$4:$U$42,20,FALSE)*U$3%</f>
        <v>0</v>
      </c>
      <c r="V267" s="55">
        <f t="shared" si="203"/>
        <v>0</v>
      </c>
    </row>
    <row r="268" spans="1:22" s="6" customFormat="1" hidden="1">
      <c r="A268" s="51">
        <v>267</v>
      </c>
      <c r="B268" s="11" t="s">
        <v>184</v>
      </c>
      <c r="C268" s="59" t="s">
        <v>56</v>
      </c>
      <c r="D268" s="59"/>
      <c r="E268" s="61">
        <f t="shared" si="199"/>
        <v>1705.3614622426658</v>
      </c>
      <c r="F268" s="61"/>
      <c r="G268" s="55">
        <f>VLOOKUP($A268,[3]Dept!$A$4:$U$42,6,FALSE)*G$3%</f>
        <v>169.1994464589587</v>
      </c>
      <c r="H268" s="55">
        <f>VLOOKUP($A268,[3]Dept!$A$4:$U$42,7,FALSE)*H$3%</f>
        <v>162.75536315999901</v>
      </c>
      <c r="I268" s="55">
        <f>VLOOKUP($A268,[3]Dept!$A$4:$U$42,8,FALSE)*I$3%</f>
        <v>144.57771831422684</v>
      </c>
      <c r="J268" s="55">
        <f t="shared" si="200"/>
        <v>476.53252793318455</v>
      </c>
      <c r="K268" s="55">
        <f>VLOOKUP($A268,[3]Dept!$A$4:$U$42,10,FALSE)*K$3%</f>
        <v>134.43380547056216</v>
      </c>
      <c r="L268" s="55">
        <f>VLOOKUP($A268,[3]Dept!$A$4:$U$42,11,FALSE)*L$3%</f>
        <v>132.55665693739169</v>
      </c>
      <c r="M268" s="55">
        <f>VLOOKUP($A268,[3]Dept!$A$4:$U$42,12,FALSE)*M$3%</f>
        <v>133.42011749161375</v>
      </c>
      <c r="N268" s="55">
        <f t="shared" si="201"/>
        <v>400.41057989956755</v>
      </c>
      <c r="O268" s="55">
        <f>VLOOKUP($A268,[3]Dept!$A$4:$U$42,14,FALSE)*O$3%</f>
        <v>130.9907432199459</v>
      </c>
      <c r="P268" s="55">
        <f>VLOOKUP($A268,[3]Dept!$A$4:$U$42,15,FALSE)*P$3%</f>
        <v>129.82995864901355</v>
      </c>
      <c r="Q268" s="55">
        <f>VLOOKUP($A268,[3]Dept!$A$4:$U$42,16,FALSE)*Q$3%</f>
        <v>135.1283844539914</v>
      </c>
      <c r="R268" s="55">
        <f t="shared" si="202"/>
        <v>395.94908632295085</v>
      </c>
      <c r="S268" s="55">
        <f>VLOOKUP($A268,[3]Dept!$A$4:$U$42,18,FALSE)*S$3%</f>
        <v>147.84852380398735</v>
      </c>
      <c r="T268" s="55">
        <f>VLOOKUP($A268,[3]Dept!$A$4:$U$42,19,FALSE)*T$3%</f>
        <v>139.42517922809691</v>
      </c>
      <c r="U268" s="55">
        <f>VLOOKUP($A268,[3]Dept!$A$4:$U$42,20,FALSE)*U$3%</f>
        <v>145.19556505487859</v>
      </c>
      <c r="V268" s="55">
        <f t="shared" si="203"/>
        <v>432.46926808696287</v>
      </c>
    </row>
    <row r="269" spans="1:22" s="6" customFormat="1" hidden="1">
      <c r="A269" s="51">
        <v>268</v>
      </c>
      <c r="B269" s="11" t="s">
        <v>184</v>
      </c>
      <c r="C269" s="59" t="s">
        <v>47</v>
      </c>
      <c r="D269" s="59"/>
      <c r="E269" s="61">
        <f t="shared" si="199"/>
        <v>806247.42208522349</v>
      </c>
      <c r="F269" s="61"/>
      <c r="G269" s="55">
        <f>VLOOKUP($A269,[3]Dept!$A$4:$U$42,6,FALSE)*G$3%</f>
        <v>79992.787773206263</v>
      </c>
      <c r="H269" s="55">
        <f>VLOOKUP($A269,[3]Dept!$A$4:$U$42,7,FALSE)*H$3%</f>
        <v>76946.204592737151</v>
      </c>
      <c r="I269" s="55">
        <f>VLOOKUP($A269,[3]Dept!$A$4:$U$42,8,FALSE)*I$3%</f>
        <v>68352.32017528858</v>
      </c>
      <c r="J269" s="55">
        <f t="shared" si="200"/>
        <v>225291.31254123198</v>
      </c>
      <c r="K269" s="55">
        <f>VLOOKUP($A269,[3]Dept!$A$4:$U$42,10,FALSE)*K$3%</f>
        <v>63556.560589337489</v>
      </c>
      <c r="L269" s="55">
        <f>VLOOKUP($A269,[3]Dept!$A$4:$U$42,11,FALSE)*L$3%</f>
        <v>62669.097022669652</v>
      </c>
      <c r="M269" s="55">
        <f>VLOOKUP($A269,[3]Dept!$A$4:$U$42,12,FALSE)*M$3%</f>
        <v>63077.31713396401</v>
      </c>
      <c r="N269" s="55">
        <f t="shared" si="201"/>
        <v>189302.97474597115</v>
      </c>
      <c r="O269" s="55">
        <f>VLOOKUP($A269,[3]Dept!$A$4:$U$42,14,FALSE)*O$3%</f>
        <v>61928.776612099166</v>
      </c>
      <c r="P269" s="55">
        <f>VLOOKUP($A269,[3]Dept!$A$4:$U$42,15,FALSE)*P$3%</f>
        <v>61379.989983204818</v>
      </c>
      <c r="Q269" s="55">
        <f>VLOOKUP($A269,[3]Dept!$A$4:$U$42,16,FALSE)*Q$3%</f>
        <v>63884.93819562393</v>
      </c>
      <c r="R269" s="55">
        <f t="shared" si="202"/>
        <v>187193.70479092791</v>
      </c>
      <c r="S269" s="55">
        <f>VLOOKUP($A269,[3]Dept!$A$4:$U$42,18,FALSE)*S$3%</f>
        <v>69898.665951622519</v>
      </c>
      <c r="T269" s="55">
        <f>VLOOKUP($A269,[3]Dept!$A$4:$U$42,19,FALSE)*T$3%</f>
        <v>65916.343142054509</v>
      </c>
      <c r="U269" s="55">
        <f>VLOOKUP($A269,[3]Dept!$A$4:$U$42,20,FALSE)*U$3%</f>
        <v>68644.420913415452</v>
      </c>
      <c r="V269" s="55">
        <f t="shared" si="203"/>
        <v>204459.43000709248</v>
      </c>
    </row>
    <row r="270" spans="1:22" s="6" customFormat="1" hidden="1">
      <c r="A270" s="51">
        <v>269</v>
      </c>
      <c r="B270" s="11" t="s">
        <v>184</v>
      </c>
      <c r="C270" s="59" t="s">
        <v>187</v>
      </c>
      <c r="D270" s="59"/>
      <c r="E270" s="61">
        <f t="shared" si="199"/>
        <v>0</v>
      </c>
      <c r="F270" s="61"/>
      <c r="G270" s="55">
        <f>VLOOKUP($A270,[3]Dept!$A$4:$U$42,6,FALSE)*G$3%</f>
        <v>0</v>
      </c>
      <c r="H270" s="55">
        <f>VLOOKUP($A270,[3]Dept!$A$4:$U$42,7,FALSE)*H$3%</f>
        <v>0</v>
      </c>
      <c r="I270" s="55">
        <f>VLOOKUP($A270,[3]Dept!$A$4:$U$42,8,FALSE)*I$3%</f>
        <v>0</v>
      </c>
      <c r="J270" s="55">
        <f t="shared" si="200"/>
        <v>0</v>
      </c>
      <c r="K270" s="55">
        <f>VLOOKUP($A270,[3]Dept!$A$4:$U$42,10,FALSE)*K$3%</f>
        <v>0</v>
      </c>
      <c r="L270" s="55">
        <f>VLOOKUP($A270,[3]Dept!$A$4:$U$42,11,FALSE)*L$3%</f>
        <v>0</v>
      </c>
      <c r="M270" s="55">
        <f>VLOOKUP($A270,[3]Dept!$A$4:$U$42,12,FALSE)*M$3%</f>
        <v>0</v>
      </c>
      <c r="N270" s="55">
        <f t="shared" si="201"/>
        <v>0</v>
      </c>
      <c r="O270" s="55">
        <f>VLOOKUP($A270,[3]Dept!$A$4:$U$42,14,FALSE)*O$3%</f>
        <v>0</v>
      </c>
      <c r="P270" s="55">
        <f>VLOOKUP($A270,[3]Dept!$A$4:$U$42,15,FALSE)*P$3%</f>
        <v>0</v>
      </c>
      <c r="Q270" s="55">
        <f>VLOOKUP($A270,[3]Dept!$A$4:$U$42,16,FALSE)*Q$3%</f>
        <v>0</v>
      </c>
      <c r="R270" s="55">
        <f t="shared" si="202"/>
        <v>0</v>
      </c>
      <c r="S270" s="55">
        <f>VLOOKUP($A270,[3]Dept!$A$4:$U$42,18,FALSE)*S$3%</f>
        <v>0</v>
      </c>
      <c r="T270" s="55">
        <f>VLOOKUP($A270,[3]Dept!$A$4:$U$42,19,FALSE)*T$3%</f>
        <v>0</v>
      </c>
      <c r="U270" s="55">
        <f>VLOOKUP($A270,[3]Dept!$A$4:$U$42,20,FALSE)*U$3%</f>
        <v>0</v>
      </c>
      <c r="V270" s="55">
        <f t="shared" si="203"/>
        <v>0</v>
      </c>
    </row>
    <row r="271" spans="1:22" s="6" customFormat="1" hidden="1">
      <c r="A271" s="51">
        <v>270</v>
      </c>
      <c r="B271" s="11" t="s">
        <v>184</v>
      </c>
      <c r="C271" s="59" t="s">
        <v>50</v>
      </c>
      <c r="D271" s="59"/>
      <c r="E271" s="61">
        <f t="shared" si="199"/>
        <v>0</v>
      </c>
      <c r="F271" s="61"/>
      <c r="G271" s="55">
        <f>VLOOKUP($A271,[3]Dept!$A$4:$U$42,6,FALSE)*G$3%</f>
        <v>0</v>
      </c>
      <c r="H271" s="55">
        <f>VLOOKUP($A271,[3]Dept!$A$4:$U$42,7,FALSE)*H$3%</f>
        <v>0</v>
      </c>
      <c r="I271" s="55">
        <f>VLOOKUP($A271,[3]Dept!$A$4:$U$42,8,FALSE)*I$3%</f>
        <v>0</v>
      </c>
      <c r="J271" s="55">
        <f t="shared" si="200"/>
        <v>0</v>
      </c>
      <c r="K271" s="55">
        <f>VLOOKUP($A271,[3]Dept!$A$4:$U$42,10,FALSE)*K$3%</f>
        <v>0</v>
      </c>
      <c r="L271" s="55">
        <f>VLOOKUP($A271,[3]Dept!$A$4:$U$42,11,FALSE)*L$3%</f>
        <v>0</v>
      </c>
      <c r="M271" s="55">
        <f>VLOOKUP($A271,[3]Dept!$A$4:$U$42,12,FALSE)*M$3%</f>
        <v>0</v>
      </c>
      <c r="N271" s="55">
        <f t="shared" si="201"/>
        <v>0</v>
      </c>
      <c r="O271" s="55">
        <f>VLOOKUP($A271,[3]Dept!$A$4:$U$42,14,FALSE)*O$3%</f>
        <v>0</v>
      </c>
      <c r="P271" s="55">
        <f>VLOOKUP($A271,[3]Dept!$A$4:$U$42,15,FALSE)*P$3%</f>
        <v>0</v>
      </c>
      <c r="Q271" s="55">
        <f>VLOOKUP($A271,[3]Dept!$A$4:$U$42,16,FALSE)*Q$3%</f>
        <v>0</v>
      </c>
      <c r="R271" s="55">
        <f t="shared" si="202"/>
        <v>0</v>
      </c>
      <c r="S271" s="55">
        <f>VLOOKUP($A271,[3]Dept!$A$4:$U$42,18,FALSE)*S$3%</f>
        <v>0</v>
      </c>
      <c r="T271" s="55">
        <f>VLOOKUP($A271,[3]Dept!$A$4:$U$42,19,FALSE)*T$3%</f>
        <v>0</v>
      </c>
      <c r="U271" s="55">
        <f>VLOOKUP($A271,[3]Dept!$A$4:$U$42,20,FALSE)*U$3%</f>
        <v>0</v>
      </c>
      <c r="V271" s="55">
        <f t="shared" si="203"/>
        <v>0</v>
      </c>
    </row>
    <row r="272" spans="1:22" s="6" customFormat="1" hidden="1">
      <c r="A272" s="51">
        <v>271</v>
      </c>
      <c r="B272" s="11" t="s">
        <v>184</v>
      </c>
      <c r="C272" s="59" t="s">
        <v>48</v>
      </c>
      <c r="D272" s="59"/>
      <c r="E272" s="61">
        <f t="shared" si="199"/>
        <v>0</v>
      </c>
      <c r="F272" s="61"/>
      <c r="G272" s="55">
        <f>VLOOKUP($A272,[3]Dept!$A$4:$U$42,6,FALSE)*G$3%</f>
        <v>0</v>
      </c>
      <c r="H272" s="55">
        <f>VLOOKUP($A272,[3]Dept!$A$4:$U$42,7,FALSE)*H$3%</f>
        <v>0</v>
      </c>
      <c r="I272" s="55">
        <f>VLOOKUP($A272,[3]Dept!$A$4:$U$42,8,FALSE)*I$3%</f>
        <v>0</v>
      </c>
      <c r="J272" s="55">
        <f t="shared" si="200"/>
        <v>0</v>
      </c>
      <c r="K272" s="55">
        <f>VLOOKUP($A272,[3]Dept!$A$4:$U$42,10,FALSE)*K$3%</f>
        <v>0</v>
      </c>
      <c r="L272" s="55">
        <f>VLOOKUP($A272,[3]Dept!$A$4:$U$42,11,FALSE)*L$3%</f>
        <v>0</v>
      </c>
      <c r="M272" s="55">
        <f>VLOOKUP($A272,[3]Dept!$A$4:$U$42,12,FALSE)*M$3%</f>
        <v>0</v>
      </c>
      <c r="N272" s="55">
        <f t="shared" si="201"/>
        <v>0</v>
      </c>
      <c r="O272" s="55">
        <f>VLOOKUP($A272,[3]Dept!$A$4:$U$42,14,FALSE)*O$3%</f>
        <v>0</v>
      </c>
      <c r="P272" s="55">
        <f>VLOOKUP($A272,[3]Dept!$A$4:$U$42,15,FALSE)*P$3%</f>
        <v>0</v>
      </c>
      <c r="Q272" s="55">
        <f>VLOOKUP($A272,[3]Dept!$A$4:$U$42,16,FALSE)*Q$3%</f>
        <v>0</v>
      </c>
      <c r="R272" s="55">
        <f t="shared" si="202"/>
        <v>0</v>
      </c>
      <c r="S272" s="55">
        <f>VLOOKUP($A272,[3]Dept!$A$4:$U$42,18,FALSE)*S$3%</f>
        <v>0</v>
      </c>
      <c r="T272" s="55">
        <f>VLOOKUP($A272,[3]Dept!$A$4:$U$42,19,FALSE)*T$3%</f>
        <v>0</v>
      </c>
      <c r="U272" s="55">
        <f>VLOOKUP($A272,[3]Dept!$A$4:$U$42,20,FALSE)*U$3%</f>
        <v>0</v>
      </c>
      <c r="V272" s="55">
        <f t="shared" si="203"/>
        <v>0</v>
      </c>
    </row>
    <row r="273" spans="1:22" s="6" customFormat="1" hidden="1">
      <c r="A273" s="129">
        <v>272</v>
      </c>
      <c r="B273" s="124" t="s">
        <v>188</v>
      </c>
      <c r="C273" s="123" t="s">
        <v>189</v>
      </c>
      <c r="D273" s="123"/>
      <c r="E273" s="123">
        <f t="shared" ref="E273" si="204">SUM(E274:E284)</f>
        <v>141545.00136614125</v>
      </c>
      <c r="F273" s="104"/>
      <c r="G273" s="123">
        <f>SUM(G274:G284)</f>
        <v>14043.554056093573</v>
      </c>
      <c r="H273" s="123">
        <f t="shared" ref="H273" si="205">SUM(H274:H284)</f>
        <v>13508.695142279917</v>
      </c>
      <c r="I273" s="123">
        <f t="shared" ref="I273" si="206">SUM(I274:I284)</f>
        <v>11999.950620080826</v>
      </c>
      <c r="J273" s="123">
        <f t="shared" ref="J273" si="207">SUM(J274:J284)</f>
        <v>39552.199818454319</v>
      </c>
      <c r="K273" s="123">
        <f t="shared" ref="K273" si="208">SUM(K274:K284)</f>
        <v>11158.005854056659</v>
      </c>
      <c r="L273" s="123">
        <f t="shared" ref="L273" si="209">SUM(L274:L284)</f>
        <v>11002.20252580351</v>
      </c>
      <c r="M273" s="123">
        <f t="shared" ref="M273" si="210">SUM(M274:M284)</f>
        <v>11073.869751803941</v>
      </c>
      <c r="N273" s="123">
        <f t="shared" ref="N273" si="211">SUM(N274:N284)</f>
        <v>33234.078131664108</v>
      </c>
      <c r="O273" s="123">
        <f t="shared" ref="O273" si="212">SUM(O274:O284)</f>
        <v>10872.231687255509</v>
      </c>
      <c r="P273" s="123">
        <f t="shared" ref="P273" si="213">SUM(P274:P284)</f>
        <v>10775.886567868125</v>
      </c>
      <c r="Q273" s="123">
        <f t="shared" ref="Q273" si="214">SUM(Q274:Q284)</f>
        <v>11215.655909681285</v>
      </c>
      <c r="R273" s="123">
        <f t="shared" ref="R273" si="215">SUM(R274:R284)</f>
        <v>32863.77416480492</v>
      </c>
      <c r="S273" s="123">
        <f t="shared" ref="S273" si="216">SUM(S274:S284)</f>
        <v>12271.42747573095</v>
      </c>
      <c r="T273" s="123">
        <f t="shared" ref="T273" si="217">SUM(T274:T284)</f>
        <v>11572.289875932043</v>
      </c>
      <c r="U273" s="123">
        <f t="shared" ref="U273" si="218">SUM(U274:U284)</f>
        <v>12051.231899554921</v>
      </c>
      <c r="V273" s="123">
        <f t="shared" ref="V273" si="219">SUM(V274:V284)</f>
        <v>35894.949251217913</v>
      </c>
    </row>
    <row r="274" spans="1:22" s="6" customFormat="1" hidden="1">
      <c r="A274" s="51">
        <v>273</v>
      </c>
      <c r="B274" s="11" t="s">
        <v>188</v>
      </c>
      <c r="C274" s="59" t="s">
        <v>140</v>
      </c>
      <c r="D274" s="59"/>
      <c r="E274" s="61">
        <f t="shared" si="199"/>
        <v>0</v>
      </c>
      <c r="F274" s="61"/>
      <c r="G274" s="55">
        <f>VLOOKUP($A274,[3]Dept!$A$4:$U$42,6,FALSE)*G$3%</f>
        <v>0</v>
      </c>
      <c r="H274" s="55">
        <f>VLOOKUP($A274,[3]Dept!$A$4:$U$42,7,FALSE)*H$3%</f>
        <v>0</v>
      </c>
      <c r="I274" s="55">
        <f>VLOOKUP($A274,[3]Dept!$A$4:$U$42,8,FALSE)*I$3%</f>
        <v>0</v>
      </c>
      <c r="J274" s="55">
        <f t="shared" ref="J274:J276" si="220">SUM(G274:I274)</f>
        <v>0</v>
      </c>
      <c r="K274" s="55">
        <f>VLOOKUP($A274,[3]Dept!$A$4:$U$42,10,FALSE)*K$3%</f>
        <v>0</v>
      </c>
      <c r="L274" s="55">
        <f>VLOOKUP($A274,[3]Dept!$A$4:$U$42,11,FALSE)*L$3%</f>
        <v>0</v>
      </c>
      <c r="M274" s="55">
        <f>VLOOKUP($A274,[3]Dept!$A$4:$U$42,12,FALSE)*M$3%</f>
        <v>0</v>
      </c>
      <c r="N274" s="55">
        <f t="shared" ref="N274:N276" si="221">SUM(K274:M274)</f>
        <v>0</v>
      </c>
      <c r="O274" s="55">
        <f>VLOOKUP($A274,[3]Dept!$A$4:$U$42,14,FALSE)*O$3%</f>
        <v>0</v>
      </c>
      <c r="P274" s="55">
        <f>VLOOKUP($A274,[3]Dept!$A$4:$U$42,15,FALSE)*P$3%</f>
        <v>0</v>
      </c>
      <c r="Q274" s="55">
        <f>VLOOKUP($A274,[3]Dept!$A$4:$U$42,16,FALSE)*Q$3%</f>
        <v>0</v>
      </c>
      <c r="R274" s="55">
        <f t="shared" ref="R274:R276" si="222">SUM(O274:Q274)</f>
        <v>0</v>
      </c>
      <c r="S274" s="55">
        <f>VLOOKUP($A274,[3]Dept!$A$4:$U$42,18,FALSE)*S$3%</f>
        <v>0</v>
      </c>
      <c r="T274" s="55">
        <f>VLOOKUP($A274,[3]Dept!$A$4:$U$42,19,FALSE)*T$3%</f>
        <v>0</v>
      </c>
      <c r="U274" s="55">
        <f>VLOOKUP($A274,[3]Dept!$A$4:$U$42,20,FALSE)*U$3%</f>
        <v>0</v>
      </c>
      <c r="V274" s="55">
        <f t="shared" ref="V274:V276" si="223">SUM(S274:U274)</f>
        <v>0</v>
      </c>
    </row>
    <row r="275" spans="1:22" s="6" customFormat="1" hidden="1">
      <c r="A275" s="51">
        <v>274</v>
      </c>
      <c r="B275" s="11" t="s">
        <v>188</v>
      </c>
      <c r="C275" s="60" t="s">
        <v>186</v>
      </c>
      <c r="D275" s="60"/>
      <c r="E275" s="55">
        <f t="shared" si="199"/>
        <v>0</v>
      </c>
      <c r="F275" s="55"/>
      <c r="G275" s="55">
        <f>VLOOKUP($A275,[3]Dept!$A$4:$U$42,6,FALSE)*G$3%</f>
        <v>0</v>
      </c>
      <c r="H275" s="55">
        <f>VLOOKUP($A275,[3]Dept!$A$4:$U$42,7,FALSE)*H$3%</f>
        <v>0</v>
      </c>
      <c r="I275" s="55">
        <f>VLOOKUP($A275,[3]Dept!$A$4:$U$42,8,FALSE)*I$3%</f>
        <v>0</v>
      </c>
      <c r="J275" s="55">
        <f t="shared" si="220"/>
        <v>0</v>
      </c>
      <c r="K275" s="55">
        <f>VLOOKUP($A275,[3]Dept!$A$4:$U$42,10,FALSE)*K$3%</f>
        <v>0</v>
      </c>
      <c r="L275" s="55">
        <f>VLOOKUP($A275,[3]Dept!$A$4:$U$42,11,FALSE)*L$3%</f>
        <v>0</v>
      </c>
      <c r="M275" s="55">
        <f>VLOOKUP($A275,[3]Dept!$A$4:$U$42,12,FALSE)*M$3%</f>
        <v>0</v>
      </c>
      <c r="N275" s="55">
        <f t="shared" si="221"/>
        <v>0</v>
      </c>
      <c r="O275" s="55">
        <f>VLOOKUP($A275,[3]Dept!$A$4:$U$42,14,FALSE)*O$3%</f>
        <v>0</v>
      </c>
      <c r="P275" s="55">
        <f>VLOOKUP($A275,[3]Dept!$A$4:$U$42,15,FALSE)*P$3%</f>
        <v>0</v>
      </c>
      <c r="Q275" s="55">
        <f>VLOOKUP($A275,[3]Dept!$A$4:$U$42,16,FALSE)*Q$3%</f>
        <v>0</v>
      </c>
      <c r="R275" s="55">
        <f t="shared" si="222"/>
        <v>0</v>
      </c>
      <c r="S275" s="55">
        <f>VLOOKUP($A275,[3]Dept!$A$4:$U$42,18,FALSE)*S$3%</f>
        <v>0</v>
      </c>
      <c r="T275" s="55">
        <f>VLOOKUP($A275,[3]Dept!$A$4:$U$42,19,FALSE)*T$3%</f>
        <v>0</v>
      </c>
      <c r="U275" s="55">
        <f>VLOOKUP($A275,[3]Dept!$A$4:$U$42,20,FALSE)*U$3%</f>
        <v>0</v>
      </c>
      <c r="V275" s="55">
        <f t="shared" si="223"/>
        <v>0</v>
      </c>
    </row>
    <row r="276" spans="1:22" s="6" customFormat="1" hidden="1">
      <c r="A276" s="51">
        <v>275</v>
      </c>
      <c r="B276" s="11" t="s">
        <v>188</v>
      </c>
      <c r="C276" s="59" t="s">
        <v>41</v>
      </c>
      <c r="D276" s="59"/>
      <c r="E276" s="61">
        <f t="shared" si="199"/>
        <v>141545.00136614125</v>
      </c>
      <c r="F276" s="61"/>
      <c r="G276" s="55">
        <f>VLOOKUP($A276,[3]Dept!$A$4:$U$42,6,FALSE)*G$3%</f>
        <v>14043.554056093573</v>
      </c>
      <c r="H276" s="55">
        <f>VLOOKUP($A276,[3]Dept!$A$4:$U$42,7,FALSE)*H$3%</f>
        <v>13508.695142279917</v>
      </c>
      <c r="I276" s="55">
        <f>VLOOKUP($A276,[3]Dept!$A$4:$U$42,8,FALSE)*I$3%</f>
        <v>11999.950620080826</v>
      </c>
      <c r="J276" s="55">
        <f t="shared" si="220"/>
        <v>39552.199818454319</v>
      </c>
      <c r="K276" s="55">
        <f>VLOOKUP($A276,[3]Dept!$A$4:$U$42,10,FALSE)*K$3%</f>
        <v>11158.005854056659</v>
      </c>
      <c r="L276" s="55">
        <f>VLOOKUP($A276,[3]Dept!$A$4:$U$42,11,FALSE)*L$3%</f>
        <v>11002.20252580351</v>
      </c>
      <c r="M276" s="55">
        <f>VLOOKUP($A276,[3]Dept!$A$4:$U$42,12,FALSE)*M$3%</f>
        <v>11073.869751803941</v>
      </c>
      <c r="N276" s="55">
        <f t="shared" si="221"/>
        <v>33234.078131664108</v>
      </c>
      <c r="O276" s="55">
        <f>VLOOKUP($A276,[3]Dept!$A$4:$U$42,14,FALSE)*O$3%</f>
        <v>10872.231687255509</v>
      </c>
      <c r="P276" s="55">
        <f>VLOOKUP($A276,[3]Dept!$A$4:$U$42,15,FALSE)*P$3%</f>
        <v>10775.886567868125</v>
      </c>
      <c r="Q276" s="55">
        <f>VLOOKUP($A276,[3]Dept!$A$4:$U$42,16,FALSE)*Q$3%</f>
        <v>11215.655909681285</v>
      </c>
      <c r="R276" s="55">
        <f t="shared" si="222"/>
        <v>32863.77416480492</v>
      </c>
      <c r="S276" s="55">
        <f>VLOOKUP($A276,[3]Dept!$A$4:$U$42,18,FALSE)*S$3%</f>
        <v>12271.42747573095</v>
      </c>
      <c r="T276" s="55">
        <f>VLOOKUP($A276,[3]Dept!$A$4:$U$42,19,FALSE)*T$3%</f>
        <v>11572.289875932043</v>
      </c>
      <c r="U276" s="55">
        <f>VLOOKUP($A276,[3]Dept!$A$4:$U$42,20,FALSE)*U$3%</f>
        <v>12051.231899554921</v>
      </c>
      <c r="V276" s="55">
        <f t="shared" si="223"/>
        <v>35894.949251217913</v>
      </c>
    </row>
    <row r="277" spans="1:22" hidden="1">
      <c r="A277" s="51">
        <v>276</v>
      </c>
      <c r="B277" s="11" t="s">
        <v>188</v>
      </c>
      <c r="C277" s="59" t="s">
        <v>68</v>
      </c>
      <c r="D277" s="59"/>
      <c r="E277" s="61">
        <f t="shared" si="199"/>
        <v>0</v>
      </c>
      <c r="F277" s="61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</row>
    <row r="278" spans="1:22" s="6" customFormat="1" hidden="1">
      <c r="A278" s="51">
        <v>277</v>
      </c>
      <c r="B278" s="11" t="s">
        <v>188</v>
      </c>
      <c r="C278" s="59" t="s">
        <v>71</v>
      </c>
      <c r="D278" s="59"/>
      <c r="E278" s="61">
        <f t="shared" si="199"/>
        <v>0</v>
      </c>
      <c r="F278" s="61"/>
      <c r="G278" s="55">
        <f>VLOOKUP($A278,[3]Dept!$A$4:$U$42,6,FALSE)*G$3%</f>
        <v>0</v>
      </c>
      <c r="H278" s="55">
        <f>VLOOKUP($A278,[3]Dept!$A$4:$U$42,7,FALSE)*H$3%</f>
        <v>0</v>
      </c>
      <c r="I278" s="55">
        <f>VLOOKUP($A278,[3]Dept!$A$4:$U$42,8,FALSE)*I$3%</f>
        <v>0</v>
      </c>
      <c r="J278" s="55">
        <f t="shared" ref="J278:J284" si="224">SUM(G278:I278)</f>
        <v>0</v>
      </c>
      <c r="K278" s="55">
        <f>VLOOKUP($A278,[3]Dept!$A$4:$U$42,10,FALSE)*K$3%</f>
        <v>0</v>
      </c>
      <c r="L278" s="55">
        <f>VLOOKUP($A278,[3]Dept!$A$4:$U$42,11,FALSE)*L$3%</f>
        <v>0</v>
      </c>
      <c r="M278" s="55">
        <f>VLOOKUP($A278,[3]Dept!$A$4:$U$42,12,FALSE)*M$3%</f>
        <v>0</v>
      </c>
      <c r="N278" s="55">
        <f t="shared" ref="N278:N284" si="225">SUM(K278:M278)</f>
        <v>0</v>
      </c>
      <c r="O278" s="55">
        <f>VLOOKUP($A278,[3]Dept!$A$4:$U$42,14,FALSE)*O$3%</f>
        <v>0</v>
      </c>
      <c r="P278" s="55">
        <f>VLOOKUP($A278,[3]Dept!$A$4:$U$42,15,FALSE)*P$3%</f>
        <v>0</v>
      </c>
      <c r="Q278" s="55">
        <f>VLOOKUP($A278,[3]Dept!$A$4:$U$42,16,FALSE)*Q$3%</f>
        <v>0</v>
      </c>
      <c r="R278" s="55">
        <f t="shared" ref="R278:R284" si="226">SUM(O278:Q278)</f>
        <v>0</v>
      </c>
      <c r="S278" s="55">
        <f>VLOOKUP($A278,[3]Dept!$A$4:$U$42,18,FALSE)*S$3%</f>
        <v>0</v>
      </c>
      <c r="T278" s="55">
        <f>VLOOKUP($A278,[3]Dept!$A$4:$U$42,19,FALSE)*T$3%</f>
        <v>0</v>
      </c>
      <c r="U278" s="55">
        <f>VLOOKUP($A278,[3]Dept!$A$4:$U$42,20,FALSE)*U$3%</f>
        <v>0</v>
      </c>
      <c r="V278" s="55">
        <f t="shared" ref="V278:V284" si="227">SUM(S278:U278)</f>
        <v>0</v>
      </c>
    </row>
    <row r="279" spans="1:22" s="6" customFormat="1" hidden="1">
      <c r="A279" s="51">
        <v>278</v>
      </c>
      <c r="B279" s="11" t="s">
        <v>188</v>
      </c>
      <c r="C279" s="59" t="s">
        <v>70</v>
      </c>
      <c r="D279" s="59"/>
      <c r="E279" s="61">
        <f t="shared" si="199"/>
        <v>0</v>
      </c>
      <c r="F279" s="61"/>
      <c r="G279" s="55">
        <f>VLOOKUP($A279,[3]Dept!$A$4:$U$42,6,FALSE)*G$3%</f>
        <v>0</v>
      </c>
      <c r="H279" s="55">
        <f>VLOOKUP($A279,[3]Dept!$A$4:$U$42,7,FALSE)*H$3%</f>
        <v>0</v>
      </c>
      <c r="I279" s="55">
        <f>VLOOKUP($A279,[3]Dept!$A$4:$U$42,8,FALSE)*I$3%</f>
        <v>0</v>
      </c>
      <c r="J279" s="55">
        <f t="shared" si="224"/>
        <v>0</v>
      </c>
      <c r="K279" s="55">
        <f>VLOOKUP($A279,[3]Dept!$A$4:$U$42,10,FALSE)*K$3%</f>
        <v>0</v>
      </c>
      <c r="L279" s="55">
        <f>VLOOKUP($A279,[3]Dept!$A$4:$U$42,11,FALSE)*L$3%</f>
        <v>0</v>
      </c>
      <c r="M279" s="55">
        <f>VLOOKUP($A279,[3]Dept!$A$4:$U$42,12,FALSE)*M$3%</f>
        <v>0</v>
      </c>
      <c r="N279" s="55">
        <f t="shared" si="225"/>
        <v>0</v>
      </c>
      <c r="O279" s="55">
        <f>VLOOKUP($A279,[3]Dept!$A$4:$U$42,14,FALSE)*O$3%</f>
        <v>0</v>
      </c>
      <c r="P279" s="55">
        <f>VLOOKUP($A279,[3]Dept!$A$4:$U$42,15,FALSE)*P$3%</f>
        <v>0</v>
      </c>
      <c r="Q279" s="55">
        <f>VLOOKUP($A279,[3]Dept!$A$4:$U$42,16,FALSE)*Q$3%</f>
        <v>0</v>
      </c>
      <c r="R279" s="55">
        <f t="shared" si="226"/>
        <v>0</v>
      </c>
      <c r="S279" s="55">
        <f>VLOOKUP($A279,[3]Dept!$A$4:$U$42,18,FALSE)*S$3%</f>
        <v>0</v>
      </c>
      <c r="T279" s="55">
        <f>VLOOKUP($A279,[3]Dept!$A$4:$U$42,19,FALSE)*T$3%</f>
        <v>0</v>
      </c>
      <c r="U279" s="55">
        <f>VLOOKUP($A279,[3]Dept!$A$4:$U$42,20,FALSE)*U$3%</f>
        <v>0</v>
      </c>
      <c r="V279" s="55">
        <f t="shared" si="227"/>
        <v>0</v>
      </c>
    </row>
    <row r="280" spans="1:22" s="6" customFormat="1" hidden="1">
      <c r="A280" s="51">
        <v>279</v>
      </c>
      <c r="B280" s="11" t="s">
        <v>188</v>
      </c>
      <c r="C280" s="59" t="s">
        <v>56</v>
      </c>
      <c r="D280" s="59"/>
      <c r="E280" s="61">
        <f t="shared" si="199"/>
        <v>0</v>
      </c>
      <c r="F280" s="61"/>
      <c r="G280" s="55">
        <f>VLOOKUP($A280,[3]Dept!$A$4:$U$42,6,FALSE)*G$3%</f>
        <v>0</v>
      </c>
      <c r="H280" s="55">
        <f>VLOOKUP($A280,[3]Dept!$A$4:$U$42,7,FALSE)*H$3%</f>
        <v>0</v>
      </c>
      <c r="I280" s="55">
        <f>VLOOKUP($A280,[3]Dept!$A$4:$U$42,8,FALSE)*I$3%</f>
        <v>0</v>
      </c>
      <c r="J280" s="55">
        <f t="shared" si="224"/>
        <v>0</v>
      </c>
      <c r="K280" s="55">
        <f>VLOOKUP($A280,[3]Dept!$A$4:$U$42,10,FALSE)*K$3%</f>
        <v>0</v>
      </c>
      <c r="L280" s="55">
        <f>VLOOKUP($A280,[3]Dept!$A$4:$U$42,11,FALSE)*L$3%</f>
        <v>0</v>
      </c>
      <c r="M280" s="55">
        <f>VLOOKUP($A280,[3]Dept!$A$4:$U$42,12,FALSE)*M$3%</f>
        <v>0</v>
      </c>
      <c r="N280" s="55">
        <f t="shared" si="225"/>
        <v>0</v>
      </c>
      <c r="O280" s="55">
        <f>VLOOKUP($A280,[3]Dept!$A$4:$U$42,14,FALSE)*O$3%</f>
        <v>0</v>
      </c>
      <c r="P280" s="55">
        <f>VLOOKUP($A280,[3]Dept!$A$4:$U$42,15,FALSE)*P$3%</f>
        <v>0</v>
      </c>
      <c r="Q280" s="55">
        <f>VLOOKUP($A280,[3]Dept!$A$4:$U$42,16,FALSE)*Q$3%</f>
        <v>0</v>
      </c>
      <c r="R280" s="55">
        <f t="shared" si="226"/>
        <v>0</v>
      </c>
      <c r="S280" s="55">
        <f>VLOOKUP($A280,[3]Dept!$A$4:$U$42,18,FALSE)*S$3%</f>
        <v>0</v>
      </c>
      <c r="T280" s="55">
        <f>VLOOKUP($A280,[3]Dept!$A$4:$U$42,19,FALSE)*T$3%</f>
        <v>0</v>
      </c>
      <c r="U280" s="55">
        <f>VLOOKUP($A280,[3]Dept!$A$4:$U$42,20,FALSE)*U$3%</f>
        <v>0</v>
      </c>
      <c r="V280" s="55">
        <f t="shared" si="227"/>
        <v>0</v>
      </c>
    </row>
    <row r="281" spans="1:22" s="6" customFormat="1" hidden="1">
      <c r="A281" s="51">
        <v>280</v>
      </c>
      <c r="B281" s="11" t="s">
        <v>188</v>
      </c>
      <c r="C281" s="59" t="s">
        <v>47</v>
      </c>
      <c r="D281" s="59"/>
      <c r="E281" s="61">
        <f t="shared" si="199"/>
        <v>0</v>
      </c>
      <c r="F281" s="61"/>
      <c r="G281" s="55">
        <f>VLOOKUP($A281,[3]Dept!$A$4:$U$42,6,FALSE)*G$3%</f>
        <v>0</v>
      </c>
      <c r="H281" s="55">
        <f>VLOOKUP($A281,[3]Dept!$A$4:$U$42,7,FALSE)*H$3%</f>
        <v>0</v>
      </c>
      <c r="I281" s="55">
        <f>VLOOKUP($A281,[3]Dept!$A$4:$U$42,8,FALSE)*I$3%</f>
        <v>0</v>
      </c>
      <c r="J281" s="55">
        <f t="shared" si="224"/>
        <v>0</v>
      </c>
      <c r="K281" s="55">
        <f>VLOOKUP($A281,[3]Dept!$A$4:$U$42,10,FALSE)*K$3%</f>
        <v>0</v>
      </c>
      <c r="L281" s="55">
        <f>VLOOKUP($A281,[3]Dept!$A$4:$U$42,11,FALSE)*L$3%</f>
        <v>0</v>
      </c>
      <c r="M281" s="55">
        <f>VLOOKUP($A281,[3]Dept!$A$4:$U$42,12,FALSE)*M$3%</f>
        <v>0</v>
      </c>
      <c r="N281" s="55">
        <f t="shared" si="225"/>
        <v>0</v>
      </c>
      <c r="O281" s="55">
        <f>VLOOKUP($A281,[3]Dept!$A$4:$U$42,14,FALSE)*O$3%</f>
        <v>0</v>
      </c>
      <c r="P281" s="55">
        <f>VLOOKUP($A281,[3]Dept!$A$4:$U$42,15,FALSE)*P$3%</f>
        <v>0</v>
      </c>
      <c r="Q281" s="55">
        <f>VLOOKUP($A281,[3]Dept!$A$4:$U$42,16,FALSE)*Q$3%</f>
        <v>0</v>
      </c>
      <c r="R281" s="55">
        <f t="shared" si="226"/>
        <v>0</v>
      </c>
      <c r="S281" s="55">
        <f>VLOOKUP($A281,[3]Dept!$A$4:$U$42,18,FALSE)*S$3%</f>
        <v>0</v>
      </c>
      <c r="T281" s="55">
        <f>VLOOKUP($A281,[3]Dept!$A$4:$U$42,19,FALSE)*T$3%</f>
        <v>0</v>
      </c>
      <c r="U281" s="55">
        <f>VLOOKUP($A281,[3]Dept!$A$4:$U$42,20,FALSE)*U$3%</f>
        <v>0</v>
      </c>
      <c r="V281" s="55">
        <f t="shared" si="227"/>
        <v>0</v>
      </c>
    </row>
    <row r="282" spans="1:22" s="6" customFormat="1" hidden="1">
      <c r="A282" s="51">
        <v>281</v>
      </c>
      <c r="B282" s="11" t="s">
        <v>188</v>
      </c>
      <c r="C282" s="59" t="s">
        <v>187</v>
      </c>
      <c r="D282" s="59"/>
      <c r="E282" s="61">
        <f t="shared" si="199"/>
        <v>0</v>
      </c>
      <c r="F282" s="61"/>
      <c r="G282" s="55">
        <f>VLOOKUP($A282,[3]Dept!$A$4:$U$42,6,FALSE)*G$3%</f>
        <v>0</v>
      </c>
      <c r="H282" s="55">
        <f>VLOOKUP($A282,[3]Dept!$A$4:$U$42,7,FALSE)*H$3%</f>
        <v>0</v>
      </c>
      <c r="I282" s="55">
        <f>VLOOKUP($A282,[3]Dept!$A$4:$U$42,8,FALSE)*I$3%</f>
        <v>0</v>
      </c>
      <c r="J282" s="55">
        <f t="shared" si="224"/>
        <v>0</v>
      </c>
      <c r="K282" s="55">
        <f>VLOOKUP($A282,[3]Dept!$A$4:$U$42,10,FALSE)*K$3%</f>
        <v>0</v>
      </c>
      <c r="L282" s="55">
        <f>VLOOKUP($A282,[3]Dept!$A$4:$U$42,11,FALSE)*L$3%</f>
        <v>0</v>
      </c>
      <c r="M282" s="55">
        <f>VLOOKUP($A282,[3]Dept!$A$4:$U$42,12,FALSE)*M$3%</f>
        <v>0</v>
      </c>
      <c r="N282" s="55">
        <f t="shared" si="225"/>
        <v>0</v>
      </c>
      <c r="O282" s="55">
        <f>VLOOKUP($A282,[3]Dept!$A$4:$U$42,14,FALSE)*O$3%</f>
        <v>0</v>
      </c>
      <c r="P282" s="55">
        <f>VLOOKUP($A282,[3]Dept!$A$4:$U$42,15,FALSE)*P$3%</f>
        <v>0</v>
      </c>
      <c r="Q282" s="55">
        <f>VLOOKUP($A282,[3]Dept!$A$4:$U$42,16,FALSE)*Q$3%</f>
        <v>0</v>
      </c>
      <c r="R282" s="55">
        <f t="shared" si="226"/>
        <v>0</v>
      </c>
      <c r="S282" s="55">
        <f>VLOOKUP($A282,[3]Dept!$A$4:$U$42,18,FALSE)*S$3%</f>
        <v>0</v>
      </c>
      <c r="T282" s="55">
        <f>VLOOKUP($A282,[3]Dept!$A$4:$U$42,19,FALSE)*T$3%</f>
        <v>0</v>
      </c>
      <c r="U282" s="55">
        <f>VLOOKUP($A282,[3]Dept!$A$4:$U$42,20,FALSE)*U$3%</f>
        <v>0</v>
      </c>
      <c r="V282" s="55">
        <f t="shared" si="227"/>
        <v>0</v>
      </c>
    </row>
    <row r="283" spans="1:22" hidden="1">
      <c r="A283" s="51">
        <v>282</v>
      </c>
      <c r="B283" s="11" t="s">
        <v>188</v>
      </c>
      <c r="C283" s="59" t="s">
        <v>50</v>
      </c>
      <c r="D283" s="59"/>
      <c r="E283" s="61">
        <f t="shared" si="199"/>
        <v>0</v>
      </c>
      <c r="F283" s="61"/>
      <c r="G283" s="55">
        <f>VLOOKUP($A283,[3]Dept!$A$4:$U$42,6,FALSE)*G$3%</f>
        <v>0</v>
      </c>
      <c r="H283" s="55">
        <f>VLOOKUP($A283,[3]Dept!$A$4:$U$42,7,FALSE)*H$3%</f>
        <v>0</v>
      </c>
      <c r="I283" s="55">
        <f>VLOOKUP($A283,[3]Dept!$A$4:$U$42,8,FALSE)*I$3%</f>
        <v>0</v>
      </c>
      <c r="J283" s="55">
        <f t="shared" si="224"/>
        <v>0</v>
      </c>
      <c r="K283" s="55">
        <f>VLOOKUP($A283,[3]Dept!$A$4:$U$42,10,FALSE)*K$3%</f>
        <v>0</v>
      </c>
      <c r="L283" s="55">
        <f>VLOOKUP($A283,[3]Dept!$A$4:$U$42,11,FALSE)*L$3%</f>
        <v>0</v>
      </c>
      <c r="M283" s="55">
        <f>VLOOKUP($A283,[3]Dept!$A$4:$U$42,12,FALSE)*M$3%</f>
        <v>0</v>
      </c>
      <c r="N283" s="55">
        <f t="shared" si="225"/>
        <v>0</v>
      </c>
      <c r="O283" s="55">
        <f>VLOOKUP($A283,[3]Dept!$A$4:$U$42,14,FALSE)*O$3%</f>
        <v>0</v>
      </c>
      <c r="P283" s="55">
        <f>VLOOKUP($A283,[3]Dept!$A$4:$U$42,15,FALSE)*P$3%</f>
        <v>0</v>
      </c>
      <c r="Q283" s="55">
        <f>VLOOKUP($A283,[3]Dept!$A$4:$U$42,16,FALSE)*Q$3%</f>
        <v>0</v>
      </c>
      <c r="R283" s="55">
        <f t="shared" si="226"/>
        <v>0</v>
      </c>
      <c r="S283" s="55">
        <f>VLOOKUP($A283,[3]Dept!$A$4:$U$42,18,FALSE)*S$3%</f>
        <v>0</v>
      </c>
      <c r="T283" s="55">
        <f>VLOOKUP($A283,[3]Dept!$A$4:$U$42,19,FALSE)*T$3%</f>
        <v>0</v>
      </c>
      <c r="U283" s="55">
        <f>VLOOKUP($A283,[3]Dept!$A$4:$U$42,20,FALSE)*U$3%</f>
        <v>0</v>
      </c>
      <c r="V283" s="55">
        <f t="shared" si="227"/>
        <v>0</v>
      </c>
    </row>
    <row r="284" spans="1:22" s="6" customFormat="1" hidden="1">
      <c r="A284" s="51">
        <v>283</v>
      </c>
      <c r="B284" s="11" t="s">
        <v>188</v>
      </c>
      <c r="C284" s="59" t="s">
        <v>48</v>
      </c>
      <c r="D284" s="59"/>
      <c r="E284" s="61">
        <f t="shared" si="199"/>
        <v>0</v>
      </c>
      <c r="F284" s="61"/>
      <c r="G284" s="55">
        <f>VLOOKUP($A284,[3]Dept!$A$4:$U$42,6,FALSE)*G$3%</f>
        <v>0</v>
      </c>
      <c r="H284" s="55">
        <f>VLOOKUP($A284,[3]Dept!$A$4:$U$42,7,FALSE)*H$3%</f>
        <v>0</v>
      </c>
      <c r="I284" s="55">
        <f>VLOOKUP($A284,[3]Dept!$A$4:$U$42,8,FALSE)*I$3%</f>
        <v>0</v>
      </c>
      <c r="J284" s="55">
        <f t="shared" si="224"/>
        <v>0</v>
      </c>
      <c r="K284" s="55">
        <f>VLOOKUP($A284,[3]Dept!$A$4:$U$42,10,FALSE)*K$3%</f>
        <v>0</v>
      </c>
      <c r="L284" s="55">
        <f>VLOOKUP($A284,[3]Dept!$A$4:$U$42,11,FALSE)*L$3%</f>
        <v>0</v>
      </c>
      <c r="M284" s="55">
        <f>VLOOKUP($A284,[3]Dept!$A$4:$U$42,12,FALSE)*M$3%</f>
        <v>0</v>
      </c>
      <c r="N284" s="55">
        <f t="shared" si="225"/>
        <v>0</v>
      </c>
      <c r="O284" s="55">
        <f>VLOOKUP($A284,[3]Dept!$A$4:$U$42,14,FALSE)*O$3%</f>
        <v>0</v>
      </c>
      <c r="P284" s="55">
        <f>VLOOKUP($A284,[3]Dept!$A$4:$U$42,15,FALSE)*P$3%</f>
        <v>0</v>
      </c>
      <c r="Q284" s="55">
        <f>VLOOKUP($A284,[3]Dept!$A$4:$U$42,16,FALSE)*Q$3%</f>
        <v>0</v>
      </c>
      <c r="R284" s="55">
        <f t="shared" si="226"/>
        <v>0</v>
      </c>
      <c r="S284" s="55">
        <f>VLOOKUP($A284,[3]Dept!$A$4:$U$42,18,FALSE)*S$3%</f>
        <v>0</v>
      </c>
      <c r="T284" s="55">
        <f>VLOOKUP($A284,[3]Dept!$A$4:$U$42,19,FALSE)*T$3%</f>
        <v>0</v>
      </c>
      <c r="U284" s="55">
        <f>VLOOKUP($A284,[3]Dept!$A$4:$U$42,20,FALSE)*U$3%</f>
        <v>0</v>
      </c>
      <c r="V284" s="55">
        <f t="shared" si="227"/>
        <v>0</v>
      </c>
    </row>
    <row r="285" spans="1:22">
      <c r="A285" s="52">
        <v>284</v>
      </c>
      <c r="B285" s="9" t="s">
        <v>30</v>
      </c>
      <c r="C285" s="54" t="s">
        <v>187</v>
      </c>
      <c r="D285" s="54"/>
      <c r="E285" s="54">
        <f t="shared" si="199"/>
        <v>0</v>
      </c>
      <c r="F285" s="55"/>
      <c r="G285" s="55"/>
      <c r="H285" s="55"/>
      <c r="I285" s="55"/>
      <c r="J285" s="54">
        <f t="shared" ref="J285:J289" si="228">SUM(G285:I285)</f>
        <v>0</v>
      </c>
      <c r="K285" s="55"/>
      <c r="L285" s="55"/>
      <c r="M285" s="55"/>
      <c r="N285" s="54">
        <f t="shared" ref="N285:N352" si="229">SUM(K285:M285)</f>
        <v>0</v>
      </c>
      <c r="O285" s="55"/>
      <c r="P285" s="55"/>
      <c r="Q285" s="55"/>
      <c r="R285" s="54">
        <f t="shared" ref="R285:R352" si="230">SUM(O285:Q285)</f>
        <v>0</v>
      </c>
      <c r="S285" s="55"/>
      <c r="T285" s="55"/>
      <c r="U285" s="55"/>
      <c r="V285" s="54">
        <f t="shared" ref="V285:V352" si="231">SUM(S285:U285)</f>
        <v>0</v>
      </c>
    </row>
    <row r="286" spans="1:22" hidden="1">
      <c r="A286" s="52">
        <v>285</v>
      </c>
      <c r="B286" s="9"/>
      <c r="C286" s="66"/>
      <c r="D286" s="66"/>
      <c r="E286" s="66"/>
      <c r="F286" s="61"/>
      <c r="G286" s="61"/>
      <c r="H286" s="61"/>
      <c r="I286" s="61"/>
      <c r="J286" s="66"/>
      <c r="K286" s="61"/>
      <c r="L286" s="61"/>
      <c r="M286" s="61"/>
      <c r="N286" s="66"/>
      <c r="O286" s="61"/>
      <c r="P286" s="61"/>
      <c r="Q286" s="61"/>
      <c r="R286" s="66"/>
      <c r="S286" s="61"/>
      <c r="T286" s="61"/>
      <c r="U286" s="61"/>
      <c r="V286" s="66"/>
    </row>
    <row r="287" spans="1:22" ht="15.75" hidden="1" customHeight="1">
      <c r="A287" s="129">
        <v>286</v>
      </c>
      <c r="B287" s="124" t="s">
        <v>86</v>
      </c>
      <c r="C287" s="123" t="s">
        <v>241</v>
      </c>
      <c r="D287" s="123"/>
      <c r="E287" s="123">
        <f>+E288+E301</f>
        <v>1404982.5050061671</v>
      </c>
      <c r="F287" s="104"/>
      <c r="G287" s="123">
        <f>+G288+G301</f>
        <v>139396.99435857064</v>
      </c>
      <c r="H287" s="123">
        <f t="shared" ref="H287:V287" si="232">+H288+H301</f>
        <v>134087.95900372308</v>
      </c>
      <c r="I287" s="123">
        <f t="shared" si="232"/>
        <v>119112.08816579555</v>
      </c>
      <c r="J287" s="123">
        <f t="shared" si="232"/>
        <v>392597.04152808932</v>
      </c>
      <c r="K287" s="123">
        <f t="shared" si="232"/>
        <v>110754.90384258828</v>
      </c>
      <c r="L287" s="123">
        <f t="shared" si="232"/>
        <v>109208.39249775339</v>
      </c>
      <c r="M287" s="123">
        <f t="shared" si="232"/>
        <v>109919.76483687588</v>
      </c>
      <c r="N287" s="123">
        <f t="shared" si="232"/>
        <v>329883.06117721752</v>
      </c>
      <c r="O287" s="123">
        <f t="shared" si="232"/>
        <v>107918.29569067106</v>
      </c>
      <c r="P287" s="123">
        <f t="shared" si="232"/>
        <v>106961.9693924936</v>
      </c>
      <c r="Q287" s="123">
        <f t="shared" si="232"/>
        <v>111327.14107303425</v>
      </c>
      <c r="R287" s="123">
        <f t="shared" si="232"/>
        <v>326207.40615619894</v>
      </c>
      <c r="S287" s="123">
        <f t="shared" si="232"/>
        <v>121806.78051820063</v>
      </c>
      <c r="T287" s="123">
        <f t="shared" si="232"/>
        <v>114867.10700921838</v>
      </c>
      <c r="U287" s="123">
        <f t="shared" si="232"/>
        <v>119621.10861724237</v>
      </c>
      <c r="V287" s="123">
        <f t="shared" si="232"/>
        <v>356294.99614466145</v>
      </c>
    </row>
    <row r="288" spans="1:22" s="6" customFormat="1" hidden="1">
      <c r="A288" s="129">
        <v>287</v>
      </c>
      <c r="B288" s="124" t="s">
        <v>243</v>
      </c>
      <c r="C288" s="123" t="s">
        <v>246</v>
      </c>
      <c r="D288" s="123"/>
      <c r="E288" s="123">
        <f>SUM(E289:E300)</f>
        <v>1404982.5050061671</v>
      </c>
      <c r="F288" s="104"/>
      <c r="G288" s="123">
        <f t="shared" ref="G288:V288" si="233">SUM(G289:G300)</f>
        <v>139396.99435857064</v>
      </c>
      <c r="H288" s="123">
        <f t="shared" si="233"/>
        <v>134087.95900372308</v>
      </c>
      <c r="I288" s="123">
        <f t="shared" si="233"/>
        <v>119112.08816579555</v>
      </c>
      <c r="J288" s="123">
        <f t="shared" si="233"/>
        <v>392597.04152808932</v>
      </c>
      <c r="K288" s="123">
        <f t="shared" si="233"/>
        <v>110754.90384258828</v>
      </c>
      <c r="L288" s="123">
        <f t="shared" si="233"/>
        <v>109208.39249775339</v>
      </c>
      <c r="M288" s="123">
        <f t="shared" si="233"/>
        <v>109919.76483687588</v>
      </c>
      <c r="N288" s="123">
        <f t="shared" si="233"/>
        <v>329883.06117721752</v>
      </c>
      <c r="O288" s="123">
        <f t="shared" si="233"/>
        <v>107918.29569067106</v>
      </c>
      <c r="P288" s="123">
        <f t="shared" si="233"/>
        <v>106961.9693924936</v>
      </c>
      <c r="Q288" s="123">
        <f t="shared" si="233"/>
        <v>111327.14107303425</v>
      </c>
      <c r="R288" s="123">
        <f t="shared" si="233"/>
        <v>326207.40615619894</v>
      </c>
      <c r="S288" s="123">
        <f t="shared" si="233"/>
        <v>121806.78051820063</v>
      </c>
      <c r="T288" s="123">
        <f t="shared" si="233"/>
        <v>114867.10700921838</v>
      </c>
      <c r="U288" s="123">
        <f t="shared" si="233"/>
        <v>119621.10861724237</v>
      </c>
      <c r="V288" s="123">
        <f t="shared" si="233"/>
        <v>356294.99614466145</v>
      </c>
    </row>
    <row r="289" spans="1:22" s="6" customFormat="1" hidden="1">
      <c r="A289" s="51">
        <v>288</v>
      </c>
      <c r="B289" s="11" t="s">
        <v>243</v>
      </c>
      <c r="C289" s="59" t="s">
        <v>42</v>
      </c>
      <c r="D289" s="59"/>
      <c r="E289" s="61">
        <f t="shared" si="199"/>
        <v>0</v>
      </c>
      <c r="F289" s="61"/>
      <c r="G289" s="61">
        <f>VLOOKUP($A289,[23]Dept!$A$6:$T$42,5,FALSE)*G$3%</f>
        <v>0</v>
      </c>
      <c r="H289" s="61">
        <f>VLOOKUP($A289,[23]Dept!$A$6:$T$42,6,FALSE)*H$3%</f>
        <v>0</v>
      </c>
      <c r="I289" s="61">
        <f>VLOOKUP($A289,[23]Dept!$A$6:$T$42,7,FALSE)*I$3%</f>
        <v>0</v>
      </c>
      <c r="J289" s="61">
        <f t="shared" si="228"/>
        <v>0</v>
      </c>
      <c r="K289" s="61">
        <f>VLOOKUP($A289,[23]Dept!$A$6:$T$42,9,FALSE)*K$3%</f>
        <v>0</v>
      </c>
      <c r="L289" s="61">
        <f>VLOOKUP($A289,[23]Dept!$A$6:$T$42,10,FALSE)*L$3%</f>
        <v>0</v>
      </c>
      <c r="M289" s="61">
        <f>VLOOKUP($A289,[23]Dept!$A$6:$T$42,11,FALSE)*M$3%</f>
        <v>0</v>
      </c>
      <c r="N289" s="61">
        <f t="shared" si="229"/>
        <v>0</v>
      </c>
      <c r="O289" s="61">
        <f>VLOOKUP($A289,[23]Dept!$A$6:$T$42,13,FALSE)*O$3%</f>
        <v>0</v>
      </c>
      <c r="P289" s="61">
        <f>VLOOKUP($A289,[23]Dept!$A$6:$T$42,14,FALSE)*P$3%</f>
        <v>0</v>
      </c>
      <c r="Q289" s="61">
        <f>VLOOKUP($A289,[23]Dept!$A$6:$T$42,15,FALSE)*Q$3%</f>
        <v>0</v>
      </c>
      <c r="R289" s="61">
        <f>SUM(O289:Q289)</f>
        <v>0</v>
      </c>
      <c r="S289" s="61">
        <f>VLOOKUP($A289,[23]Dept!$A$6:$T$42,17,FALSE)*S$3%</f>
        <v>0</v>
      </c>
      <c r="T289" s="61">
        <f>VLOOKUP($A289,[23]Dept!$A$6:$T$42,18,FALSE)*T$3%</f>
        <v>0</v>
      </c>
      <c r="U289" s="61">
        <f>VLOOKUP($A289,[23]Dept!$A$6:$T$42,19,FALSE)*U$3%</f>
        <v>0</v>
      </c>
      <c r="V289" s="61">
        <f t="shared" si="231"/>
        <v>0</v>
      </c>
    </row>
    <row r="290" spans="1:22" s="6" customFormat="1" hidden="1">
      <c r="A290" s="51">
        <v>289</v>
      </c>
      <c r="B290" s="11" t="s">
        <v>243</v>
      </c>
      <c r="C290" s="59" t="s">
        <v>41</v>
      </c>
      <c r="D290" s="59"/>
      <c r="E290" s="61">
        <f t="shared" si="199"/>
        <v>0</v>
      </c>
      <c r="F290" s="61"/>
      <c r="G290" s="61">
        <f>VLOOKUP($A290,[23]Dept!$A$6:$T$42,5,FALSE)*G$3%</f>
        <v>0</v>
      </c>
      <c r="H290" s="61">
        <f>VLOOKUP($A290,[23]Dept!$A$6:$T$42,6,FALSE)*H$3%</f>
        <v>0</v>
      </c>
      <c r="I290" s="61">
        <f>VLOOKUP($A290,[23]Dept!$A$6:$T$42,7,FALSE)*I$3%</f>
        <v>0</v>
      </c>
      <c r="J290" s="61">
        <f t="shared" ref="J290:J299" si="234">SUM(G290:I290)</f>
        <v>0</v>
      </c>
      <c r="K290" s="61">
        <f>VLOOKUP($A290,[23]Dept!$A$6:$T$42,9,FALSE)*K$3%</f>
        <v>0</v>
      </c>
      <c r="L290" s="61">
        <f>VLOOKUP($A290,[23]Dept!$A$6:$T$42,10,FALSE)*L$3%</f>
        <v>0</v>
      </c>
      <c r="M290" s="61">
        <f>VLOOKUP($A290,[23]Dept!$A$6:$T$42,11,FALSE)*M$3%</f>
        <v>0</v>
      </c>
      <c r="N290" s="61">
        <f t="shared" ref="N290:N299" si="235">SUM(K290:M290)</f>
        <v>0</v>
      </c>
      <c r="O290" s="61">
        <f>VLOOKUP($A290,[23]Dept!$A$6:$T$42,13,FALSE)*O$3%</f>
        <v>0</v>
      </c>
      <c r="P290" s="61">
        <f>VLOOKUP($A290,[23]Dept!$A$6:$T$42,14,FALSE)*P$3%</f>
        <v>0</v>
      </c>
      <c r="Q290" s="61">
        <f>VLOOKUP($A290,[23]Dept!$A$6:$T$42,15,FALSE)*Q$3%</f>
        <v>0</v>
      </c>
      <c r="R290" s="61">
        <f t="shared" ref="R290:R299" si="236">SUM(O290:Q290)</f>
        <v>0</v>
      </c>
      <c r="S290" s="61">
        <f>VLOOKUP($A290,[23]Dept!$A$6:$T$42,17,FALSE)*S$3%</f>
        <v>0</v>
      </c>
      <c r="T290" s="61">
        <f>VLOOKUP($A290,[23]Dept!$A$6:$T$42,18,FALSE)*T$3%</f>
        <v>0</v>
      </c>
      <c r="U290" s="61">
        <f>VLOOKUP($A290,[23]Dept!$A$6:$T$42,19,FALSE)*U$3%</f>
        <v>0</v>
      </c>
      <c r="V290" s="61">
        <f t="shared" ref="V290:V299" si="237">SUM(S290:U290)</f>
        <v>0</v>
      </c>
    </row>
    <row r="291" spans="1:22" s="6" customFormat="1" hidden="1">
      <c r="A291" s="51">
        <v>290</v>
      </c>
      <c r="B291" s="11" t="s">
        <v>243</v>
      </c>
      <c r="C291" s="59" t="s">
        <v>68</v>
      </c>
      <c r="D291" s="59"/>
      <c r="E291" s="61">
        <f t="shared" si="199"/>
        <v>36835.807584441587</v>
      </c>
      <c r="F291" s="61"/>
      <c r="G291" s="61">
        <f>VLOOKUP($A291,[23]Dept!$A$6:$T$42,5,FALSE)*G$3%</f>
        <v>3654.7080435135081</v>
      </c>
      <c r="H291" s="61">
        <f>VLOOKUP($A291,[23]Dept!$A$6:$T$42,6,FALSE)*H$3%</f>
        <v>3515.5158442559782</v>
      </c>
      <c r="I291" s="61">
        <f>VLOOKUP($A291,[23]Dept!$A$6:$T$42,7,FALSE)*I$3%</f>
        <v>3122.8787155872997</v>
      </c>
      <c r="J291" s="61">
        <f t="shared" si="234"/>
        <v>10293.102603356787</v>
      </c>
      <c r="K291" s="61">
        <f>VLOOKUP($A291,[23]Dept!$A$6:$T$42,9,FALSE)*K$3%</f>
        <v>2903.7701981641426</v>
      </c>
      <c r="L291" s="61">
        <f>VLOOKUP($A291,[23]Dept!$A$6:$T$42,10,FALSE)*L$3%</f>
        <v>2863.2237898476606</v>
      </c>
      <c r="M291" s="61">
        <f>VLOOKUP($A291,[23]Dept!$A$6:$T$42,11,FALSE)*M$3%</f>
        <v>2881.8745378188569</v>
      </c>
      <c r="N291" s="61">
        <f t="shared" si="235"/>
        <v>8648.8685258306614</v>
      </c>
      <c r="O291" s="61">
        <f>VLOOKUP($A291,[23]Dept!$A$6:$T$42,13,FALSE)*O$3%</f>
        <v>2829.4000535508312</v>
      </c>
      <c r="P291" s="61">
        <f>VLOOKUP($A291,[23]Dept!$A$6:$T$42,14,FALSE)*P$3%</f>
        <v>2804.3271068186928</v>
      </c>
      <c r="Q291" s="61">
        <f>VLOOKUP($A291,[23]Dept!$A$6:$T$42,15,FALSE)*Q$3%</f>
        <v>2918.7731042062142</v>
      </c>
      <c r="R291" s="61">
        <f t="shared" si="236"/>
        <v>8552.5002645757377</v>
      </c>
      <c r="S291" s="61">
        <f>VLOOKUP($A291,[23]Dept!$A$6:$T$42,17,FALSE)*S$3%</f>
        <v>3193.5281141661271</v>
      </c>
      <c r="T291" s="61">
        <f>VLOOKUP($A291,[23]Dept!$A$6:$T$42,18,FALSE)*T$3%</f>
        <v>3011.5838713268931</v>
      </c>
      <c r="U291" s="61">
        <f>VLOOKUP($A291,[23]Dept!$A$6:$T$42,19,FALSE)*U$3%</f>
        <v>3136.2242051853773</v>
      </c>
      <c r="V291" s="61">
        <f t="shared" si="237"/>
        <v>9341.3361906783975</v>
      </c>
    </row>
    <row r="292" spans="1:22" s="6" customFormat="1" hidden="1">
      <c r="A292" s="51">
        <v>291</v>
      </c>
      <c r="B292" s="11" t="s">
        <v>243</v>
      </c>
      <c r="C292" s="60" t="s">
        <v>159</v>
      </c>
      <c r="D292" s="60"/>
      <c r="E292" s="61">
        <f t="shared" si="199"/>
        <v>0</v>
      </c>
      <c r="F292" s="61"/>
      <c r="G292" s="61">
        <f>VLOOKUP($A292,[23]Dept!$A$6:$T$42,5,FALSE)*G$3%</f>
        <v>0</v>
      </c>
      <c r="H292" s="61">
        <f>VLOOKUP($A292,[23]Dept!$A$6:$T$42,6,FALSE)*H$3%</f>
        <v>0</v>
      </c>
      <c r="I292" s="61">
        <f>VLOOKUP($A292,[23]Dept!$A$6:$T$42,7,FALSE)*I$3%</f>
        <v>0</v>
      </c>
      <c r="J292" s="61">
        <f t="shared" si="234"/>
        <v>0</v>
      </c>
      <c r="K292" s="61">
        <f>VLOOKUP($A292,[23]Dept!$A$6:$T$42,9,FALSE)*K$3%</f>
        <v>0</v>
      </c>
      <c r="L292" s="61">
        <f>VLOOKUP($A292,[23]Dept!$A$6:$T$42,10,FALSE)*L$3%</f>
        <v>0</v>
      </c>
      <c r="M292" s="61">
        <f>VLOOKUP($A292,[23]Dept!$A$6:$T$42,11,FALSE)*M$3%</f>
        <v>0</v>
      </c>
      <c r="N292" s="61">
        <f t="shared" si="235"/>
        <v>0</v>
      </c>
      <c r="O292" s="61">
        <f>VLOOKUP($A292,[23]Dept!$A$6:$T$42,13,FALSE)*O$3%</f>
        <v>0</v>
      </c>
      <c r="P292" s="61">
        <f>VLOOKUP($A292,[23]Dept!$A$6:$T$42,14,FALSE)*P$3%</f>
        <v>0</v>
      </c>
      <c r="Q292" s="61">
        <f>VLOOKUP($A292,[23]Dept!$A$6:$T$42,15,FALSE)*Q$3%</f>
        <v>0</v>
      </c>
      <c r="R292" s="61">
        <f t="shared" si="236"/>
        <v>0</v>
      </c>
      <c r="S292" s="61">
        <f>VLOOKUP($A292,[23]Dept!$A$6:$T$42,17,FALSE)*S$3%</f>
        <v>0</v>
      </c>
      <c r="T292" s="61">
        <f>VLOOKUP($A292,[23]Dept!$A$6:$T$42,18,FALSE)*T$3%</f>
        <v>0</v>
      </c>
      <c r="U292" s="61">
        <f>VLOOKUP($A292,[23]Dept!$A$6:$T$42,19,FALSE)*U$3%</f>
        <v>0</v>
      </c>
      <c r="V292" s="61">
        <f t="shared" si="237"/>
        <v>0</v>
      </c>
    </row>
    <row r="293" spans="1:22" s="6" customFormat="1" hidden="1">
      <c r="A293" s="51">
        <v>292</v>
      </c>
      <c r="B293" s="11" t="s">
        <v>243</v>
      </c>
      <c r="C293" s="59" t="s">
        <v>69</v>
      </c>
      <c r="D293" s="59"/>
      <c r="E293" s="61">
        <f t="shared" si="199"/>
        <v>0</v>
      </c>
      <c r="F293" s="61"/>
      <c r="G293" s="61">
        <f>VLOOKUP($A293,[23]Dept!$A$6:$T$42,5,FALSE)*G$3%</f>
        <v>0</v>
      </c>
      <c r="H293" s="61">
        <f>VLOOKUP($A293,[23]Dept!$A$6:$T$42,6,FALSE)*H$3%</f>
        <v>0</v>
      </c>
      <c r="I293" s="61">
        <f>VLOOKUP($A293,[23]Dept!$A$6:$T$42,7,FALSE)*I$3%</f>
        <v>0</v>
      </c>
      <c r="J293" s="61">
        <f t="shared" si="234"/>
        <v>0</v>
      </c>
      <c r="K293" s="61">
        <f>VLOOKUP($A293,[23]Dept!$A$6:$T$42,9,FALSE)*K$3%</f>
        <v>0</v>
      </c>
      <c r="L293" s="61">
        <f>VLOOKUP($A293,[23]Dept!$A$6:$T$42,10,FALSE)*L$3%</f>
        <v>0</v>
      </c>
      <c r="M293" s="61">
        <f>VLOOKUP($A293,[23]Dept!$A$6:$T$42,11,FALSE)*M$3%</f>
        <v>0</v>
      </c>
      <c r="N293" s="61">
        <f t="shared" si="235"/>
        <v>0</v>
      </c>
      <c r="O293" s="61">
        <f>VLOOKUP($A293,[23]Dept!$A$6:$T$42,13,FALSE)*O$3%</f>
        <v>0</v>
      </c>
      <c r="P293" s="61">
        <f>VLOOKUP($A293,[23]Dept!$A$6:$T$42,14,FALSE)*P$3%</f>
        <v>0</v>
      </c>
      <c r="Q293" s="61">
        <f>VLOOKUP($A293,[23]Dept!$A$6:$T$42,15,FALSE)*Q$3%</f>
        <v>0</v>
      </c>
      <c r="R293" s="61">
        <f t="shared" si="236"/>
        <v>0</v>
      </c>
      <c r="S293" s="61">
        <f>VLOOKUP($A293,[23]Dept!$A$6:$T$42,17,FALSE)*S$3%</f>
        <v>0</v>
      </c>
      <c r="T293" s="61">
        <f>VLOOKUP($A293,[23]Dept!$A$6:$T$42,18,FALSE)*T$3%</f>
        <v>0</v>
      </c>
      <c r="U293" s="61">
        <f>VLOOKUP($A293,[23]Dept!$A$6:$T$42,19,FALSE)*U$3%</f>
        <v>0</v>
      </c>
      <c r="V293" s="61">
        <f t="shared" si="237"/>
        <v>0</v>
      </c>
    </row>
    <row r="294" spans="1:22" s="6" customFormat="1" hidden="1">
      <c r="A294" s="51">
        <v>293</v>
      </c>
      <c r="B294" s="11" t="s">
        <v>243</v>
      </c>
      <c r="C294" s="59" t="s">
        <v>71</v>
      </c>
      <c r="D294" s="59"/>
      <c r="E294" s="61">
        <f t="shared" si="199"/>
        <v>0</v>
      </c>
      <c r="F294" s="61"/>
      <c r="G294" s="61">
        <f>VLOOKUP($A294,[23]Dept!$A$6:$T$42,5,FALSE)*G$3%</f>
        <v>0</v>
      </c>
      <c r="H294" s="61">
        <f>VLOOKUP($A294,[23]Dept!$A$6:$T$42,6,FALSE)*H$3%</f>
        <v>0</v>
      </c>
      <c r="I294" s="61">
        <f>VLOOKUP($A294,[23]Dept!$A$6:$T$42,7,FALSE)*I$3%</f>
        <v>0</v>
      </c>
      <c r="J294" s="61">
        <f t="shared" si="234"/>
        <v>0</v>
      </c>
      <c r="K294" s="61">
        <f>VLOOKUP($A294,[23]Dept!$A$6:$T$42,9,FALSE)*K$3%</f>
        <v>0</v>
      </c>
      <c r="L294" s="61">
        <f>VLOOKUP($A294,[23]Dept!$A$6:$T$42,10,FALSE)*L$3%</f>
        <v>0</v>
      </c>
      <c r="M294" s="61">
        <f>VLOOKUP($A294,[23]Dept!$A$6:$T$42,11,FALSE)*M$3%</f>
        <v>0</v>
      </c>
      <c r="N294" s="61">
        <f t="shared" si="235"/>
        <v>0</v>
      </c>
      <c r="O294" s="61">
        <f>VLOOKUP($A294,[23]Dept!$A$6:$T$42,13,FALSE)*O$3%</f>
        <v>0</v>
      </c>
      <c r="P294" s="61">
        <f>VLOOKUP($A294,[23]Dept!$A$6:$T$42,14,FALSE)*P$3%</f>
        <v>0</v>
      </c>
      <c r="Q294" s="61">
        <f>VLOOKUP($A294,[23]Dept!$A$6:$T$42,15,FALSE)*Q$3%</f>
        <v>0</v>
      </c>
      <c r="R294" s="61">
        <f t="shared" si="236"/>
        <v>0</v>
      </c>
      <c r="S294" s="61">
        <f>VLOOKUP($A294,[23]Dept!$A$6:$T$42,17,FALSE)*S$3%</f>
        <v>0</v>
      </c>
      <c r="T294" s="61">
        <f>VLOOKUP($A294,[23]Dept!$A$6:$T$42,18,FALSE)*T$3%</f>
        <v>0</v>
      </c>
      <c r="U294" s="61">
        <f>VLOOKUP($A294,[23]Dept!$A$6:$T$42,19,FALSE)*U$3%</f>
        <v>0</v>
      </c>
      <c r="V294" s="61">
        <f t="shared" si="237"/>
        <v>0</v>
      </c>
    </row>
    <row r="295" spans="1:22" s="6" customFormat="1" hidden="1">
      <c r="A295" s="51">
        <v>294</v>
      </c>
      <c r="B295" s="11" t="s">
        <v>243</v>
      </c>
      <c r="C295" s="59" t="s">
        <v>70</v>
      </c>
      <c r="D295" s="59"/>
      <c r="E295" s="61">
        <f t="shared" si="199"/>
        <v>847223.57444215647</v>
      </c>
      <c r="F295" s="61"/>
      <c r="G295" s="61">
        <f>VLOOKUP($A295,[23]Dept!$A$6:$T$42,5,FALSE)*G$3%</f>
        <v>84058.285000810691</v>
      </c>
      <c r="H295" s="61">
        <f>VLOOKUP($A295,[23]Dept!$A$6:$T$42,6,FALSE)*H$3%</f>
        <v>80856.864417887497</v>
      </c>
      <c r="I295" s="61">
        <f>VLOOKUP($A295,[23]Dept!$A$6:$T$42,7,FALSE)*I$3%</f>
        <v>71826.210458507892</v>
      </c>
      <c r="J295" s="61">
        <f t="shared" si="234"/>
        <v>236741.35987720609</v>
      </c>
      <c r="K295" s="61">
        <f>VLOOKUP($A295,[23]Dept!$A$6:$T$42,9,FALSE)*K$3%</f>
        <v>66786.714557775282</v>
      </c>
      <c r="L295" s="61">
        <f>VLOOKUP($A295,[23]Dept!$A$6:$T$42,10,FALSE)*L$3%</f>
        <v>65854.147166496186</v>
      </c>
      <c r="M295" s="61">
        <f>VLOOKUP($A295,[23]Dept!$A$6:$T$42,11,FALSE)*M$3%</f>
        <v>66283.114369833711</v>
      </c>
      <c r="N295" s="61">
        <f t="shared" si="235"/>
        <v>198923.97609410516</v>
      </c>
      <c r="O295" s="61">
        <f>VLOOKUP($A295,[23]Dept!$A$6:$T$42,13,FALSE)*O$3%</f>
        <v>65076.201231669118</v>
      </c>
      <c r="P295" s="61">
        <f>VLOOKUP($A295,[23]Dept!$A$6:$T$42,14,FALSE)*P$3%</f>
        <v>64499.523456829935</v>
      </c>
      <c r="Q295" s="61">
        <f>VLOOKUP($A295,[23]Dept!$A$6:$T$42,15,FALSE)*Q$3%</f>
        <v>67131.781396742925</v>
      </c>
      <c r="R295" s="61">
        <f t="shared" si="236"/>
        <v>196707.50608524197</v>
      </c>
      <c r="S295" s="61">
        <f>VLOOKUP($A295,[23]Dept!$A$6:$T$42,17,FALSE)*S$3%</f>
        <v>73451.146625820926</v>
      </c>
      <c r="T295" s="61">
        <f>VLOOKUP($A295,[23]Dept!$A$6:$T$42,18,FALSE)*T$3%</f>
        <v>69266.429040518546</v>
      </c>
      <c r="U295" s="61">
        <f>VLOOKUP($A295,[23]Dept!$A$6:$T$42,19,FALSE)*U$3%</f>
        <v>72133.156719263672</v>
      </c>
      <c r="V295" s="61">
        <f t="shared" si="237"/>
        <v>214850.73238560316</v>
      </c>
    </row>
    <row r="296" spans="1:22" s="6" customFormat="1" hidden="1">
      <c r="A296" s="51">
        <v>295</v>
      </c>
      <c r="B296" s="11" t="s">
        <v>243</v>
      </c>
      <c r="C296" s="59" t="s">
        <v>56</v>
      </c>
      <c r="D296" s="59"/>
      <c r="E296" s="61">
        <f t="shared" si="199"/>
        <v>0</v>
      </c>
      <c r="F296" s="61"/>
      <c r="G296" s="61">
        <f>VLOOKUP($A296,[23]Dept!$A$6:$T$42,5,FALSE)*G$3%</f>
        <v>0</v>
      </c>
      <c r="H296" s="61">
        <f>VLOOKUP($A296,[23]Dept!$A$6:$T$42,6,FALSE)*H$3%</f>
        <v>0</v>
      </c>
      <c r="I296" s="61">
        <f>VLOOKUP($A296,[23]Dept!$A$6:$T$42,7,FALSE)*I$3%</f>
        <v>0</v>
      </c>
      <c r="J296" s="61">
        <f t="shared" si="234"/>
        <v>0</v>
      </c>
      <c r="K296" s="61">
        <f>VLOOKUP($A296,[23]Dept!$A$6:$T$42,9,FALSE)*K$3%</f>
        <v>0</v>
      </c>
      <c r="L296" s="61">
        <f>VLOOKUP($A296,[23]Dept!$A$6:$T$42,10,FALSE)*L$3%</f>
        <v>0</v>
      </c>
      <c r="M296" s="61">
        <f>VLOOKUP($A296,[23]Dept!$A$6:$T$42,11,FALSE)*M$3%</f>
        <v>0</v>
      </c>
      <c r="N296" s="61">
        <f t="shared" si="235"/>
        <v>0</v>
      </c>
      <c r="O296" s="61">
        <f>VLOOKUP($A296,[23]Dept!$A$6:$T$42,13,FALSE)*O$3%</f>
        <v>0</v>
      </c>
      <c r="P296" s="61">
        <f>VLOOKUP($A296,[23]Dept!$A$6:$T$42,14,FALSE)*P$3%</f>
        <v>0</v>
      </c>
      <c r="Q296" s="61">
        <f>VLOOKUP($A296,[23]Dept!$A$6:$T$42,15,FALSE)*Q$3%</f>
        <v>0</v>
      </c>
      <c r="R296" s="61">
        <f t="shared" si="236"/>
        <v>0</v>
      </c>
      <c r="S296" s="61">
        <f>VLOOKUP($A296,[23]Dept!$A$6:$T$42,17,FALSE)*S$3%</f>
        <v>0</v>
      </c>
      <c r="T296" s="61">
        <f>VLOOKUP($A296,[23]Dept!$A$6:$T$42,18,FALSE)*T$3%</f>
        <v>0</v>
      </c>
      <c r="U296" s="61">
        <f>VLOOKUP($A296,[23]Dept!$A$6:$T$42,19,FALSE)*U$3%</f>
        <v>0</v>
      </c>
      <c r="V296" s="61">
        <f t="shared" si="237"/>
        <v>0</v>
      </c>
    </row>
    <row r="297" spans="1:22" s="6" customFormat="1" hidden="1">
      <c r="A297" s="51">
        <v>296</v>
      </c>
      <c r="B297" s="11" t="s">
        <v>243</v>
      </c>
      <c r="C297" s="59" t="s">
        <v>47</v>
      </c>
      <c r="D297" s="59"/>
      <c r="E297" s="61">
        <f t="shared" si="199"/>
        <v>378811.94160796335</v>
      </c>
      <c r="F297" s="61"/>
      <c r="G297" s="61">
        <f>VLOOKUP($A297,[23]Dept!$A$6:$T$42,5,FALSE)*G$3%</f>
        <v>37584.2730419285</v>
      </c>
      <c r="H297" s="61">
        <f>VLOOKUP($A297,[23]Dept!$A$6:$T$42,6,FALSE)*H$3%</f>
        <v>36152.848818730577</v>
      </c>
      <c r="I297" s="61">
        <f>VLOOKUP($A297,[23]Dept!$A$6:$T$42,7,FALSE)*I$3%</f>
        <v>32115.048569139206</v>
      </c>
      <c r="J297" s="61">
        <f t="shared" si="234"/>
        <v>105852.17042979828</v>
      </c>
      <c r="K297" s="61">
        <f>VLOOKUP($A297,[23]Dept!$A$6:$T$42,9,FALSE)*K$3%</f>
        <v>29861.781209175973</v>
      </c>
      <c r="L297" s="61">
        <f>VLOOKUP($A297,[23]Dept!$A$6:$T$42,10,FALSE)*L$3%</f>
        <v>29444.810205502814</v>
      </c>
      <c r="M297" s="61">
        <f>VLOOKUP($A297,[23]Dept!$A$6:$T$42,11,FALSE)*M$3%</f>
        <v>29636.610698412162</v>
      </c>
      <c r="N297" s="61">
        <f t="shared" si="235"/>
        <v>88943.202113090942</v>
      </c>
      <c r="O297" s="61">
        <f>VLOOKUP($A297,[23]Dept!$A$6:$T$42,13,FALSE)*O$3%</f>
        <v>29096.97379144658</v>
      </c>
      <c r="P297" s="61">
        <f>VLOOKUP($A297,[23]Dept!$A$6:$T$42,14,FALSE)*P$3%</f>
        <v>28839.128714705381</v>
      </c>
      <c r="Q297" s="61">
        <f>VLOOKUP($A297,[23]Dept!$A$6:$T$42,15,FALSE)*Q$3%</f>
        <v>30016.068038765108</v>
      </c>
      <c r="R297" s="61">
        <f t="shared" si="236"/>
        <v>87952.170544917069</v>
      </c>
      <c r="S297" s="61">
        <f>VLOOKUP($A297,[23]Dept!$A$6:$T$42,17,FALSE)*S$3%</f>
        <v>32841.592592579713</v>
      </c>
      <c r="T297" s="61">
        <f>VLOOKUP($A297,[23]Dept!$A$6:$T$42,18,FALSE)*T$3%</f>
        <v>30970.515061937167</v>
      </c>
      <c r="U297" s="61">
        <f>VLOOKUP($A297,[23]Dept!$A$6:$T$42,19,FALSE)*U$3%</f>
        <v>32252.290865640178</v>
      </c>
      <c r="V297" s="61">
        <f t="shared" si="237"/>
        <v>96064.398520157061</v>
      </c>
    </row>
    <row r="298" spans="1:22" s="6" customFormat="1" hidden="1">
      <c r="A298" s="51">
        <v>297</v>
      </c>
      <c r="B298" s="11" t="s">
        <v>243</v>
      </c>
      <c r="C298" s="59" t="s">
        <v>50</v>
      </c>
      <c r="D298" s="59"/>
      <c r="E298" s="61">
        <f t="shared" si="199"/>
        <v>0</v>
      </c>
      <c r="F298" s="61"/>
      <c r="G298" s="61">
        <f>VLOOKUP($A298,[23]Dept!$A$6:$T$42,5,FALSE)*G$3%</f>
        <v>0</v>
      </c>
      <c r="H298" s="61">
        <f>VLOOKUP($A298,[23]Dept!$A$6:$T$42,6,FALSE)*H$3%</f>
        <v>0</v>
      </c>
      <c r="I298" s="61">
        <f>VLOOKUP($A298,[23]Dept!$A$6:$T$42,7,FALSE)*I$3%</f>
        <v>0</v>
      </c>
      <c r="J298" s="61">
        <f t="shared" si="234"/>
        <v>0</v>
      </c>
      <c r="K298" s="61">
        <f>VLOOKUP($A298,[23]Dept!$A$6:$T$42,9,FALSE)*K$3%</f>
        <v>0</v>
      </c>
      <c r="L298" s="61">
        <f>VLOOKUP($A298,[23]Dept!$A$6:$T$42,10,FALSE)*L$3%</f>
        <v>0</v>
      </c>
      <c r="M298" s="61">
        <f>VLOOKUP($A298,[23]Dept!$A$6:$T$42,11,FALSE)*M$3%</f>
        <v>0</v>
      </c>
      <c r="N298" s="61">
        <f t="shared" si="235"/>
        <v>0</v>
      </c>
      <c r="O298" s="61">
        <f>VLOOKUP($A298,[23]Dept!$A$6:$T$42,13,FALSE)*O$3%</f>
        <v>0</v>
      </c>
      <c r="P298" s="61">
        <f>VLOOKUP($A298,[23]Dept!$A$6:$T$42,14,FALSE)*P$3%</f>
        <v>0</v>
      </c>
      <c r="Q298" s="61">
        <f>VLOOKUP($A298,[23]Dept!$A$6:$T$42,15,FALSE)*Q$3%</f>
        <v>0</v>
      </c>
      <c r="R298" s="61">
        <f t="shared" si="236"/>
        <v>0</v>
      </c>
      <c r="S298" s="61">
        <f>VLOOKUP($A298,[23]Dept!$A$6:$T$42,17,FALSE)*S$3%</f>
        <v>0</v>
      </c>
      <c r="T298" s="61">
        <f>VLOOKUP($A298,[23]Dept!$A$6:$T$42,18,FALSE)*T$3%</f>
        <v>0</v>
      </c>
      <c r="U298" s="61">
        <f>VLOOKUP($A298,[23]Dept!$A$6:$T$42,19,FALSE)*U$3%</f>
        <v>0</v>
      </c>
      <c r="V298" s="61">
        <f t="shared" si="237"/>
        <v>0</v>
      </c>
    </row>
    <row r="299" spans="1:22" s="6" customFormat="1" hidden="1">
      <c r="A299" s="51">
        <v>298</v>
      </c>
      <c r="B299" s="11" t="s">
        <v>243</v>
      </c>
      <c r="C299" s="59" t="s">
        <v>48</v>
      </c>
      <c r="D299" s="59"/>
      <c r="E299" s="61">
        <f t="shared" si="199"/>
        <v>142111.18137160584</v>
      </c>
      <c r="F299" s="61"/>
      <c r="G299" s="61">
        <f>VLOOKUP($A299,[23]Dept!$A$6:$T$42,5,FALSE)*G$3%</f>
        <v>14099.728272317947</v>
      </c>
      <c r="H299" s="61">
        <f>VLOOKUP($A299,[23]Dept!$A$6:$T$42,6,FALSE)*H$3%</f>
        <v>13562.729922849037</v>
      </c>
      <c r="I299" s="61">
        <f>VLOOKUP($A299,[23]Dept!$A$6:$T$42,7,FALSE)*I$3%</f>
        <v>12047.950422561151</v>
      </c>
      <c r="J299" s="61">
        <f t="shared" si="234"/>
        <v>39710.408617728135</v>
      </c>
      <c r="K299" s="61">
        <f>VLOOKUP($A299,[23]Dept!$A$6:$T$42,9,FALSE)*K$3%</f>
        <v>11202.637877472886</v>
      </c>
      <c r="L299" s="61">
        <f>VLOOKUP($A299,[23]Dept!$A$6:$T$42,10,FALSE)*L$3%</f>
        <v>11046.211335906724</v>
      </c>
      <c r="M299" s="61">
        <f>VLOOKUP($A299,[23]Dept!$A$6:$T$42,11,FALSE)*M$3%</f>
        <v>11118.165230811157</v>
      </c>
      <c r="N299" s="61">
        <f t="shared" si="235"/>
        <v>33367.014444190769</v>
      </c>
      <c r="O299" s="61">
        <f>VLOOKUP($A299,[23]Dept!$A$6:$T$42,13,FALSE)*O$3%</f>
        <v>10915.720614004531</v>
      </c>
      <c r="P299" s="61">
        <f>VLOOKUP($A299,[23]Dept!$A$6:$T$42,14,FALSE)*P$3%</f>
        <v>10818.990114139599</v>
      </c>
      <c r="Q299" s="61">
        <f>VLOOKUP($A299,[23]Dept!$A$6:$T$42,15,FALSE)*Q$3%</f>
        <v>11260.51853332001</v>
      </c>
      <c r="R299" s="61">
        <f t="shared" si="236"/>
        <v>32995.229261464134</v>
      </c>
      <c r="S299" s="61">
        <f>VLOOKUP($A299,[23]Dept!$A$6:$T$42,17,FALSE)*S$3%</f>
        <v>12320.513185633874</v>
      </c>
      <c r="T299" s="61">
        <f>VLOOKUP($A299,[23]Dept!$A$6:$T$42,18,FALSE)*T$3%</f>
        <v>11618.579035435772</v>
      </c>
      <c r="U299" s="61">
        <f>VLOOKUP($A299,[23]Dept!$A$6:$T$42,19,FALSE)*U$3%</f>
        <v>12099.436827153142</v>
      </c>
      <c r="V299" s="61">
        <f t="shared" si="237"/>
        <v>36038.529048222787</v>
      </c>
    </row>
    <row r="300" spans="1:22">
      <c r="A300" s="52">
        <v>312</v>
      </c>
      <c r="B300" s="9" t="s">
        <v>30</v>
      </c>
      <c r="C300" s="54" t="s">
        <v>65</v>
      </c>
      <c r="D300" s="54"/>
      <c r="E300" s="54">
        <f>SUM(G300:V300)/2</f>
        <v>0</v>
      </c>
      <c r="F300" s="55"/>
      <c r="G300" s="55"/>
      <c r="H300" s="55"/>
      <c r="I300" s="55"/>
      <c r="J300" s="54">
        <f>SUM(G300:I300)</f>
        <v>0</v>
      </c>
      <c r="K300" s="55"/>
      <c r="L300" s="55"/>
      <c r="M300" s="55"/>
      <c r="N300" s="54">
        <f>SUM(K300:M300)</f>
        <v>0</v>
      </c>
      <c r="O300" s="55"/>
      <c r="P300" s="55"/>
      <c r="Q300" s="55"/>
      <c r="R300" s="54">
        <f>SUM(O300:Q300)</f>
        <v>0</v>
      </c>
      <c r="S300" s="55"/>
      <c r="T300" s="55"/>
      <c r="U300" s="55"/>
      <c r="V300" s="54">
        <f>SUM(S300:U300)</f>
        <v>0</v>
      </c>
    </row>
    <row r="301" spans="1:22" s="6" customFormat="1" hidden="1">
      <c r="A301" s="129">
        <v>299</v>
      </c>
      <c r="B301" s="124" t="s">
        <v>244</v>
      </c>
      <c r="C301" s="123" t="s">
        <v>245</v>
      </c>
      <c r="D301" s="123"/>
      <c r="E301" s="123">
        <f>SUM(E302:E312)</f>
        <v>0</v>
      </c>
      <c r="F301" s="104"/>
      <c r="G301" s="123">
        <f>SUM(G302:G312)</f>
        <v>0</v>
      </c>
      <c r="H301" s="123">
        <f t="shared" ref="H301:I301" si="238">SUM(H302:H312)</f>
        <v>0</v>
      </c>
      <c r="I301" s="123">
        <f t="shared" si="238"/>
        <v>0</v>
      </c>
      <c r="J301" s="123">
        <f>SUM(G301:I301)</f>
        <v>0</v>
      </c>
      <c r="K301" s="123">
        <f>SUM(K302:K312)</f>
        <v>0</v>
      </c>
      <c r="L301" s="123">
        <f t="shared" ref="L301" si="239">SUM(L302:L312)</f>
        <v>0</v>
      </c>
      <c r="M301" s="123">
        <f t="shared" ref="M301" si="240">SUM(M302:M312)</f>
        <v>0</v>
      </c>
      <c r="N301" s="123">
        <f>SUM(K301:M301)</f>
        <v>0</v>
      </c>
      <c r="O301" s="123">
        <f>SUM(O302:O312)</f>
        <v>0</v>
      </c>
      <c r="P301" s="123">
        <f t="shared" ref="P301" si="241">SUM(P302:P312)</f>
        <v>0</v>
      </c>
      <c r="Q301" s="123">
        <f t="shared" ref="Q301" si="242">SUM(Q302:Q312)</f>
        <v>0</v>
      </c>
      <c r="R301" s="123">
        <f>SUM(O301:Q301)</f>
        <v>0</v>
      </c>
      <c r="S301" s="123">
        <f>SUM(S302:S312)</f>
        <v>0</v>
      </c>
      <c r="T301" s="123">
        <f t="shared" ref="T301" si="243">SUM(T302:T312)</f>
        <v>0</v>
      </c>
      <c r="U301" s="123">
        <f t="shared" ref="U301" si="244">SUM(U302:U312)</f>
        <v>0</v>
      </c>
      <c r="V301" s="123">
        <f>SUM(S301:U301)</f>
        <v>0</v>
      </c>
    </row>
    <row r="302" spans="1:22" s="6" customFormat="1" hidden="1">
      <c r="A302" s="51">
        <v>300</v>
      </c>
      <c r="B302" s="11" t="s">
        <v>244</v>
      </c>
      <c r="C302" s="59" t="s">
        <v>42</v>
      </c>
      <c r="D302" s="59"/>
      <c r="E302" s="61">
        <f t="shared" si="199"/>
        <v>0</v>
      </c>
      <c r="F302" s="61"/>
      <c r="G302" s="61">
        <f>VLOOKUP($A302,[23]Dept!$A$6:$T$42,5,FALSE)*G$3%</f>
        <v>0</v>
      </c>
      <c r="H302" s="61">
        <f>VLOOKUP($A302,[23]Dept!$A$6:$T$42,6,FALSE)*H$3%</f>
        <v>0</v>
      </c>
      <c r="I302" s="61">
        <f>VLOOKUP($A302,[23]Dept!$A$6:$T$42,7,FALSE)*I$3%</f>
        <v>0</v>
      </c>
      <c r="J302" s="61">
        <f t="shared" ref="J302:J312" si="245">SUM(G302:I302)</f>
        <v>0</v>
      </c>
      <c r="K302" s="61">
        <f>VLOOKUP($A302,[23]Dept!$A$6:$T$42,9,FALSE)*K$3%</f>
        <v>0</v>
      </c>
      <c r="L302" s="61">
        <f>VLOOKUP($A302,[23]Dept!$A$6:$T$42,10,FALSE)*L$3%</f>
        <v>0</v>
      </c>
      <c r="M302" s="61">
        <f>VLOOKUP($A302,[23]Dept!$A$6:$T$42,11,FALSE)*M$3%</f>
        <v>0</v>
      </c>
      <c r="N302" s="61">
        <f t="shared" ref="N302:N312" si="246">SUM(K302:M302)</f>
        <v>0</v>
      </c>
      <c r="O302" s="61">
        <f>VLOOKUP($A302,[23]Dept!$A$6:$T$42,13,FALSE)*O$3%</f>
        <v>0</v>
      </c>
      <c r="P302" s="61">
        <f>VLOOKUP($A302,[23]Dept!$A$6:$T$42,14,FALSE)*P$3%</f>
        <v>0</v>
      </c>
      <c r="Q302" s="61">
        <f>VLOOKUP($A302,[23]Dept!$A$6:$T$42,15,FALSE)*Q$3%</f>
        <v>0</v>
      </c>
      <c r="R302" s="61">
        <f t="shared" ref="R302:R312" si="247">SUM(O302:Q302)</f>
        <v>0</v>
      </c>
      <c r="S302" s="61">
        <f>VLOOKUP($A302,[23]Dept!$A$6:$T$42,17,FALSE)*S$3%</f>
        <v>0</v>
      </c>
      <c r="T302" s="61">
        <f>VLOOKUP($A302,[23]Dept!$A$6:$T$42,18,FALSE)*T$3%</f>
        <v>0</v>
      </c>
      <c r="U302" s="61">
        <f>VLOOKUP($A302,[23]Dept!$A$6:$T$42,19,FALSE)*U$3%</f>
        <v>0</v>
      </c>
      <c r="V302" s="61">
        <f t="shared" ref="V302:V312" si="248">SUM(S302:U302)</f>
        <v>0</v>
      </c>
    </row>
    <row r="303" spans="1:22" s="6" customFormat="1" hidden="1">
      <c r="A303" s="51">
        <v>301</v>
      </c>
      <c r="B303" s="11" t="s">
        <v>244</v>
      </c>
      <c r="C303" s="59" t="s">
        <v>41</v>
      </c>
      <c r="D303" s="59"/>
      <c r="E303" s="61">
        <f t="shared" si="199"/>
        <v>0</v>
      </c>
      <c r="F303" s="61"/>
      <c r="G303" s="61">
        <f>VLOOKUP($A303,[23]Dept!$A$6:$T$42,5,FALSE)*G$3%</f>
        <v>0</v>
      </c>
      <c r="H303" s="61">
        <f>VLOOKUP($A303,[23]Dept!$A$6:$T$42,6,FALSE)*H$3%</f>
        <v>0</v>
      </c>
      <c r="I303" s="61">
        <f>VLOOKUP($A303,[23]Dept!$A$6:$T$42,7,FALSE)*I$3%</f>
        <v>0</v>
      </c>
      <c r="J303" s="61">
        <f t="shared" si="245"/>
        <v>0</v>
      </c>
      <c r="K303" s="61">
        <f>VLOOKUP($A303,[23]Dept!$A$6:$T$42,9,FALSE)*K$3%</f>
        <v>0</v>
      </c>
      <c r="L303" s="61">
        <f>VLOOKUP($A303,[23]Dept!$A$6:$T$42,10,FALSE)*L$3%</f>
        <v>0</v>
      </c>
      <c r="M303" s="61">
        <f>VLOOKUP($A303,[23]Dept!$A$6:$T$42,11,FALSE)*M$3%</f>
        <v>0</v>
      </c>
      <c r="N303" s="61">
        <f t="shared" si="246"/>
        <v>0</v>
      </c>
      <c r="O303" s="61">
        <f>VLOOKUP($A303,[23]Dept!$A$6:$T$42,13,FALSE)*O$3%</f>
        <v>0</v>
      </c>
      <c r="P303" s="61">
        <f>VLOOKUP($A303,[23]Dept!$A$6:$T$42,14,FALSE)*P$3%</f>
        <v>0</v>
      </c>
      <c r="Q303" s="61">
        <f>VLOOKUP($A303,[23]Dept!$A$6:$T$42,15,FALSE)*Q$3%</f>
        <v>0</v>
      </c>
      <c r="R303" s="61">
        <f t="shared" si="247"/>
        <v>0</v>
      </c>
      <c r="S303" s="61">
        <f>VLOOKUP($A303,[23]Dept!$A$6:$T$42,17,FALSE)*S$3%</f>
        <v>0</v>
      </c>
      <c r="T303" s="61">
        <f>VLOOKUP($A303,[23]Dept!$A$6:$T$42,18,FALSE)*T$3%</f>
        <v>0</v>
      </c>
      <c r="U303" s="61">
        <f>VLOOKUP($A303,[23]Dept!$A$6:$T$42,19,FALSE)*U$3%</f>
        <v>0</v>
      </c>
      <c r="V303" s="61">
        <f t="shared" si="248"/>
        <v>0</v>
      </c>
    </row>
    <row r="304" spans="1:22" s="6" customFormat="1" hidden="1">
      <c r="A304" s="51">
        <v>302</v>
      </c>
      <c r="B304" s="11" t="s">
        <v>244</v>
      </c>
      <c r="C304" s="59" t="s">
        <v>68</v>
      </c>
      <c r="D304" s="59"/>
      <c r="E304" s="61">
        <f t="shared" si="199"/>
        <v>0</v>
      </c>
      <c r="F304" s="61"/>
      <c r="G304" s="61">
        <f>VLOOKUP($A304,[23]Dept!$A$6:$T$42,5,FALSE)*G$3%</f>
        <v>0</v>
      </c>
      <c r="H304" s="61">
        <f>VLOOKUP($A304,[23]Dept!$A$6:$T$42,6,FALSE)*H$3%</f>
        <v>0</v>
      </c>
      <c r="I304" s="61">
        <f>VLOOKUP($A304,[23]Dept!$A$6:$T$42,7,FALSE)*I$3%</f>
        <v>0</v>
      </c>
      <c r="J304" s="61">
        <f t="shared" si="245"/>
        <v>0</v>
      </c>
      <c r="K304" s="61">
        <f>VLOOKUP($A304,[23]Dept!$A$6:$T$42,9,FALSE)*K$3%</f>
        <v>0</v>
      </c>
      <c r="L304" s="61">
        <f>VLOOKUP($A304,[23]Dept!$A$6:$T$42,10,FALSE)*L$3%</f>
        <v>0</v>
      </c>
      <c r="M304" s="61">
        <f>VLOOKUP($A304,[23]Dept!$A$6:$T$42,11,FALSE)*M$3%</f>
        <v>0</v>
      </c>
      <c r="N304" s="61">
        <f t="shared" si="246"/>
        <v>0</v>
      </c>
      <c r="O304" s="61">
        <f>VLOOKUP($A304,[23]Dept!$A$6:$T$42,13,FALSE)*O$3%</f>
        <v>0</v>
      </c>
      <c r="P304" s="61">
        <f>VLOOKUP($A304,[23]Dept!$A$6:$T$42,14,FALSE)*P$3%</f>
        <v>0</v>
      </c>
      <c r="Q304" s="61">
        <f>VLOOKUP($A304,[23]Dept!$A$6:$T$42,15,FALSE)*Q$3%</f>
        <v>0</v>
      </c>
      <c r="R304" s="61">
        <f t="shared" si="247"/>
        <v>0</v>
      </c>
      <c r="S304" s="61">
        <f>VLOOKUP($A304,[23]Dept!$A$6:$T$42,17,FALSE)*S$3%</f>
        <v>0</v>
      </c>
      <c r="T304" s="61">
        <f>VLOOKUP($A304,[23]Dept!$A$6:$T$42,18,FALSE)*T$3%</f>
        <v>0</v>
      </c>
      <c r="U304" s="61">
        <f>VLOOKUP($A304,[23]Dept!$A$6:$T$42,19,FALSE)*U$3%</f>
        <v>0</v>
      </c>
      <c r="V304" s="61">
        <f t="shared" si="248"/>
        <v>0</v>
      </c>
    </row>
    <row r="305" spans="1:22" s="6" customFormat="1" hidden="1">
      <c r="A305" s="51">
        <v>303</v>
      </c>
      <c r="B305" s="11" t="s">
        <v>244</v>
      </c>
      <c r="C305" s="60" t="s">
        <v>159</v>
      </c>
      <c r="D305" s="60"/>
      <c r="E305" s="61">
        <f t="shared" si="199"/>
        <v>0</v>
      </c>
      <c r="F305" s="61"/>
      <c r="G305" s="61">
        <f>VLOOKUP($A305,[23]Dept!$A$6:$T$42,5,FALSE)*G$3%</f>
        <v>0</v>
      </c>
      <c r="H305" s="61">
        <f>VLOOKUP($A305,[23]Dept!$A$6:$T$42,6,FALSE)*H$3%</f>
        <v>0</v>
      </c>
      <c r="I305" s="61">
        <f>VLOOKUP($A305,[23]Dept!$A$6:$T$42,7,FALSE)*I$3%</f>
        <v>0</v>
      </c>
      <c r="J305" s="61">
        <f t="shared" si="245"/>
        <v>0</v>
      </c>
      <c r="K305" s="61">
        <f>VLOOKUP($A305,[23]Dept!$A$6:$T$42,9,FALSE)*K$3%</f>
        <v>0</v>
      </c>
      <c r="L305" s="61">
        <f>VLOOKUP($A305,[23]Dept!$A$6:$T$42,10,FALSE)*L$3%</f>
        <v>0</v>
      </c>
      <c r="M305" s="61">
        <f>VLOOKUP($A305,[23]Dept!$A$6:$T$42,11,FALSE)*M$3%</f>
        <v>0</v>
      </c>
      <c r="N305" s="61">
        <f t="shared" si="246"/>
        <v>0</v>
      </c>
      <c r="O305" s="61">
        <f>VLOOKUP($A305,[23]Dept!$A$6:$T$42,13,FALSE)*O$3%</f>
        <v>0</v>
      </c>
      <c r="P305" s="61">
        <f>VLOOKUP($A305,[23]Dept!$A$6:$T$42,14,FALSE)*P$3%</f>
        <v>0</v>
      </c>
      <c r="Q305" s="61">
        <f>VLOOKUP($A305,[23]Dept!$A$6:$T$42,15,FALSE)*Q$3%</f>
        <v>0</v>
      </c>
      <c r="R305" s="61">
        <f t="shared" si="247"/>
        <v>0</v>
      </c>
      <c r="S305" s="61">
        <f>VLOOKUP($A305,[23]Dept!$A$6:$T$42,17,FALSE)*S$3%</f>
        <v>0</v>
      </c>
      <c r="T305" s="61">
        <f>VLOOKUP($A305,[23]Dept!$A$6:$T$42,18,FALSE)*T$3%</f>
        <v>0</v>
      </c>
      <c r="U305" s="61">
        <f>VLOOKUP($A305,[23]Dept!$A$6:$T$42,19,FALSE)*U$3%</f>
        <v>0</v>
      </c>
      <c r="V305" s="61">
        <f t="shared" si="248"/>
        <v>0</v>
      </c>
    </row>
    <row r="306" spans="1:22" s="6" customFormat="1" hidden="1">
      <c r="A306" s="51">
        <v>304</v>
      </c>
      <c r="B306" s="11" t="s">
        <v>244</v>
      </c>
      <c r="C306" s="59" t="s">
        <v>69</v>
      </c>
      <c r="D306" s="59"/>
      <c r="E306" s="61">
        <f t="shared" si="199"/>
        <v>0</v>
      </c>
      <c r="F306" s="61"/>
      <c r="G306" s="61">
        <f>VLOOKUP($A306,[23]Dept!$A$6:$T$42,5,FALSE)*G$3%</f>
        <v>0</v>
      </c>
      <c r="H306" s="61">
        <f>VLOOKUP($A306,[23]Dept!$A$6:$T$42,6,FALSE)*H$3%</f>
        <v>0</v>
      </c>
      <c r="I306" s="61">
        <f>VLOOKUP($A306,[23]Dept!$A$6:$T$42,7,FALSE)*I$3%</f>
        <v>0</v>
      </c>
      <c r="J306" s="61">
        <f t="shared" si="245"/>
        <v>0</v>
      </c>
      <c r="K306" s="61">
        <f>VLOOKUP($A306,[23]Dept!$A$6:$T$42,9,FALSE)*K$3%</f>
        <v>0</v>
      </c>
      <c r="L306" s="61">
        <f>VLOOKUP($A306,[23]Dept!$A$6:$T$42,10,FALSE)*L$3%</f>
        <v>0</v>
      </c>
      <c r="M306" s="61">
        <f>VLOOKUP($A306,[23]Dept!$A$6:$T$42,11,FALSE)*M$3%</f>
        <v>0</v>
      </c>
      <c r="N306" s="61">
        <f t="shared" si="246"/>
        <v>0</v>
      </c>
      <c r="O306" s="61">
        <f>VLOOKUP($A306,[23]Dept!$A$6:$T$42,13,FALSE)*O$3%</f>
        <v>0</v>
      </c>
      <c r="P306" s="61">
        <f>VLOOKUP($A306,[23]Dept!$A$6:$T$42,14,FALSE)*P$3%</f>
        <v>0</v>
      </c>
      <c r="Q306" s="61">
        <f>VLOOKUP($A306,[23]Dept!$A$6:$T$42,15,FALSE)*Q$3%</f>
        <v>0</v>
      </c>
      <c r="R306" s="61">
        <f t="shared" si="247"/>
        <v>0</v>
      </c>
      <c r="S306" s="61">
        <f>VLOOKUP($A306,[23]Dept!$A$6:$T$42,17,FALSE)*S$3%</f>
        <v>0</v>
      </c>
      <c r="T306" s="61">
        <f>VLOOKUP($A306,[23]Dept!$A$6:$T$42,18,FALSE)*T$3%</f>
        <v>0</v>
      </c>
      <c r="U306" s="61">
        <f>VLOOKUP($A306,[23]Dept!$A$6:$T$42,19,FALSE)*U$3%</f>
        <v>0</v>
      </c>
      <c r="V306" s="61">
        <f t="shared" si="248"/>
        <v>0</v>
      </c>
    </row>
    <row r="307" spans="1:22" s="6" customFormat="1" hidden="1">
      <c r="A307" s="51">
        <v>305</v>
      </c>
      <c r="B307" s="11" t="s">
        <v>244</v>
      </c>
      <c r="C307" s="59" t="s">
        <v>71</v>
      </c>
      <c r="D307" s="59"/>
      <c r="E307" s="61">
        <f t="shared" si="199"/>
        <v>0</v>
      </c>
      <c r="F307" s="61"/>
      <c r="G307" s="61">
        <f>VLOOKUP($A307,[23]Dept!$A$6:$T$42,5,FALSE)*G$3%</f>
        <v>0</v>
      </c>
      <c r="H307" s="61">
        <f>VLOOKUP($A307,[23]Dept!$A$6:$T$42,6,FALSE)*H$3%</f>
        <v>0</v>
      </c>
      <c r="I307" s="61">
        <f>VLOOKUP($A307,[23]Dept!$A$6:$T$42,7,FALSE)*I$3%</f>
        <v>0</v>
      </c>
      <c r="J307" s="61">
        <f t="shared" si="245"/>
        <v>0</v>
      </c>
      <c r="K307" s="61">
        <f>VLOOKUP($A307,[23]Dept!$A$6:$T$42,9,FALSE)*K$3%</f>
        <v>0</v>
      </c>
      <c r="L307" s="61">
        <f>VLOOKUP($A307,[23]Dept!$A$6:$T$42,10,FALSE)*L$3%</f>
        <v>0</v>
      </c>
      <c r="M307" s="61">
        <f>VLOOKUP($A307,[23]Dept!$A$6:$T$42,11,FALSE)*M$3%</f>
        <v>0</v>
      </c>
      <c r="N307" s="61">
        <f t="shared" si="246"/>
        <v>0</v>
      </c>
      <c r="O307" s="61">
        <f>VLOOKUP($A307,[23]Dept!$A$6:$T$42,13,FALSE)*O$3%</f>
        <v>0</v>
      </c>
      <c r="P307" s="61">
        <f>VLOOKUP($A307,[23]Dept!$A$6:$T$42,14,FALSE)*P$3%</f>
        <v>0</v>
      </c>
      <c r="Q307" s="61">
        <f>VLOOKUP($A307,[23]Dept!$A$6:$T$42,15,FALSE)*Q$3%</f>
        <v>0</v>
      </c>
      <c r="R307" s="61">
        <f t="shared" si="247"/>
        <v>0</v>
      </c>
      <c r="S307" s="61">
        <f>VLOOKUP($A307,[23]Dept!$A$6:$T$42,17,FALSE)*S$3%</f>
        <v>0</v>
      </c>
      <c r="T307" s="61">
        <f>VLOOKUP($A307,[23]Dept!$A$6:$T$42,18,FALSE)*T$3%</f>
        <v>0</v>
      </c>
      <c r="U307" s="61">
        <f>VLOOKUP($A307,[23]Dept!$A$6:$T$42,19,FALSE)*U$3%</f>
        <v>0</v>
      </c>
      <c r="V307" s="61">
        <f t="shared" si="248"/>
        <v>0</v>
      </c>
    </row>
    <row r="308" spans="1:22" s="6" customFormat="1" hidden="1">
      <c r="A308" s="51">
        <v>306</v>
      </c>
      <c r="B308" s="11" t="s">
        <v>244</v>
      </c>
      <c r="C308" s="59" t="s">
        <v>70</v>
      </c>
      <c r="D308" s="59"/>
      <c r="E308" s="61">
        <f t="shared" si="199"/>
        <v>0</v>
      </c>
      <c r="F308" s="61"/>
      <c r="G308" s="61">
        <f>VLOOKUP($A308,[23]Dept!$A$6:$T$42,5,FALSE)*G$3%</f>
        <v>0</v>
      </c>
      <c r="H308" s="61">
        <f>VLOOKUP($A308,[23]Dept!$A$6:$T$42,6,FALSE)*H$3%</f>
        <v>0</v>
      </c>
      <c r="I308" s="61">
        <f>VLOOKUP($A308,[23]Dept!$A$6:$T$42,7,FALSE)*I$3%</f>
        <v>0</v>
      </c>
      <c r="J308" s="61">
        <f t="shared" si="245"/>
        <v>0</v>
      </c>
      <c r="K308" s="61">
        <f>VLOOKUP($A308,[23]Dept!$A$6:$T$42,9,FALSE)*K$3%</f>
        <v>0</v>
      </c>
      <c r="L308" s="61">
        <f>VLOOKUP($A308,[23]Dept!$A$6:$T$42,10,FALSE)*L$3%</f>
        <v>0</v>
      </c>
      <c r="M308" s="61">
        <f>VLOOKUP($A308,[23]Dept!$A$6:$T$42,11,FALSE)*M$3%</f>
        <v>0</v>
      </c>
      <c r="N308" s="61">
        <f t="shared" si="246"/>
        <v>0</v>
      </c>
      <c r="O308" s="61">
        <f>VLOOKUP($A308,[23]Dept!$A$6:$T$42,13,FALSE)*O$3%</f>
        <v>0</v>
      </c>
      <c r="P308" s="61">
        <f>VLOOKUP($A308,[23]Dept!$A$6:$T$42,14,FALSE)*P$3%</f>
        <v>0</v>
      </c>
      <c r="Q308" s="61">
        <f>VLOOKUP($A308,[23]Dept!$A$6:$T$42,15,FALSE)*Q$3%</f>
        <v>0</v>
      </c>
      <c r="R308" s="61">
        <f t="shared" si="247"/>
        <v>0</v>
      </c>
      <c r="S308" s="61">
        <f>VLOOKUP($A308,[23]Dept!$A$6:$T$42,17,FALSE)*S$3%</f>
        <v>0</v>
      </c>
      <c r="T308" s="61">
        <f>VLOOKUP($A308,[23]Dept!$A$6:$T$42,18,FALSE)*T$3%</f>
        <v>0</v>
      </c>
      <c r="U308" s="61">
        <f>VLOOKUP($A308,[23]Dept!$A$6:$T$42,19,FALSE)*U$3%</f>
        <v>0</v>
      </c>
      <c r="V308" s="61">
        <f t="shared" si="248"/>
        <v>0</v>
      </c>
    </row>
    <row r="309" spans="1:22" s="6" customFormat="1" hidden="1">
      <c r="A309" s="51">
        <v>307</v>
      </c>
      <c r="B309" s="11" t="s">
        <v>244</v>
      </c>
      <c r="C309" s="59" t="s">
        <v>56</v>
      </c>
      <c r="D309" s="59"/>
      <c r="E309" s="61">
        <f t="shared" si="199"/>
        <v>0</v>
      </c>
      <c r="F309" s="61"/>
      <c r="G309" s="61">
        <f>VLOOKUP($A309,[23]Dept!$A$6:$T$42,5,FALSE)*G$3%</f>
        <v>0</v>
      </c>
      <c r="H309" s="61">
        <f>VLOOKUP($A309,[23]Dept!$A$6:$T$42,6,FALSE)*H$3%</f>
        <v>0</v>
      </c>
      <c r="I309" s="61">
        <f>VLOOKUP($A309,[23]Dept!$A$6:$T$42,7,FALSE)*I$3%</f>
        <v>0</v>
      </c>
      <c r="J309" s="61">
        <f t="shared" si="245"/>
        <v>0</v>
      </c>
      <c r="K309" s="61">
        <f>VLOOKUP($A309,[23]Dept!$A$6:$T$42,9,FALSE)*K$3%</f>
        <v>0</v>
      </c>
      <c r="L309" s="61">
        <f>VLOOKUP($A309,[23]Dept!$A$6:$T$42,10,FALSE)*L$3%</f>
        <v>0</v>
      </c>
      <c r="M309" s="61">
        <f>VLOOKUP($A309,[23]Dept!$A$6:$T$42,11,FALSE)*M$3%</f>
        <v>0</v>
      </c>
      <c r="N309" s="61">
        <f t="shared" si="246"/>
        <v>0</v>
      </c>
      <c r="O309" s="61">
        <f>VLOOKUP($A309,[23]Dept!$A$6:$T$42,13,FALSE)*O$3%</f>
        <v>0</v>
      </c>
      <c r="P309" s="61">
        <f>VLOOKUP($A309,[23]Dept!$A$6:$T$42,14,FALSE)*P$3%</f>
        <v>0</v>
      </c>
      <c r="Q309" s="61">
        <f>VLOOKUP($A309,[23]Dept!$A$6:$T$42,15,FALSE)*Q$3%</f>
        <v>0</v>
      </c>
      <c r="R309" s="61">
        <f t="shared" si="247"/>
        <v>0</v>
      </c>
      <c r="S309" s="61">
        <f>VLOOKUP($A309,[23]Dept!$A$6:$T$42,17,FALSE)*S$3%</f>
        <v>0</v>
      </c>
      <c r="T309" s="61">
        <f>VLOOKUP($A309,[23]Dept!$A$6:$T$42,18,FALSE)*T$3%</f>
        <v>0</v>
      </c>
      <c r="U309" s="61">
        <f>VLOOKUP($A309,[23]Dept!$A$6:$T$42,19,FALSE)*U$3%</f>
        <v>0</v>
      </c>
      <c r="V309" s="61">
        <f t="shared" si="248"/>
        <v>0</v>
      </c>
    </row>
    <row r="310" spans="1:22" s="6" customFormat="1" hidden="1">
      <c r="A310" s="51">
        <v>308</v>
      </c>
      <c r="B310" s="11" t="s">
        <v>244</v>
      </c>
      <c r="C310" s="59" t="s">
        <v>47</v>
      </c>
      <c r="D310" s="59"/>
      <c r="E310" s="61">
        <f t="shared" si="199"/>
        <v>0</v>
      </c>
      <c r="F310" s="61"/>
      <c r="G310" s="61">
        <f>VLOOKUP($A310,[23]Dept!$A$6:$T$42,5,FALSE)*G$3%</f>
        <v>0</v>
      </c>
      <c r="H310" s="61">
        <f>VLOOKUP($A310,[23]Dept!$A$6:$T$42,6,FALSE)*H$3%</f>
        <v>0</v>
      </c>
      <c r="I310" s="61">
        <f>VLOOKUP($A310,[23]Dept!$A$6:$T$42,7,FALSE)*I$3%</f>
        <v>0</v>
      </c>
      <c r="J310" s="61">
        <f t="shared" si="245"/>
        <v>0</v>
      </c>
      <c r="K310" s="61">
        <f>VLOOKUP($A310,[23]Dept!$A$6:$T$42,9,FALSE)*K$3%</f>
        <v>0</v>
      </c>
      <c r="L310" s="61">
        <f>VLOOKUP($A310,[23]Dept!$A$6:$T$42,10,FALSE)*L$3%</f>
        <v>0</v>
      </c>
      <c r="M310" s="61">
        <f>VLOOKUP($A310,[23]Dept!$A$6:$T$42,11,FALSE)*M$3%</f>
        <v>0</v>
      </c>
      <c r="N310" s="61">
        <f t="shared" si="246"/>
        <v>0</v>
      </c>
      <c r="O310" s="61">
        <f>VLOOKUP($A310,[23]Dept!$A$6:$T$42,13,FALSE)*O$3%</f>
        <v>0</v>
      </c>
      <c r="P310" s="61">
        <f>VLOOKUP($A310,[23]Dept!$A$6:$T$42,14,FALSE)*P$3%</f>
        <v>0</v>
      </c>
      <c r="Q310" s="61">
        <f>VLOOKUP($A310,[23]Dept!$A$6:$T$42,15,FALSE)*Q$3%</f>
        <v>0</v>
      </c>
      <c r="R310" s="61">
        <f t="shared" si="247"/>
        <v>0</v>
      </c>
      <c r="S310" s="61">
        <f>VLOOKUP($A310,[23]Dept!$A$6:$T$42,17,FALSE)*S$3%</f>
        <v>0</v>
      </c>
      <c r="T310" s="61">
        <f>VLOOKUP($A310,[23]Dept!$A$6:$T$42,18,FALSE)*T$3%</f>
        <v>0</v>
      </c>
      <c r="U310" s="61">
        <f>VLOOKUP($A310,[23]Dept!$A$6:$T$42,19,FALSE)*U$3%</f>
        <v>0</v>
      </c>
      <c r="V310" s="61">
        <f t="shared" si="248"/>
        <v>0</v>
      </c>
    </row>
    <row r="311" spans="1:22" hidden="1">
      <c r="A311" s="51">
        <v>309</v>
      </c>
      <c r="B311" s="11" t="s">
        <v>244</v>
      </c>
      <c r="C311" s="59" t="s">
        <v>50</v>
      </c>
      <c r="D311" s="59"/>
      <c r="E311" s="61">
        <f t="shared" si="199"/>
        <v>0</v>
      </c>
      <c r="F311" s="61"/>
      <c r="G311" s="61">
        <f>VLOOKUP($A311,[23]Dept!$A$6:$T$42,5,FALSE)*G$3%</f>
        <v>0</v>
      </c>
      <c r="H311" s="61">
        <f>VLOOKUP($A311,[23]Dept!$A$6:$T$42,6,FALSE)*H$3%</f>
        <v>0</v>
      </c>
      <c r="I311" s="61">
        <f>VLOOKUP($A311,[23]Dept!$A$6:$T$42,7,FALSE)*I$3%</f>
        <v>0</v>
      </c>
      <c r="J311" s="61">
        <f t="shared" si="245"/>
        <v>0</v>
      </c>
      <c r="K311" s="61">
        <f>VLOOKUP($A311,[23]Dept!$A$6:$T$42,9,FALSE)*K$3%</f>
        <v>0</v>
      </c>
      <c r="L311" s="61">
        <f>VLOOKUP($A311,[23]Dept!$A$6:$T$42,10,FALSE)*L$3%</f>
        <v>0</v>
      </c>
      <c r="M311" s="61">
        <f>VLOOKUP($A311,[23]Dept!$A$6:$T$42,11,FALSE)*M$3%</f>
        <v>0</v>
      </c>
      <c r="N311" s="61">
        <f t="shared" si="246"/>
        <v>0</v>
      </c>
      <c r="O311" s="61">
        <f>VLOOKUP($A311,[23]Dept!$A$6:$T$42,13,FALSE)*O$3%</f>
        <v>0</v>
      </c>
      <c r="P311" s="61">
        <f>VLOOKUP($A311,[23]Dept!$A$6:$T$42,14,FALSE)*P$3%</f>
        <v>0</v>
      </c>
      <c r="Q311" s="61">
        <f>VLOOKUP($A311,[23]Dept!$A$6:$T$42,15,FALSE)*Q$3%</f>
        <v>0</v>
      </c>
      <c r="R311" s="61">
        <f t="shared" si="247"/>
        <v>0</v>
      </c>
      <c r="S311" s="61">
        <f>VLOOKUP($A311,[23]Dept!$A$6:$T$42,17,FALSE)*S$3%</f>
        <v>0</v>
      </c>
      <c r="T311" s="61">
        <f>VLOOKUP($A311,[23]Dept!$A$6:$T$42,18,FALSE)*T$3%</f>
        <v>0</v>
      </c>
      <c r="U311" s="61">
        <f>VLOOKUP($A311,[23]Dept!$A$6:$T$42,19,FALSE)*U$3%</f>
        <v>0</v>
      </c>
      <c r="V311" s="61">
        <f t="shared" si="248"/>
        <v>0</v>
      </c>
    </row>
    <row r="312" spans="1:22" hidden="1">
      <c r="A312" s="51">
        <v>310</v>
      </c>
      <c r="B312" s="11" t="s">
        <v>244</v>
      </c>
      <c r="C312" s="59" t="s">
        <v>48</v>
      </c>
      <c r="D312" s="59"/>
      <c r="E312" s="61">
        <f t="shared" si="199"/>
        <v>0</v>
      </c>
      <c r="F312" s="61"/>
      <c r="G312" s="61">
        <f>VLOOKUP($A312,[23]Dept!$A$6:$T$42,5,FALSE)*G$3%</f>
        <v>0</v>
      </c>
      <c r="H312" s="61">
        <f>VLOOKUP($A312,[23]Dept!$A$6:$T$42,6,FALSE)*H$3%</f>
        <v>0</v>
      </c>
      <c r="I312" s="61">
        <f>VLOOKUP($A312,[23]Dept!$A$6:$T$42,7,FALSE)*I$3%</f>
        <v>0</v>
      </c>
      <c r="J312" s="61">
        <f t="shared" si="245"/>
        <v>0</v>
      </c>
      <c r="K312" s="61">
        <f>VLOOKUP($A312,[23]Dept!$A$6:$T$42,9,FALSE)*K$3%</f>
        <v>0</v>
      </c>
      <c r="L312" s="61">
        <f>VLOOKUP($A312,[23]Dept!$A$6:$T$42,10,FALSE)*L$3%</f>
        <v>0</v>
      </c>
      <c r="M312" s="61">
        <f>VLOOKUP($A312,[23]Dept!$A$6:$T$42,11,FALSE)*M$3%</f>
        <v>0</v>
      </c>
      <c r="N312" s="61">
        <f t="shared" si="246"/>
        <v>0</v>
      </c>
      <c r="O312" s="61">
        <f>VLOOKUP($A312,[23]Dept!$A$6:$T$42,13,FALSE)*O$3%</f>
        <v>0</v>
      </c>
      <c r="P312" s="61">
        <f>VLOOKUP($A312,[23]Dept!$A$6:$T$42,14,FALSE)*P$3%</f>
        <v>0</v>
      </c>
      <c r="Q312" s="61">
        <f>VLOOKUP($A312,[23]Dept!$A$6:$T$42,15,FALSE)*Q$3%</f>
        <v>0</v>
      </c>
      <c r="R312" s="61">
        <f t="shared" si="247"/>
        <v>0</v>
      </c>
      <c r="S312" s="61">
        <f>VLOOKUP($A312,[23]Dept!$A$6:$T$42,17,FALSE)*S$3%</f>
        <v>0</v>
      </c>
      <c r="T312" s="61">
        <f>VLOOKUP($A312,[23]Dept!$A$6:$T$42,18,FALSE)*T$3%</f>
        <v>0</v>
      </c>
      <c r="U312" s="61">
        <f>VLOOKUP($A312,[23]Dept!$A$6:$T$42,19,FALSE)*U$3%</f>
        <v>0</v>
      </c>
      <c r="V312" s="61">
        <f t="shared" si="248"/>
        <v>0</v>
      </c>
    </row>
    <row r="313" spans="1:22" hidden="1">
      <c r="A313" s="51"/>
      <c r="B313" s="11"/>
      <c r="C313" s="59"/>
      <c r="D313" s="59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</row>
    <row r="314" spans="1:22" hidden="1">
      <c r="A314" s="131">
        <v>682</v>
      </c>
      <c r="B314" s="132" t="s">
        <v>85</v>
      </c>
      <c r="C314" s="122" t="s">
        <v>247</v>
      </c>
      <c r="D314" s="130"/>
      <c r="E314" s="126">
        <f>E315+E328</f>
        <v>1161743.8861307863</v>
      </c>
      <c r="F314" s="106"/>
      <c r="G314" s="126">
        <f>G315+G328</f>
        <v>102931.35525699781</v>
      </c>
      <c r="H314" s="126">
        <f t="shared" ref="H314:I314" si="249">H315+H328</f>
        <v>103449.80440673049</v>
      </c>
      <c r="I314" s="126">
        <f t="shared" si="249"/>
        <v>100570.47771772365</v>
      </c>
      <c r="J314" s="126">
        <f>SUM(G314:I314)</f>
        <v>306951.63738145196</v>
      </c>
      <c r="K314" s="126">
        <f>K315+K328</f>
        <v>93514.216403673578</v>
      </c>
      <c r="L314" s="126">
        <f t="shared" ref="L314" si="250">L315+L328</f>
        <v>92208.443101056022</v>
      </c>
      <c r="M314" s="126">
        <f t="shared" ref="M314" si="251">M315+M328</f>
        <v>92809.079502301378</v>
      </c>
      <c r="N314" s="126">
        <f>SUM(K314:M314)</f>
        <v>278531.73900703096</v>
      </c>
      <c r="O314" s="126">
        <f>O315+O328</f>
        <v>91119.16950852373</v>
      </c>
      <c r="P314" s="126">
        <f t="shared" ref="P314" si="252">P315+P328</f>
        <v>90311.709962286433</v>
      </c>
      <c r="Q314" s="126">
        <f t="shared" ref="Q314" si="253">Q315+Q328</f>
        <v>93997.376194758021</v>
      </c>
      <c r="R314" s="126">
        <f>SUM(O314:Q314)</f>
        <v>275428.25566556817</v>
      </c>
      <c r="S314" s="126">
        <f>S315+S328</f>
        <v>102845.70016875192</v>
      </c>
      <c r="T314" s="126">
        <f t="shared" ref="T314" si="254">T315+T328</f>
        <v>96986.292523812372</v>
      </c>
      <c r="U314" s="126">
        <f t="shared" ref="U314" si="255">U315+U328</f>
        <v>101000.26138417103</v>
      </c>
      <c r="V314" s="126">
        <f>SUM(S314:U314)</f>
        <v>300832.25407673535</v>
      </c>
    </row>
    <row r="315" spans="1:22" hidden="1">
      <c r="A315" s="131">
        <v>683</v>
      </c>
      <c r="B315" s="132" t="s">
        <v>248</v>
      </c>
      <c r="C315" s="122" t="s">
        <v>249</v>
      </c>
      <c r="D315" s="130"/>
      <c r="E315" s="126">
        <f>SUM(E316:E327)</f>
        <v>1161743.8861307863</v>
      </c>
      <c r="F315" s="106"/>
      <c r="G315" s="126">
        <f t="shared" ref="G315:V315" si="256">SUM(G316:G327)</f>
        <v>102931.35525699781</v>
      </c>
      <c r="H315" s="126">
        <f t="shared" si="256"/>
        <v>103449.80440673049</v>
      </c>
      <c r="I315" s="126">
        <f t="shared" si="256"/>
        <v>100570.47771772365</v>
      </c>
      <c r="J315" s="126">
        <f t="shared" si="256"/>
        <v>306951.63738145196</v>
      </c>
      <c r="K315" s="126">
        <f t="shared" si="256"/>
        <v>93514.216403673578</v>
      </c>
      <c r="L315" s="126">
        <f t="shared" si="256"/>
        <v>92208.443101056022</v>
      </c>
      <c r="M315" s="126">
        <f t="shared" si="256"/>
        <v>92809.079502301378</v>
      </c>
      <c r="N315" s="126">
        <f t="shared" si="256"/>
        <v>278531.73900703096</v>
      </c>
      <c r="O315" s="126">
        <f t="shared" si="256"/>
        <v>91119.16950852373</v>
      </c>
      <c r="P315" s="126">
        <f t="shared" si="256"/>
        <v>90311.709962286433</v>
      </c>
      <c r="Q315" s="126">
        <f t="shared" si="256"/>
        <v>93997.376194758021</v>
      </c>
      <c r="R315" s="126">
        <f t="shared" si="256"/>
        <v>275428.25566556817</v>
      </c>
      <c r="S315" s="126">
        <f t="shared" si="256"/>
        <v>102845.70016875192</v>
      </c>
      <c r="T315" s="126">
        <f t="shared" si="256"/>
        <v>96986.292523812372</v>
      </c>
      <c r="U315" s="126">
        <f t="shared" si="256"/>
        <v>101000.26138417103</v>
      </c>
      <c r="V315" s="126">
        <f t="shared" si="256"/>
        <v>300832.25407673535</v>
      </c>
    </row>
    <row r="316" spans="1:22" hidden="1">
      <c r="A316" s="89">
        <v>684</v>
      </c>
      <c r="B316" s="12" t="s">
        <v>248</v>
      </c>
      <c r="C316" s="62" t="s">
        <v>42</v>
      </c>
      <c r="D316" s="59"/>
      <c r="E316" s="61">
        <f t="shared" ref="E316:E339" si="257">SUM(G316:V316)/2</f>
        <v>0</v>
      </c>
      <c r="F316" s="61"/>
      <c r="G316" s="61">
        <f>VLOOKUP($A316,[15]Dept!$A$5:$T$42,5,FALSE)*G$3%</f>
        <v>0</v>
      </c>
      <c r="H316" s="61">
        <f>VLOOKUP($A316,[15]Dept!$A$5:$T$42,6,FALSE)*H$3%</f>
        <v>0</v>
      </c>
      <c r="I316" s="61">
        <f>VLOOKUP($A316,[15]Dept!$A$5:$T$42,7,FALSE)*I$3%</f>
        <v>0</v>
      </c>
      <c r="J316" s="61">
        <f>SUM(G316:I316)</f>
        <v>0</v>
      </c>
      <c r="K316" s="61">
        <f>VLOOKUP($A316,[15]Dept!$A$5:$T$42,9,FALSE)*K$3%</f>
        <v>0</v>
      </c>
      <c r="L316" s="61">
        <f>VLOOKUP($A316,[15]Dept!$A$5:$T$42,10,FALSE)*L$3%</f>
        <v>0</v>
      </c>
      <c r="M316" s="61">
        <f>VLOOKUP($A316,[15]Dept!$A$5:$T$42,11,FALSE)*M$3%</f>
        <v>0</v>
      </c>
      <c r="N316" s="61">
        <f>SUM(K316:M316)</f>
        <v>0</v>
      </c>
      <c r="O316" s="61">
        <f>VLOOKUP($A316,[15]Dept!$A$5:$T$42,13,FALSE)*O$3%</f>
        <v>0</v>
      </c>
      <c r="P316" s="61">
        <f>VLOOKUP($A316,[15]Dept!$A$5:$T$42,14,FALSE)*P$3%</f>
        <v>0</v>
      </c>
      <c r="Q316" s="61">
        <f>VLOOKUP($A316,[15]Dept!$A$5:$T$42,15,FALSE)*Q$3%</f>
        <v>0</v>
      </c>
      <c r="R316" s="61">
        <f t="shared" ref="R316" si="258">SUM(O316:Q316)</f>
        <v>0</v>
      </c>
      <c r="S316" s="61">
        <f>VLOOKUP($A316,[15]Dept!$A$5:$T$42,17,FALSE)*S$3%</f>
        <v>0</v>
      </c>
      <c r="T316" s="61">
        <f>VLOOKUP($A316,[15]Dept!$A$5:$T$42,18,FALSE)*T$3%</f>
        <v>0</v>
      </c>
      <c r="U316" s="61">
        <f>VLOOKUP($A316,[15]Dept!$A$5:$T$42,19,FALSE)*U$3%</f>
        <v>0</v>
      </c>
      <c r="V316" s="61">
        <f t="shared" ref="V316" si="259">SUM(S316:U316)</f>
        <v>0</v>
      </c>
    </row>
    <row r="317" spans="1:22" hidden="1">
      <c r="A317" s="89">
        <v>685</v>
      </c>
      <c r="B317" s="12" t="s">
        <v>248</v>
      </c>
      <c r="C317" s="62" t="s">
        <v>41</v>
      </c>
      <c r="D317" s="59"/>
      <c r="E317" s="61">
        <f t="shared" si="257"/>
        <v>0</v>
      </c>
      <c r="F317" s="61"/>
      <c r="G317" s="61">
        <f>VLOOKUP($A317,[15]Dept!$A$5:$T$42,5,FALSE)*G$3%</f>
        <v>0</v>
      </c>
      <c r="H317" s="61">
        <f>VLOOKUP($A317,[15]Dept!$A$5:$T$42,6,FALSE)*H$3%</f>
        <v>0</v>
      </c>
      <c r="I317" s="61">
        <f>VLOOKUP($A317,[15]Dept!$A$5:$T$42,7,FALSE)*I$3%</f>
        <v>0</v>
      </c>
      <c r="J317" s="61">
        <f t="shared" ref="J317:J326" si="260">SUM(G317:I317)</f>
        <v>0</v>
      </c>
      <c r="K317" s="61">
        <f>VLOOKUP($A317,[15]Dept!$A$5:$T$42,9,FALSE)*K$3%</f>
        <v>0</v>
      </c>
      <c r="L317" s="61">
        <f>VLOOKUP($A317,[15]Dept!$A$5:$T$42,10,FALSE)*L$3%</f>
        <v>0</v>
      </c>
      <c r="M317" s="61">
        <f>VLOOKUP($A317,[15]Dept!$A$5:$T$42,11,FALSE)*M$3%</f>
        <v>0</v>
      </c>
      <c r="N317" s="61">
        <f t="shared" ref="N317:N326" si="261">SUM(K317:M317)</f>
        <v>0</v>
      </c>
      <c r="O317" s="61">
        <f>VLOOKUP($A317,[15]Dept!$A$5:$T$42,13,FALSE)*O$3%</f>
        <v>0</v>
      </c>
      <c r="P317" s="61">
        <f>VLOOKUP($A317,[15]Dept!$A$5:$T$42,14,FALSE)*P$3%</f>
        <v>0</v>
      </c>
      <c r="Q317" s="61">
        <f>VLOOKUP($A317,[15]Dept!$A$5:$T$42,15,FALSE)*Q$3%</f>
        <v>0</v>
      </c>
      <c r="R317" s="61">
        <f t="shared" ref="R317:R326" si="262">SUM(O317:Q317)</f>
        <v>0</v>
      </c>
      <c r="S317" s="61">
        <f>VLOOKUP($A317,[15]Dept!$A$5:$T$42,17,FALSE)*S$3%</f>
        <v>0</v>
      </c>
      <c r="T317" s="61">
        <f>VLOOKUP($A317,[15]Dept!$A$5:$T$42,18,FALSE)*T$3%</f>
        <v>0</v>
      </c>
      <c r="U317" s="61">
        <f>VLOOKUP($A317,[15]Dept!$A$5:$T$42,19,FALSE)*U$3%</f>
        <v>0</v>
      </c>
      <c r="V317" s="61">
        <f t="shared" ref="V317:V326" si="263">SUM(S317:U317)</f>
        <v>0</v>
      </c>
    </row>
    <row r="318" spans="1:22" hidden="1">
      <c r="A318" s="89">
        <v>686</v>
      </c>
      <c r="B318" s="12" t="s">
        <v>248</v>
      </c>
      <c r="C318" s="62" t="s">
        <v>68</v>
      </c>
      <c r="D318" s="59"/>
      <c r="E318" s="61">
        <f t="shared" si="257"/>
        <v>0</v>
      </c>
      <c r="F318" s="61"/>
      <c r="G318" s="61">
        <f>VLOOKUP($A318,[15]Dept!$A$5:$T$42,5,FALSE)*G$3%</f>
        <v>0</v>
      </c>
      <c r="H318" s="61">
        <f>VLOOKUP($A318,[15]Dept!$A$5:$T$42,6,FALSE)*H$3%</f>
        <v>0</v>
      </c>
      <c r="I318" s="61">
        <f>VLOOKUP($A318,[15]Dept!$A$5:$T$42,7,FALSE)*I$3%</f>
        <v>0</v>
      </c>
      <c r="J318" s="61">
        <f t="shared" si="260"/>
        <v>0</v>
      </c>
      <c r="K318" s="61">
        <f>VLOOKUP($A318,[15]Dept!$A$5:$T$42,9,FALSE)*K$3%</f>
        <v>0</v>
      </c>
      <c r="L318" s="61">
        <f>VLOOKUP($A318,[15]Dept!$A$5:$T$42,10,FALSE)*L$3%</f>
        <v>0</v>
      </c>
      <c r="M318" s="61">
        <f>VLOOKUP($A318,[15]Dept!$A$5:$T$42,11,FALSE)*M$3%</f>
        <v>0</v>
      </c>
      <c r="N318" s="61">
        <f t="shared" si="261"/>
        <v>0</v>
      </c>
      <c r="O318" s="61">
        <f>VLOOKUP($A318,[15]Dept!$A$5:$T$42,13,FALSE)*O$3%</f>
        <v>0</v>
      </c>
      <c r="P318" s="61">
        <f>VLOOKUP($A318,[15]Dept!$A$5:$T$42,14,FALSE)*P$3%</f>
        <v>0</v>
      </c>
      <c r="Q318" s="61">
        <f>VLOOKUP($A318,[15]Dept!$A$5:$T$42,15,FALSE)*Q$3%</f>
        <v>0</v>
      </c>
      <c r="R318" s="61">
        <f t="shared" si="262"/>
        <v>0</v>
      </c>
      <c r="S318" s="61">
        <f>VLOOKUP($A318,[15]Dept!$A$5:$T$42,17,FALSE)*S$3%</f>
        <v>0</v>
      </c>
      <c r="T318" s="61">
        <f>VLOOKUP($A318,[15]Dept!$A$5:$T$42,18,FALSE)*T$3%</f>
        <v>0</v>
      </c>
      <c r="U318" s="61">
        <f>VLOOKUP($A318,[15]Dept!$A$5:$T$42,19,FALSE)*U$3%</f>
        <v>0</v>
      </c>
      <c r="V318" s="61">
        <f t="shared" si="263"/>
        <v>0</v>
      </c>
    </row>
    <row r="319" spans="1:22" hidden="1">
      <c r="A319" s="89">
        <v>687</v>
      </c>
      <c r="B319" s="12" t="s">
        <v>248</v>
      </c>
      <c r="C319" s="63" t="s">
        <v>159</v>
      </c>
      <c r="D319" s="59"/>
      <c r="E319" s="61">
        <f t="shared" si="257"/>
        <v>0</v>
      </c>
      <c r="F319" s="61"/>
      <c r="G319" s="61">
        <f>VLOOKUP($A319,[15]Dept!$A$5:$T$42,5,FALSE)*G$3%</f>
        <v>0</v>
      </c>
      <c r="H319" s="61">
        <f>VLOOKUP($A319,[15]Dept!$A$5:$T$42,6,FALSE)*H$3%</f>
        <v>0</v>
      </c>
      <c r="I319" s="61">
        <f>VLOOKUP($A319,[15]Dept!$A$5:$T$42,7,FALSE)*I$3%</f>
        <v>0</v>
      </c>
      <c r="J319" s="61">
        <f t="shared" si="260"/>
        <v>0</v>
      </c>
      <c r="K319" s="61">
        <f>VLOOKUP($A319,[15]Dept!$A$5:$T$42,9,FALSE)*K$3%</f>
        <v>0</v>
      </c>
      <c r="L319" s="61">
        <f>VLOOKUP($A319,[15]Dept!$A$5:$T$42,10,FALSE)*L$3%</f>
        <v>0</v>
      </c>
      <c r="M319" s="61">
        <f>VLOOKUP($A319,[15]Dept!$A$5:$T$42,11,FALSE)*M$3%</f>
        <v>0</v>
      </c>
      <c r="N319" s="61">
        <f t="shared" si="261"/>
        <v>0</v>
      </c>
      <c r="O319" s="61">
        <f>VLOOKUP($A319,[15]Dept!$A$5:$T$42,13,FALSE)*O$3%</f>
        <v>0</v>
      </c>
      <c r="P319" s="61">
        <f>VLOOKUP($A319,[15]Dept!$A$5:$T$42,14,FALSE)*P$3%</f>
        <v>0</v>
      </c>
      <c r="Q319" s="61">
        <f>VLOOKUP($A319,[15]Dept!$A$5:$T$42,15,FALSE)*Q$3%</f>
        <v>0</v>
      </c>
      <c r="R319" s="61">
        <f t="shared" si="262"/>
        <v>0</v>
      </c>
      <c r="S319" s="61">
        <f>VLOOKUP($A319,[15]Dept!$A$5:$T$42,17,FALSE)*S$3%</f>
        <v>0</v>
      </c>
      <c r="T319" s="61">
        <f>VLOOKUP($A319,[15]Dept!$A$5:$T$42,18,FALSE)*T$3%</f>
        <v>0</v>
      </c>
      <c r="U319" s="61">
        <f>VLOOKUP($A319,[15]Dept!$A$5:$T$42,19,FALSE)*U$3%</f>
        <v>0</v>
      </c>
      <c r="V319" s="61">
        <f t="shared" si="263"/>
        <v>0</v>
      </c>
    </row>
    <row r="320" spans="1:22" hidden="1">
      <c r="A320" s="89">
        <v>688</v>
      </c>
      <c r="B320" s="12" t="s">
        <v>248</v>
      </c>
      <c r="C320" s="62" t="s">
        <v>69</v>
      </c>
      <c r="D320" s="59"/>
      <c r="E320" s="61">
        <f t="shared" si="257"/>
        <v>0</v>
      </c>
      <c r="F320" s="61"/>
      <c r="G320" s="61">
        <f>VLOOKUP($A320,[15]Dept!$A$5:$T$42,5,FALSE)*G$3%</f>
        <v>0</v>
      </c>
      <c r="H320" s="61">
        <f>VLOOKUP($A320,[15]Dept!$A$5:$T$42,6,FALSE)*H$3%</f>
        <v>0</v>
      </c>
      <c r="I320" s="61">
        <f>VLOOKUP($A320,[15]Dept!$A$5:$T$42,7,FALSE)*I$3%</f>
        <v>0</v>
      </c>
      <c r="J320" s="61">
        <f t="shared" si="260"/>
        <v>0</v>
      </c>
      <c r="K320" s="61">
        <f>VLOOKUP($A320,[15]Dept!$A$5:$T$42,9,FALSE)*K$3%</f>
        <v>0</v>
      </c>
      <c r="L320" s="61">
        <f>VLOOKUP($A320,[15]Dept!$A$5:$T$42,10,FALSE)*L$3%</f>
        <v>0</v>
      </c>
      <c r="M320" s="61">
        <f>VLOOKUP($A320,[15]Dept!$A$5:$T$42,11,FALSE)*M$3%</f>
        <v>0</v>
      </c>
      <c r="N320" s="61">
        <f t="shared" si="261"/>
        <v>0</v>
      </c>
      <c r="O320" s="61">
        <f>VLOOKUP($A320,[15]Dept!$A$5:$T$42,13,FALSE)*O$3%</f>
        <v>0</v>
      </c>
      <c r="P320" s="61">
        <f>VLOOKUP($A320,[15]Dept!$A$5:$T$42,14,FALSE)*P$3%</f>
        <v>0</v>
      </c>
      <c r="Q320" s="61">
        <f>VLOOKUP($A320,[15]Dept!$A$5:$T$42,15,FALSE)*Q$3%</f>
        <v>0</v>
      </c>
      <c r="R320" s="61">
        <f t="shared" si="262"/>
        <v>0</v>
      </c>
      <c r="S320" s="61">
        <f>VLOOKUP($A320,[15]Dept!$A$5:$T$42,17,FALSE)*S$3%</f>
        <v>0</v>
      </c>
      <c r="T320" s="61">
        <f>VLOOKUP($A320,[15]Dept!$A$5:$T$42,18,FALSE)*T$3%</f>
        <v>0</v>
      </c>
      <c r="U320" s="61">
        <f>VLOOKUP($A320,[15]Dept!$A$5:$T$42,19,FALSE)*U$3%</f>
        <v>0</v>
      </c>
      <c r="V320" s="61">
        <f t="shared" si="263"/>
        <v>0</v>
      </c>
    </row>
    <row r="321" spans="1:22" hidden="1">
      <c r="A321" s="89">
        <v>689</v>
      </c>
      <c r="B321" s="12" t="s">
        <v>248</v>
      </c>
      <c r="C321" s="62" t="s">
        <v>71</v>
      </c>
      <c r="D321" s="59"/>
      <c r="E321" s="61">
        <f t="shared" si="257"/>
        <v>0</v>
      </c>
      <c r="F321" s="61"/>
      <c r="G321" s="61">
        <f>VLOOKUP($A321,[15]Dept!$A$5:$T$42,5,FALSE)*G$3%</f>
        <v>0</v>
      </c>
      <c r="H321" s="61">
        <f>VLOOKUP($A321,[15]Dept!$A$5:$T$42,6,FALSE)*H$3%</f>
        <v>0</v>
      </c>
      <c r="I321" s="61">
        <f>VLOOKUP($A321,[15]Dept!$A$5:$T$42,7,FALSE)*I$3%</f>
        <v>0</v>
      </c>
      <c r="J321" s="61">
        <f t="shared" si="260"/>
        <v>0</v>
      </c>
      <c r="K321" s="61">
        <f>VLOOKUP($A321,[15]Dept!$A$5:$T$42,9,FALSE)*K$3%</f>
        <v>0</v>
      </c>
      <c r="L321" s="61">
        <f>VLOOKUP($A321,[15]Dept!$A$5:$T$42,10,FALSE)*L$3%</f>
        <v>0</v>
      </c>
      <c r="M321" s="61">
        <f>VLOOKUP($A321,[15]Dept!$A$5:$T$42,11,FALSE)*M$3%</f>
        <v>0</v>
      </c>
      <c r="N321" s="61">
        <f t="shared" si="261"/>
        <v>0</v>
      </c>
      <c r="O321" s="61">
        <f>VLOOKUP($A321,[15]Dept!$A$5:$T$42,13,FALSE)*O$3%</f>
        <v>0</v>
      </c>
      <c r="P321" s="61">
        <f>VLOOKUP($A321,[15]Dept!$A$5:$T$42,14,FALSE)*P$3%</f>
        <v>0</v>
      </c>
      <c r="Q321" s="61">
        <f>VLOOKUP($A321,[15]Dept!$A$5:$T$42,15,FALSE)*Q$3%</f>
        <v>0</v>
      </c>
      <c r="R321" s="61">
        <f t="shared" si="262"/>
        <v>0</v>
      </c>
      <c r="S321" s="61">
        <f>VLOOKUP($A321,[15]Dept!$A$5:$T$42,17,FALSE)*S$3%</f>
        <v>0</v>
      </c>
      <c r="T321" s="61">
        <f>VLOOKUP($A321,[15]Dept!$A$5:$T$42,18,FALSE)*T$3%</f>
        <v>0</v>
      </c>
      <c r="U321" s="61">
        <f>VLOOKUP($A321,[15]Dept!$A$5:$T$42,19,FALSE)*U$3%</f>
        <v>0</v>
      </c>
      <c r="V321" s="61">
        <f t="shared" si="263"/>
        <v>0</v>
      </c>
    </row>
    <row r="322" spans="1:22" hidden="1">
      <c r="A322" s="89">
        <v>690</v>
      </c>
      <c r="B322" s="12" t="s">
        <v>248</v>
      </c>
      <c r="C322" s="62" t="s">
        <v>70</v>
      </c>
      <c r="D322" s="59"/>
      <c r="E322" s="61">
        <f t="shared" si="257"/>
        <v>0</v>
      </c>
      <c r="F322" s="61"/>
      <c r="G322" s="61">
        <f>VLOOKUP($A322,[15]Dept!$A$5:$T$42,5,FALSE)*G$3%</f>
        <v>0</v>
      </c>
      <c r="H322" s="61">
        <f>VLOOKUP($A322,[15]Dept!$A$5:$T$42,6,FALSE)*H$3%</f>
        <v>0</v>
      </c>
      <c r="I322" s="61">
        <f>VLOOKUP($A322,[15]Dept!$A$5:$T$42,7,FALSE)*I$3%</f>
        <v>0</v>
      </c>
      <c r="J322" s="61">
        <f t="shared" si="260"/>
        <v>0</v>
      </c>
      <c r="K322" s="61">
        <f>VLOOKUP($A322,[15]Dept!$A$5:$T$42,9,FALSE)*K$3%</f>
        <v>0</v>
      </c>
      <c r="L322" s="61">
        <f>VLOOKUP($A322,[15]Dept!$A$5:$T$42,10,FALSE)*L$3%</f>
        <v>0</v>
      </c>
      <c r="M322" s="61">
        <f>VLOOKUP($A322,[15]Dept!$A$5:$T$42,11,FALSE)*M$3%</f>
        <v>0</v>
      </c>
      <c r="N322" s="61">
        <f t="shared" si="261"/>
        <v>0</v>
      </c>
      <c r="O322" s="61">
        <f>VLOOKUP($A322,[15]Dept!$A$5:$T$42,13,FALSE)*O$3%</f>
        <v>0</v>
      </c>
      <c r="P322" s="61">
        <f>VLOOKUP($A322,[15]Dept!$A$5:$T$42,14,FALSE)*P$3%</f>
        <v>0</v>
      </c>
      <c r="Q322" s="61">
        <f>VLOOKUP($A322,[15]Dept!$A$5:$T$42,15,FALSE)*Q$3%</f>
        <v>0</v>
      </c>
      <c r="R322" s="61">
        <f t="shared" si="262"/>
        <v>0</v>
      </c>
      <c r="S322" s="61">
        <f>VLOOKUP($A322,[15]Dept!$A$5:$T$42,17,FALSE)*S$3%</f>
        <v>0</v>
      </c>
      <c r="T322" s="61">
        <f>VLOOKUP($A322,[15]Dept!$A$5:$T$42,18,FALSE)*T$3%</f>
        <v>0</v>
      </c>
      <c r="U322" s="61">
        <f>VLOOKUP($A322,[15]Dept!$A$5:$T$42,19,FALSE)*U$3%</f>
        <v>0</v>
      </c>
      <c r="V322" s="61">
        <f t="shared" si="263"/>
        <v>0</v>
      </c>
    </row>
    <row r="323" spans="1:22" hidden="1">
      <c r="A323" s="89">
        <v>691</v>
      </c>
      <c r="B323" s="12" t="s">
        <v>248</v>
      </c>
      <c r="C323" s="62" t="s">
        <v>56</v>
      </c>
      <c r="D323" s="59"/>
      <c r="E323" s="61">
        <f t="shared" si="257"/>
        <v>0</v>
      </c>
      <c r="F323" s="61"/>
      <c r="G323" s="61">
        <f>VLOOKUP($A323,[15]Dept!$A$5:$T$42,5,FALSE)*G$3%</f>
        <v>0</v>
      </c>
      <c r="H323" s="61">
        <f>VLOOKUP($A323,[15]Dept!$A$5:$T$42,6,FALSE)*H$3%</f>
        <v>0</v>
      </c>
      <c r="I323" s="61">
        <f>VLOOKUP($A323,[15]Dept!$A$5:$T$42,7,FALSE)*I$3%</f>
        <v>0</v>
      </c>
      <c r="J323" s="61">
        <f t="shared" si="260"/>
        <v>0</v>
      </c>
      <c r="K323" s="61">
        <f>VLOOKUP($A323,[15]Dept!$A$5:$T$42,9,FALSE)*K$3%</f>
        <v>0</v>
      </c>
      <c r="L323" s="61">
        <f>VLOOKUP($A323,[15]Dept!$A$5:$T$42,10,FALSE)*L$3%</f>
        <v>0</v>
      </c>
      <c r="M323" s="61">
        <f>VLOOKUP($A323,[15]Dept!$A$5:$T$42,11,FALSE)*M$3%</f>
        <v>0</v>
      </c>
      <c r="N323" s="61">
        <f t="shared" si="261"/>
        <v>0</v>
      </c>
      <c r="O323" s="61">
        <f>VLOOKUP($A323,[15]Dept!$A$5:$T$42,13,FALSE)*O$3%</f>
        <v>0</v>
      </c>
      <c r="P323" s="61">
        <f>VLOOKUP($A323,[15]Dept!$A$5:$T$42,14,FALSE)*P$3%</f>
        <v>0</v>
      </c>
      <c r="Q323" s="61">
        <f>VLOOKUP($A323,[15]Dept!$A$5:$T$42,15,FALSE)*Q$3%</f>
        <v>0</v>
      </c>
      <c r="R323" s="61">
        <f t="shared" si="262"/>
        <v>0</v>
      </c>
      <c r="S323" s="61">
        <f>VLOOKUP($A323,[15]Dept!$A$5:$T$42,17,FALSE)*S$3%</f>
        <v>0</v>
      </c>
      <c r="T323" s="61">
        <f>VLOOKUP($A323,[15]Dept!$A$5:$T$42,18,FALSE)*T$3%</f>
        <v>0</v>
      </c>
      <c r="U323" s="61">
        <f>VLOOKUP($A323,[15]Dept!$A$5:$T$42,19,FALSE)*U$3%</f>
        <v>0</v>
      </c>
      <c r="V323" s="61">
        <f t="shared" si="263"/>
        <v>0</v>
      </c>
    </row>
    <row r="324" spans="1:22" hidden="1">
      <c r="A324" s="89">
        <v>692</v>
      </c>
      <c r="B324" s="12" t="s">
        <v>248</v>
      </c>
      <c r="C324" s="62" t="s">
        <v>47</v>
      </c>
      <c r="D324" s="59"/>
      <c r="E324" s="61">
        <f t="shared" si="257"/>
        <v>905946.48824023549</v>
      </c>
      <c r="F324" s="61"/>
      <c r="G324" s="61">
        <f>VLOOKUP($A324,[15]Dept!$A$5:$T$42,5,FALSE)*G$3%</f>
        <v>77552.115085939833</v>
      </c>
      <c r="H324" s="61">
        <f>VLOOKUP($A324,[15]Dept!$A$5:$T$42,6,FALSE)*H$3%</f>
        <v>79037.150954183278</v>
      </c>
      <c r="I324" s="61">
        <f>VLOOKUP($A324,[15]Dept!$A$5:$T$42,7,FALSE)*I$3%</f>
        <v>78884.398281462883</v>
      </c>
      <c r="J324" s="61">
        <f t="shared" si="260"/>
        <v>235473.66432158602</v>
      </c>
      <c r="K324" s="61">
        <f>VLOOKUP($A324,[15]Dept!$A$5:$T$42,9,FALSE)*K$3%</f>
        <v>73349.68331831113</v>
      </c>
      <c r="L324" s="61">
        <f>VLOOKUP($A324,[15]Dept!$A$5:$T$42,10,FALSE)*L$3%</f>
        <v>72325.474787075014</v>
      </c>
      <c r="M324" s="61">
        <f>VLOOKUP($A324,[15]Dept!$A$5:$T$42,11,FALSE)*M$3%</f>
        <v>72796.595559029287</v>
      </c>
      <c r="N324" s="61">
        <f t="shared" si="261"/>
        <v>218471.75366441542</v>
      </c>
      <c r="O324" s="61">
        <f>VLOOKUP($A324,[15]Dept!$A$5:$T$42,13,FALSE)*O$3%</f>
        <v>71471.081988504724</v>
      </c>
      <c r="P324" s="61">
        <f>VLOOKUP($A324,[15]Dept!$A$5:$T$42,14,FALSE)*P$3%</f>
        <v>70837.735484769</v>
      </c>
      <c r="Q324" s="61">
        <f>VLOOKUP($A324,[15]Dept!$A$5:$T$42,15,FALSE)*Q$3%</f>
        <v>73728.659040197133</v>
      </c>
      <c r="R324" s="61">
        <f t="shared" si="262"/>
        <v>216037.47651347087</v>
      </c>
      <c r="S324" s="61">
        <f>VLOOKUP($A324,[15]Dept!$A$5:$T$42,17,FALSE)*S$3%</f>
        <v>80669.012992249031</v>
      </c>
      <c r="T324" s="61">
        <f>VLOOKUP($A324,[15]Dept!$A$5:$T$42,18,FALSE)*T$3%</f>
        <v>76073.073340314746</v>
      </c>
      <c r="U324" s="61">
        <f>VLOOKUP($A324,[15]Dept!$A$5:$T$42,19,FALSE)*U$3%</f>
        <v>79221.507408199468</v>
      </c>
      <c r="V324" s="61">
        <f t="shared" si="263"/>
        <v>235963.59374076326</v>
      </c>
    </row>
    <row r="325" spans="1:22" hidden="1">
      <c r="A325" s="89">
        <v>693</v>
      </c>
      <c r="B325" s="12" t="s">
        <v>248</v>
      </c>
      <c r="C325" s="62" t="s">
        <v>50</v>
      </c>
      <c r="D325" s="59"/>
      <c r="E325" s="61">
        <f t="shared" si="257"/>
        <v>0</v>
      </c>
      <c r="F325" s="61"/>
      <c r="G325" s="61">
        <f>VLOOKUP($A325,[15]Dept!$A$5:$T$42,5,FALSE)*G$3%</f>
        <v>0</v>
      </c>
      <c r="H325" s="61">
        <f>VLOOKUP($A325,[15]Dept!$A$5:$T$42,6,FALSE)*H$3%</f>
        <v>0</v>
      </c>
      <c r="I325" s="61">
        <f>VLOOKUP($A325,[15]Dept!$A$5:$T$42,7,FALSE)*I$3%</f>
        <v>0</v>
      </c>
      <c r="J325" s="61">
        <f t="shared" si="260"/>
        <v>0</v>
      </c>
      <c r="K325" s="61">
        <f>VLOOKUP($A325,[15]Dept!$A$5:$T$42,9,FALSE)*K$3%</f>
        <v>0</v>
      </c>
      <c r="L325" s="61">
        <f>VLOOKUP($A325,[15]Dept!$A$5:$T$42,10,FALSE)*L$3%</f>
        <v>0</v>
      </c>
      <c r="M325" s="61">
        <f>VLOOKUP($A325,[15]Dept!$A$5:$T$42,11,FALSE)*M$3%</f>
        <v>0</v>
      </c>
      <c r="N325" s="61">
        <f t="shared" si="261"/>
        <v>0</v>
      </c>
      <c r="O325" s="61">
        <f>VLOOKUP($A325,[15]Dept!$A$5:$T$42,13,FALSE)*O$3%</f>
        <v>0</v>
      </c>
      <c r="P325" s="61">
        <f>VLOOKUP($A325,[15]Dept!$A$5:$T$42,14,FALSE)*P$3%</f>
        <v>0</v>
      </c>
      <c r="Q325" s="61">
        <f>VLOOKUP($A325,[15]Dept!$A$5:$T$42,15,FALSE)*Q$3%</f>
        <v>0</v>
      </c>
      <c r="R325" s="61">
        <f t="shared" si="262"/>
        <v>0</v>
      </c>
      <c r="S325" s="61">
        <f>VLOOKUP($A325,[15]Dept!$A$5:$T$42,17,FALSE)*S$3%</f>
        <v>0</v>
      </c>
      <c r="T325" s="61">
        <f>VLOOKUP($A325,[15]Dept!$A$5:$T$42,18,FALSE)*T$3%</f>
        <v>0</v>
      </c>
      <c r="U325" s="61">
        <f>VLOOKUP($A325,[15]Dept!$A$5:$T$42,19,FALSE)*U$3%</f>
        <v>0</v>
      </c>
      <c r="V325" s="61">
        <f t="shared" si="263"/>
        <v>0</v>
      </c>
    </row>
    <row r="326" spans="1:22" hidden="1">
      <c r="A326" s="89">
        <v>694</v>
      </c>
      <c r="B326" s="12" t="s">
        <v>248</v>
      </c>
      <c r="C326" s="62" t="s">
        <v>48</v>
      </c>
      <c r="D326" s="59"/>
      <c r="E326" s="61">
        <f t="shared" si="257"/>
        <v>255797.39789055087</v>
      </c>
      <c r="F326" s="61"/>
      <c r="G326" s="61">
        <f>VLOOKUP($A326,[15]Dept!$A$5:$T$42,5,FALSE)*G$3%</f>
        <v>25379.240171057969</v>
      </c>
      <c r="H326" s="61">
        <f>VLOOKUP($A326,[15]Dept!$A$5:$T$42,6,FALSE)*H$3%</f>
        <v>24412.653452547209</v>
      </c>
      <c r="I326" s="61">
        <f>VLOOKUP($A326,[15]Dept!$A$5:$T$42,7,FALSE)*I$3%</f>
        <v>21686.079436260767</v>
      </c>
      <c r="J326" s="61">
        <f t="shared" si="260"/>
        <v>71477.973059865952</v>
      </c>
      <c r="K326" s="61">
        <f>VLOOKUP($A326,[15]Dept!$A$5:$T$42,9,FALSE)*K$3%</f>
        <v>20164.533085362444</v>
      </c>
      <c r="L326" s="61">
        <f>VLOOKUP($A326,[15]Dept!$A$5:$T$42,10,FALSE)*L$3%</f>
        <v>19882.968313981004</v>
      </c>
      <c r="M326" s="61">
        <f>VLOOKUP($A326,[15]Dept!$A$5:$T$42,11,FALSE)*M$3%</f>
        <v>20012.483943272098</v>
      </c>
      <c r="N326" s="61">
        <f t="shared" si="261"/>
        <v>60059.985342615546</v>
      </c>
      <c r="O326" s="61">
        <f>VLOOKUP($A326,[15]Dept!$A$5:$T$42,13,FALSE)*O$3%</f>
        <v>19648.087520019002</v>
      </c>
      <c r="P326" s="61">
        <f>VLOOKUP($A326,[15]Dept!$A$5:$T$42,14,FALSE)*P$3%</f>
        <v>19473.974477517437</v>
      </c>
      <c r="Q326" s="61">
        <f>VLOOKUP($A326,[15]Dept!$A$5:$T$42,15,FALSE)*Q$3%</f>
        <v>20268.717154560891</v>
      </c>
      <c r="R326" s="61">
        <f t="shared" si="262"/>
        <v>59390.779152097326</v>
      </c>
      <c r="S326" s="61">
        <f>VLOOKUP($A326,[15]Dept!$A$5:$T$42,17,FALSE)*S$3%</f>
        <v>22176.687176502888</v>
      </c>
      <c r="T326" s="61">
        <f>VLOOKUP($A326,[15]Dept!$A$5:$T$42,18,FALSE)*T$3%</f>
        <v>20913.219183497626</v>
      </c>
      <c r="U326" s="61">
        <f>VLOOKUP($A326,[15]Dept!$A$5:$T$42,19,FALSE)*U$3%</f>
        <v>21778.753975971566</v>
      </c>
      <c r="V326" s="61">
        <f t="shared" si="263"/>
        <v>64868.660335972083</v>
      </c>
    </row>
    <row r="327" spans="1:22" ht="18.75" customHeight="1">
      <c r="A327" s="52">
        <v>311</v>
      </c>
      <c r="B327" s="9" t="s">
        <v>30</v>
      </c>
      <c r="C327" s="54" t="s">
        <v>64</v>
      </c>
      <c r="D327" s="54"/>
      <c r="E327" s="54">
        <f>SUM(G327:V327)/2</f>
        <v>0</v>
      </c>
      <c r="F327" s="55"/>
      <c r="G327" s="55"/>
      <c r="H327" s="55"/>
      <c r="I327" s="55"/>
      <c r="J327" s="54">
        <f>SUM(G327:I327)</f>
        <v>0</v>
      </c>
      <c r="K327" s="55"/>
      <c r="L327" s="55"/>
      <c r="M327" s="55"/>
      <c r="N327" s="54">
        <f>SUM(K327:M327)</f>
        <v>0</v>
      </c>
      <c r="O327" s="55"/>
      <c r="P327" s="55"/>
      <c r="Q327" s="55"/>
      <c r="R327" s="54">
        <f>SUM(O327:Q327)</f>
        <v>0</v>
      </c>
      <c r="S327" s="55"/>
      <c r="T327" s="55"/>
      <c r="U327" s="55"/>
      <c r="V327" s="54">
        <f>SUM(S327:U327)</f>
        <v>0</v>
      </c>
    </row>
    <row r="328" spans="1:22" hidden="1">
      <c r="A328" s="131">
        <v>695</v>
      </c>
      <c r="B328" s="132" t="s">
        <v>250</v>
      </c>
      <c r="C328" s="122" t="s">
        <v>251</v>
      </c>
      <c r="D328" s="130"/>
      <c r="E328" s="126">
        <f>SUM(E329:E339)</f>
        <v>0</v>
      </c>
      <c r="F328" s="106"/>
      <c r="G328" s="126">
        <f>SUM(G329:G339)</f>
        <v>0</v>
      </c>
      <c r="H328" s="126">
        <f t="shared" ref="H328" si="264">SUM(H329:H339)</f>
        <v>0</v>
      </c>
      <c r="I328" s="126">
        <f t="shared" ref="I328" si="265">SUM(I329:I339)</f>
        <v>0</v>
      </c>
      <c r="J328" s="126">
        <f>SUM(G328:I328)</f>
        <v>0</v>
      </c>
      <c r="K328" s="126">
        <f>SUM(K329:K339)</f>
        <v>0</v>
      </c>
      <c r="L328" s="126">
        <f t="shared" ref="L328" si="266">SUM(L329:L339)</f>
        <v>0</v>
      </c>
      <c r="M328" s="126">
        <f t="shared" ref="M328" si="267">SUM(M329:M339)</f>
        <v>0</v>
      </c>
      <c r="N328" s="126">
        <f>SUM(K328:M328)</f>
        <v>0</v>
      </c>
      <c r="O328" s="126">
        <f>SUM(O329:O339)</f>
        <v>0</v>
      </c>
      <c r="P328" s="126">
        <f t="shared" ref="P328" si="268">SUM(P329:P339)</f>
        <v>0</v>
      </c>
      <c r="Q328" s="126">
        <f t="shared" ref="Q328" si="269">SUM(Q329:Q339)</f>
        <v>0</v>
      </c>
      <c r="R328" s="126">
        <f>SUM(O328:Q328)</f>
        <v>0</v>
      </c>
      <c r="S328" s="126">
        <f>SUM(S329:S339)</f>
        <v>0</v>
      </c>
      <c r="T328" s="126">
        <f t="shared" ref="T328" si="270">SUM(T329:T339)</f>
        <v>0</v>
      </c>
      <c r="U328" s="126">
        <f t="shared" ref="U328" si="271">SUM(U329:U339)</f>
        <v>0</v>
      </c>
      <c r="V328" s="126">
        <f>SUM(S328:U328)</f>
        <v>0</v>
      </c>
    </row>
    <row r="329" spans="1:22" hidden="1">
      <c r="A329" s="89">
        <v>696</v>
      </c>
      <c r="B329" s="12" t="s">
        <v>250</v>
      </c>
      <c r="C329" s="62" t="s">
        <v>42</v>
      </c>
      <c r="D329" s="59"/>
      <c r="E329" s="61">
        <f t="shared" si="257"/>
        <v>0</v>
      </c>
      <c r="F329" s="61"/>
      <c r="G329" s="61">
        <f>VLOOKUP($A329,[15]Dept!$A$5:$T$42,5,FALSE)*G$3%</f>
        <v>0</v>
      </c>
      <c r="H329" s="61">
        <f>VLOOKUP($A329,[15]Dept!$A$5:$T$42,6,FALSE)*H$3%</f>
        <v>0</v>
      </c>
      <c r="I329" s="61">
        <f>VLOOKUP($A329,[15]Dept!$A$5:$T$42,7,FALSE)*I$3%</f>
        <v>0</v>
      </c>
      <c r="J329" s="61">
        <f t="shared" ref="J329:J339" si="272">SUM(G329:I329)</f>
        <v>0</v>
      </c>
      <c r="K329" s="61">
        <f>VLOOKUP($A329,[15]Dept!$A$5:$T$42,9,FALSE)*K$3%</f>
        <v>0</v>
      </c>
      <c r="L329" s="61">
        <f>VLOOKUP($A329,[15]Dept!$A$5:$T$42,10,FALSE)*L$3%</f>
        <v>0</v>
      </c>
      <c r="M329" s="61">
        <f>VLOOKUP($A329,[15]Dept!$A$5:$T$42,11,FALSE)*M$3%</f>
        <v>0</v>
      </c>
      <c r="N329" s="61">
        <f t="shared" ref="N329:N339" si="273">SUM(K329:M329)</f>
        <v>0</v>
      </c>
      <c r="O329" s="61">
        <f>VLOOKUP($A329,[15]Dept!$A$5:$T$42,13,FALSE)*O$3%</f>
        <v>0</v>
      </c>
      <c r="P329" s="61">
        <f>VLOOKUP($A329,[15]Dept!$A$5:$T$42,14,FALSE)*P$3%</f>
        <v>0</v>
      </c>
      <c r="Q329" s="61">
        <f>VLOOKUP($A329,[15]Dept!$A$5:$T$42,15,FALSE)*Q$3%</f>
        <v>0</v>
      </c>
      <c r="R329" s="61">
        <f t="shared" ref="R329:R339" si="274">SUM(O329:Q329)</f>
        <v>0</v>
      </c>
      <c r="S329" s="61">
        <f>VLOOKUP($A329,[15]Dept!$A$5:$T$42,17,FALSE)*S$3%</f>
        <v>0</v>
      </c>
      <c r="T329" s="61">
        <f>VLOOKUP($A329,[15]Dept!$A$5:$T$42,18,FALSE)*T$3%</f>
        <v>0</v>
      </c>
      <c r="U329" s="61">
        <f>VLOOKUP($A329,[15]Dept!$A$5:$T$42,19,FALSE)*U$3%</f>
        <v>0</v>
      </c>
      <c r="V329" s="61">
        <f t="shared" ref="V329:V339" si="275">SUM(S329:U329)</f>
        <v>0</v>
      </c>
    </row>
    <row r="330" spans="1:22" hidden="1">
      <c r="A330" s="89">
        <v>697</v>
      </c>
      <c r="B330" s="12" t="s">
        <v>250</v>
      </c>
      <c r="C330" s="62" t="s">
        <v>41</v>
      </c>
      <c r="D330" s="59"/>
      <c r="E330" s="61">
        <f t="shared" si="257"/>
        <v>0</v>
      </c>
      <c r="F330" s="61"/>
      <c r="G330" s="61">
        <f>VLOOKUP($A330,[15]Dept!$A$5:$T$42,5,FALSE)*G$3%</f>
        <v>0</v>
      </c>
      <c r="H330" s="61">
        <f>VLOOKUP($A330,[15]Dept!$A$5:$T$42,6,FALSE)*H$3%</f>
        <v>0</v>
      </c>
      <c r="I330" s="61">
        <f>VLOOKUP($A330,[15]Dept!$A$5:$T$42,7,FALSE)*I$3%</f>
        <v>0</v>
      </c>
      <c r="J330" s="61">
        <f t="shared" si="272"/>
        <v>0</v>
      </c>
      <c r="K330" s="61">
        <f>VLOOKUP($A330,[15]Dept!$A$5:$T$42,9,FALSE)*K$3%</f>
        <v>0</v>
      </c>
      <c r="L330" s="61">
        <f>VLOOKUP($A330,[15]Dept!$A$5:$T$42,10,FALSE)*L$3%</f>
        <v>0</v>
      </c>
      <c r="M330" s="61">
        <f>VLOOKUP($A330,[15]Dept!$A$5:$T$42,11,FALSE)*M$3%</f>
        <v>0</v>
      </c>
      <c r="N330" s="61">
        <f t="shared" si="273"/>
        <v>0</v>
      </c>
      <c r="O330" s="61">
        <f>VLOOKUP($A330,[15]Dept!$A$5:$T$42,13,FALSE)*O$3%</f>
        <v>0</v>
      </c>
      <c r="P330" s="61">
        <f>VLOOKUP($A330,[15]Dept!$A$5:$T$42,14,FALSE)*P$3%</f>
        <v>0</v>
      </c>
      <c r="Q330" s="61">
        <f>VLOOKUP($A330,[15]Dept!$A$5:$T$42,15,FALSE)*Q$3%</f>
        <v>0</v>
      </c>
      <c r="R330" s="61">
        <f t="shared" si="274"/>
        <v>0</v>
      </c>
      <c r="S330" s="61">
        <f>VLOOKUP($A330,[15]Dept!$A$5:$T$42,17,FALSE)*S$3%</f>
        <v>0</v>
      </c>
      <c r="T330" s="61">
        <f>VLOOKUP($A330,[15]Dept!$A$5:$T$42,18,FALSE)*T$3%</f>
        <v>0</v>
      </c>
      <c r="U330" s="61">
        <f>VLOOKUP($A330,[15]Dept!$A$5:$T$42,19,FALSE)*U$3%</f>
        <v>0</v>
      </c>
      <c r="V330" s="61">
        <f t="shared" si="275"/>
        <v>0</v>
      </c>
    </row>
    <row r="331" spans="1:22" hidden="1">
      <c r="A331" s="89">
        <v>698</v>
      </c>
      <c r="B331" s="12" t="s">
        <v>250</v>
      </c>
      <c r="C331" s="62" t="s">
        <v>68</v>
      </c>
      <c r="D331" s="59"/>
      <c r="E331" s="61">
        <f t="shared" si="257"/>
        <v>0</v>
      </c>
      <c r="F331" s="61"/>
      <c r="G331" s="61">
        <f>VLOOKUP($A331,[15]Dept!$A$5:$T$42,5,FALSE)*G$3%</f>
        <v>0</v>
      </c>
      <c r="H331" s="61">
        <f>VLOOKUP($A331,[15]Dept!$A$5:$T$42,6,FALSE)*H$3%</f>
        <v>0</v>
      </c>
      <c r="I331" s="61">
        <f>VLOOKUP($A331,[15]Dept!$A$5:$T$42,7,FALSE)*I$3%</f>
        <v>0</v>
      </c>
      <c r="J331" s="61">
        <f t="shared" si="272"/>
        <v>0</v>
      </c>
      <c r="K331" s="61">
        <f>VLOOKUP($A331,[15]Dept!$A$5:$T$42,9,FALSE)*K$3%</f>
        <v>0</v>
      </c>
      <c r="L331" s="61">
        <f>VLOOKUP($A331,[15]Dept!$A$5:$T$42,10,FALSE)*L$3%</f>
        <v>0</v>
      </c>
      <c r="M331" s="61">
        <f>VLOOKUP($A331,[15]Dept!$A$5:$T$42,11,FALSE)*M$3%</f>
        <v>0</v>
      </c>
      <c r="N331" s="61">
        <f t="shared" si="273"/>
        <v>0</v>
      </c>
      <c r="O331" s="61">
        <f>VLOOKUP($A331,[15]Dept!$A$5:$T$42,13,FALSE)*O$3%</f>
        <v>0</v>
      </c>
      <c r="P331" s="61">
        <f>VLOOKUP($A331,[15]Dept!$A$5:$T$42,14,FALSE)*P$3%</f>
        <v>0</v>
      </c>
      <c r="Q331" s="61">
        <f>VLOOKUP($A331,[15]Dept!$A$5:$T$42,15,FALSE)*Q$3%</f>
        <v>0</v>
      </c>
      <c r="R331" s="61">
        <f t="shared" si="274"/>
        <v>0</v>
      </c>
      <c r="S331" s="61">
        <f>VLOOKUP($A331,[15]Dept!$A$5:$T$42,17,FALSE)*S$3%</f>
        <v>0</v>
      </c>
      <c r="T331" s="61">
        <f>VLOOKUP($A331,[15]Dept!$A$5:$T$42,18,FALSE)*T$3%</f>
        <v>0</v>
      </c>
      <c r="U331" s="61">
        <f>VLOOKUP($A331,[15]Dept!$A$5:$T$42,19,FALSE)*U$3%</f>
        <v>0</v>
      </c>
      <c r="V331" s="61">
        <f t="shared" si="275"/>
        <v>0</v>
      </c>
    </row>
    <row r="332" spans="1:22" hidden="1">
      <c r="A332" s="89">
        <v>699</v>
      </c>
      <c r="B332" s="12" t="s">
        <v>250</v>
      </c>
      <c r="C332" s="63" t="s">
        <v>159</v>
      </c>
      <c r="D332" s="59"/>
      <c r="E332" s="61">
        <f t="shared" si="257"/>
        <v>0</v>
      </c>
      <c r="F332" s="61"/>
      <c r="G332" s="61">
        <f>VLOOKUP($A332,[15]Dept!$A$5:$T$42,5,FALSE)*G$3%</f>
        <v>0</v>
      </c>
      <c r="H332" s="61">
        <f>VLOOKUP($A332,[15]Dept!$A$5:$T$42,6,FALSE)*H$3%</f>
        <v>0</v>
      </c>
      <c r="I332" s="61">
        <f>VLOOKUP($A332,[15]Dept!$A$5:$T$42,7,FALSE)*I$3%</f>
        <v>0</v>
      </c>
      <c r="J332" s="61">
        <f t="shared" si="272"/>
        <v>0</v>
      </c>
      <c r="K332" s="61">
        <f>VLOOKUP($A332,[15]Dept!$A$5:$T$42,9,FALSE)*K$3%</f>
        <v>0</v>
      </c>
      <c r="L332" s="61">
        <f>VLOOKUP($A332,[15]Dept!$A$5:$T$42,10,FALSE)*L$3%</f>
        <v>0</v>
      </c>
      <c r="M332" s="61">
        <f>VLOOKUP($A332,[15]Dept!$A$5:$T$42,11,FALSE)*M$3%</f>
        <v>0</v>
      </c>
      <c r="N332" s="61">
        <f t="shared" si="273"/>
        <v>0</v>
      </c>
      <c r="O332" s="61">
        <f>VLOOKUP($A332,[15]Dept!$A$5:$T$42,13,FALSE)*O$3%</f>
        <v>0</v>
      </c>
      <c r="P332" s="61">
        <f>VLOOKUP($A332,[15]Dept!$A$5:$T$42,14,FALSE)*P$3%</f>
        <v>0</v>
      </c>
      <c r="Q332" s="61">
        <f>VLOOKUP($A332,[15]Dept!$A$5:$T$42,15,FALSE)*Q$3%</f>
        <v>0</v>
      </c>
      <c r="R332" s="61">
        <f t="shared" si="274"/>
        <v>0</v>
      </c>
      <c r="S332" s="61">
        <f>VLOOKUP($A332,[15]Dept!$A$5:$T$42,17,FALSE)*S$3%</f>
        <v>0</v>
      </c>
      <c r="T332" s="61">
        <f>VLOOKUP($A332,[15]Dept!$A$5:$T$42,18,FALSE)*T$3%</f>
        <v>0</v>
      </c>
      <c r="U332" s="61">
        <f>VLOOKUP($A332,[15]Dept!$A$5:$T$42,19,FALSE)*U$3%</f>
        <v>0</v>
      </c>
      <c r="V332" s="61">
        <f t="shared" si="275"/>
        <v>0</v>
      </c>
    </row>
    <row r="333" spans="1:22" hidden="1">
      <c r="A333" s="89">
        <v>700</v>
      </c>
      <c r="B333" s="12" t="s">
        <v>250</v>
      </c>
      <c r="C333" s="62" t="s">
        <v>69</v>
      </c>
      <c r="D333" s="59"/>
      <c r="E333" s="61">
        <f t="shared" si="257"/>
        <v>0</v>
      </c>
      <c r="F333" s="61"/>
      <c r="G333" s="61">
        <f>VLOOKUP($A333,[15]Dept!$A$5:$T$42,5,FALSE)*G$3%</f>
        <v>0</v>
      </c>
      <c r="H333" s="61">
        <f>VLOOKUP($A333,[15]Dept!$A$5:$T$42,6,FALSE)*H$3%</f>
        <v>0</v>
      </c>
      <c r="I333" s="61">
        <f>VLOOKUP($A333,[15]Dept!$A$5:$T$42,7,FALSE)*I$3%</f>
        <v>0</v>
      </c>
      <c r="J333" s="61">
        <f t="shared" si="272"/>
        <v>0</v>
      </c>
      <c r="K333" s="61">
        <f>VLOOKUP($A333,[15]Dept!$A$5:$T$42,9,FALSE)*K$3%</f>
        <v>0</v>
      </c>
      <c r="L333" s="61">
        <f>VLOOKUP($A333,[15]Dept!$A$5:$T$42,10,FALSE)*L$3%</f>
        <v>0</v>
      </c>
      <c r="M333" s="61">
        <f>VLOOKUP($A333,[15]Dept!$A$5:$T$42,11,FALSE)*M$3%</f>
        <v>0</v>
      </c>
      <c r="N333" s="61">
        <f t="shared" si="273"/>
        <v>0</v>
      </c>
      <c r="O333" s="61">
        <f>VLOOKUP($A333,[15]Dept!$A$5:$T$42,13,FALSE)*O$3%</f>
        <v>0</v>
      </c>
      <c r="P333" s="61">
        <f>VLOOKUP($A333,[15]Dept!$A$5:$T$42,14,FALSE)*P$3%</f>
        <v>0</v>
      </c>
      <c r="Q333" s="61">
        <f>VLOOKUP($A333,[15]Dept!$A$5:$T$42,15,FALSE)*Q$3%</f>
        <v>0</v>
      </c>
      <c r="R333" s="61">
        <f t="shared" si="274"/>
        <v>0</v>
      </c>
      <c r="S333" s="61">
        <f>VLOOKUP($A333,[15]Dept!$A$5:$T$42,17,FALSE)*S$3%</f>
        <v>0</v>
      </c>
      <c r="T333" s="61">
        <f>VLOOKUP($A333,[15]Dept!$A$5:$T$42,18,FALSE)*T$3%</f>
        <v>0</v>
      </c>
      <c r="U333" s="61">
        <f>VLOOKUP($A333,[15]Dept!$A$5:$T$42,19,FALSE)*U$3%</f>
        <v>0</v>
      </c>
      <c r="V333" s="61">
        <f t="shared" si="275"/>
        <v>0</v>
      </c>
    </row>
    <row r="334" spans="1:22" hidden="1">
      <c r="A334" s="89">
        <v>701</v>
      </c>
      <c r="B334" s="12" t="s">
        <v>250</v>
      </c>
      <c r="C334" s="62" t="s">
        <v>71</v>
      </c>
      <c r="D334" s="59"/>
      <c r="E334" s="61">
        <f t="shared" si="257"/>
        <v>0</v>
      </c>
      <c r="F334" s="61"/>
      <c r="G334" s="61">
        <f>VLOOKUP($A334,[15]Dept!$A$5:$T$42,5,FALSE)*G$3%</f>
        <v>0</v>
      </c>
      <c r="H334" s="61">
        <f>VLOOKUP($A334,[15]Dept!$A$5:$T$42,6,FALSE)*H$3%</f>
        <v>0</v>
      </c>
      <c r="I334" s="61">
        <f>VLOOKUP($A334,[15]Dept!$A$5:$T$42,7,FALSE)*I$3%</f>
        <v>0</v>
      </c>
      <c r="J334" s="61">
        <f t="shared" si="272"/>
        <v>0</v>
      </c>
      <c r="K334" s="61">
        <f>VLOOKUP($A334,[15]Dept!$A$5:$T$42,9,FALSE)*K$3%</f>
        <v>0</v>
      </c>
      <c r="L334" s="61">
        <f>VLOOKUP($A334,[15]Dept!$A$5:$T$42,10,FALSE)*L$3%</f>
        <v>0</v>
      </c>
      <c r="M334" s="61">
        <f>VLOOKUP($A334,[15]Dept!$A$5:$T$42,11,FALSE)*M$3%</f>
        <v>0</v>
      </c>
      <c r="N334" s="61">
        <f t="shared" si="273"/>
        <v>0</v>
      </c>
      <c r="O334" s="61">
        <f>VLOOKUP($A334,[15]Dept!$A$5:$T$42,13,FALSE)*O$3%</f>
        <v>0</v>
      </c>
      <c r="P334" s="61">
        <f>VLOOKUP($A334,[15]Dept!$A$5:$T$42,14,FALSE)*P$3%</f>
        <v>0</v>
      </c>
      <c r="Q334" s="61">
        <f>VLOOKUP($A334,[15]Dept!$A$5:$T$42,15,FALSE)*Q$3%</f>
        <v>0</v>
      </c>
      <c r="R334" s="61">
        <f t="shared" si="274"/>
        <v>0</v>
      </c>
      <c r="S334" s="61">
        <f>VLOOKUP($A334,[15]Dept!$A$5:$T$42,17,FALSE)*S$3%</f>
        <v>0</v>
      </c>
      <c r="T334" s="61">
        <f>VLOOKUP($A334,[15]Dept!$A$5:$T$42,18,FALSE)*T$3%</f>
        <v>0</v>
      </c>
      <c r="U334" s="61">
        <f>VLOOKUP($A334,[15]Dept!$A$5:$T$42,19,FALSE)*U$3%</f>
        <v>0</v>
      </c>
      <c r="V334" s="61">
        <f t="shared" si="275"/>
        <v>0</v>
      </c>
    </row>
    <row r="335" spans="1:22" hidden="1">
      <c r="A335" s="89">
        <v>702</v>
      </c>
      <c r="B335" s="12" t="s">
        <v>250</v>
      </c>
      <c r="C335" s="62" t="s">
        <v>70</v>
      </c>
      <c r="D335" s="59"/>
      <c r="E335" s="61">
        <f t="shared" si="257"/>
        <v>0</v>
      </c>
      <c r="F335" s="61"/>
      <c r="G335" s="61">
        <f>VLOOKUP($A335,[15]Dept!$A$5:$T$42,5,FALSE)*G$3%</f>
        <v>0</v>
      </c>
      <c r="H335" s="61">
        <f>VLOOKUP($A335,[15]Dept!$A$5:$T$42,6,FALSE)*H$3%</f>
        <v>0</v>
      </c>
      <c r="I335" s="61">
        <f>VLOOKUP($A335,[15]Dept!$A$5:$T$42,7,FALSE)*I$3%</f>
        <v>0</v>
      </c>
      <c r="J335" s="61">
        <f t="shared" si="272"/>
        <v>0</v>
      </c>
      <c r="K335" s="61">
        <f>VLOOKUP($A335,[15]Dept!$A$5:$T$42,9,FALSE)*K$3%</f>
        <v>0</v>
      </c>
      <c r="L335" s="61">
        <f>VLOOKUP($A335,[15]Dept!$A$5:$T$42,10,FALSE)*L$3%</f>
        <v>0</v>
      </c>
      <c r="M335" s="61">
        <f>VLOOKUP($A335,[15]Dept!$A$5:$T$42,11,FALSE)*M$3%</f>
        <v>0</v>
      </c>
      <c r="N335" s="61">
        <f t="shared" si="273"/>
        <v>0</v>
      </c>
      <c r="O335" s="61">
        <f>VLOOKUP($A335,[15]Dept!$A$5:$T$42,13,FALSE)*O$3%</f>
        <v>0</v>
      </c>
      <c r="P335" s="61">
        <f>VLOOKUP($A335,[15]Dept!$A$5:$T$42,14,FALSE)*P$3%</f>
        <v>0</v>
      </c>
      <c r="Q335" s="61">
        <f>VLOOKUP($A335,[15]Dept!$A$5:$T$42,15,FALSE)*Q$3%</f>
        <v>0</v>
      </c>
      <c r="R335" s="61">
        <f t="shared" si="274"/>
        <v>0</v>
      </c>
      <c r="S335" s="61">
        <f>VLOOKUP($A335,[15]Dept!$A$5:$T$42,17,FALSE)*S$3%</f>
        <v>0</v>
      </c>
      <c r="T335" s="61">
        <f>VLOOKUP($A335,[15]Dept!$A$5:$T$42,18,FALSE)*T$3%</f>
        <v>0</v>
      </c>
      <c r="U335" s="61">
        <f>VLOOKUP($A335,[15]Dept!$A$5:$T$42,19,FALSE)*U$3%</f>
        <v>0</v>
      </c>
      <c r="V335" s="61">
        <f t="shared" si="275"/>
        <v>0</v>
      </c>
    </row>
    <row r="336" spans="1:22" hidden="1">
      <c r="A336" s="89">
        <v>703</v>
      </c>
      <c r="B336" s="12" t="s">
        <v>250</v>
      </c>
      <c r="C336" s="62" t="s">
        <v>56</v>
      </c>
      <c r="D336" s="59"/>
      <c r="E336" s="61">
        <f t="shared" si="257"/>
        <v>0</v>
      </c>
      <c r="F336" s="61"/>
      <c r="G336" s="61">
        <f>VLOOKUP($A336,[15]Dept!$A$5:$T$42,5,FALSE)*G$3%</f>
        <v>0</v>
      </c>
      <c r="H336" s="61">
        <f>VLOOKUP($A336,[15]Dept!$A$5:$T$42,6,FALSE)*H$3%</f>
        <v>0</v>
      </c>
      <c r="I336" s="61">
        <f>VLOOKUP($A336,[15]Dept!$A$5:$T$42,7,FALSE)*I$3%</f>
        <v>0</v>
      </c>
      <c r="J336" s="61">
        <f t="shared" si="272"/>
        <v>0</v>
      </c>
      <c r="K336" s="61">
        <f>VLOOKUP($A336,[15]Dept!$A$5:$T$42,9,FALSE)*K$3%</f>
        <v>0</v>
      </c>
      <c r="L336" s="61">
        <f>VLOOKUP($A336,[15]Dept!$A$5:$T$42,10,FALSE)*L$3%</f>
        <v>0</v>
      </c>
      <c r="M336" s="61">
        <f>VLOOKUP($A336,[15]Dept!$A$5:$T$42,11,FALSE)*M$3%</f>
        <v>0</v>
      </c>
      <c r="N336" s="61">
        <f t="shared" si="273"/>
        <v>0</v>
      </c>
      <c r="O336" s="61">
        <f>VLOOKUP($A336,[15]Dept!$A$5:$T$42,13,FALSE)*O$3%</f>
        <v>0</v>
      </c>
      <c r="P336" s="61">
        <f>VLOOKUP($A336,[15]Dept!$A$5:$T$42,14,FALSE)*P$3%</f>
        <v>0</v>
      </c>
      <c r="Q336" s="61">
        <f>VLOOKUP($A336,[15]Dept!$A$5:$T$42,15,FALSE)*Q$3%</f>
        <v>0</v>
      </c>
      <c r="R336" s="61">
        <f t="shared" si="274"/>
        <v>0</v>
      </c>
      <c r="S336" s="61">
        <f>VLOOKUP($A336,[15]Dept!$A$5:$T$42,17,FALSE)*S$3%</f>
        <v>0</v>
      </c>
      <c r="T336" s="61">
        <f>VLOOKUP($A336,[15]Dept!$A$5:$T$42,18,FALSE)*T$3%</f>
        <v>0</v>
      </c>
      <c r="U336" s="61">
        <f>VLOOKUP($A336,[15]Dept!$A$5:$T$42,19,FALSE)*U$3%</f>
        <v>0</v>
      </c>
      <c r="V336" s="61">
        <f t="shared" si="275"/>
        <v>0</v>
      </c>
    </row>
    <row r="337" spans="1:22" hidden="1">
      <c r="A337" s="89">
        <v>704</v>
      </c>
      <c r="B337" s="12" t="s">
        <v>250</v>
      </c>
      <c r="C337" s="62" t="s">
        <v>47</v>
      </c>
      <c r="D337" s="59"/>
      <c r="E337" s="61">
        <f t="shared" si="257"/>
        <v>0</v>
      </c>
      <c r="F337" s="61"/>
      <c r="G337" s="61">
        <f>VLOOKUP($A337,[15]Dept!$A$5:$T$42,5,FALSE)*G$3%</f>
        <v>0</v>
      </c>
      <c r="H337" s="61">
        <f>VLOOKUP($A337,[15]Dept!$A$5:$T$42,6,FALSE)*H$3%</f>
        <v>0</v>
      </c>
      <c r="I337" s="61">
        <f>VLOOKUP($A337,[15]Dept!$A$5:$T$42,7,FALSE)*I$3%</f>
        <v>0</v>
      </c>
      <c r="J337" s="61">
        <f t="shared" si="272"/>
        <v>0</v>
      </c>
      <c r="K337" s="61">
        <f>VLOOKUP($A337,[15]Dept!$A$5:$T$42,9,FALSE)*K$3%</f>
        <v>0</v>
      </c>
      <c r="L337" s="61">
        <f>VLOOKUP($A337,[15]Dept!$A$5:$T$42,10,FALSE)*L$3%</f>
        <v>0</v>
      </c>
      <c r="M337" s="61">
        <f>VLOOKUP($A337,[15]Dept!$A$5:$T$42,11,FALSE)*M$3%</f>
        <v>0</v>
      </c>
      <c r="N337" s="61">
        <f t="shared" si="273"/>
        <v>0</v>
      </c>
      <c r="O337" s="61">
        <f>VLOOKUP($A337,[15]Dept!$A$5:$T$42,13,FALSE)*O$3%</f>
        <v>0</v>
      </c>
      <c r="P337" s="61">
        <f>VLOOKUP($A337,[15]Dept!$A$5:$T$42,14,FALSE)*P$3%</f>
        <v>0</v>
      </c>
      <c r="Q337" s="61">
        <f>VLOOKUP($A337,[15]Dept!$A$5:$T$42,15,FALSE)*Q$3%</f>
        <v>0</v>
      </c>
      <c r="R337" s="61">
        <f t="shared" si="274"/>
        <v>0</v>
      </c>
      <c r="S337" s="61">
        <f>VLOOKUP($A337,[15]Dept!$A$5:$T$42,17,FALSE)*S$3%</f>
        <v>0</v>
      </c>
      <c r="T337" s="61">
        <f>VLOOKUP($A337,[15]Dept!$A$5:$T$42,18,FALSE)*T$3%</f>
        <v>0</v>
      </c>
      <c r="U337" s="61">
        <f>VLOOKUP($A337,[15]Dept!$A$5:$T$42,19,FALSE)*U$3%</f>
        <v>0</v>
      </c>
      <c r="V337" s="61">
        <f t="shared" si="275"/>
        <v>0</v>
      </c>
    </row>
    <row r="338" spans="1:22" hidden="1">
      <c r="A338" s="89">
        <v>705</v>
      </c>
      <c r="B338" s="12" t="s">
        <v>250</v>
      </c>
      <c r="C338" s="62" t="s">
        <v>50</v>
      </c>
      <c r="D338" s="59"/>
      <c r="E338" s="61">
        <f t="shared" si="257"/>
        <v>0</v>
      </c>
      <c r="F338" s="61"/>
      <c r="G338" s="61">
        <f>VLOOKUP($A338,[15]Dept!$A$5:$T$42,5,FALSE)*G$3%</f>
        <v>0</v>
      </c>
      <c r="H338" s="61">
        <f>VLOOKUP($A338,[15]Dept!$A$5:$T$42,6,FALSE)*H$3%</f>
        <v>0</v>
      </c>
      <c r="I338" s="61">
        <f>VLOOKUP($A338,[15]Dept!$A$5:$T$42,7,FALSE)*I$3%</f>
        <v>0</v>
      </c>
      <c r="J338" s="61">
        <f t="shared" si="272"/>
        <v>0</v>
      </c>
      <c r="K338" s="61">
        <f>VLOOKUP($A338,[15]Dept!$A$5:$T$42,9,FALSE)*K$3%</f>
        <v>0</v>
      </c>
      <c r="L338" s="61">
        <f>VLOOKUP($A338,[15]Dept!$A$5:$T$42,10,FALSE)*L$3%</f>
        <v>0</v>
      </c>
      <c r="M338" s="61">
        <f>VLOOKUP($A338,[15]Dept!$A$5:$T$42,11,FALSE)*M$3%</f>
        <v>0</v>
      </c>
      <c r="N338" s="61">
        <f t="shared" si="273"/>
        <v>0</v>
      </c>
      <c r="O338" s="61">
        <f>VLOOKUP($A338,[15]Dept!$A$5:$T$42,13,FALSE)*O$3%</f>
        <v>0</v>
      </c>
      <c r="P338" s="61">
        <f>VLOOKUP($A338,[15]Dept!$A$5:$T$42,14,FALSE)*P$3%</f>
        <v>0</v>
      </c>
      <c r="Q338" s="61">
        <f>VLOOKUP($A338,[15]Dept!$A$5:$T$42,15,FALSE)*Q$3%</f>
        <v>0</v>
      </c>
      <c r="R338" s="61">
        <f t="shared" si="274"/>
        <v>0</v>
      </c>
      <c r="S338" s="61">
        <f>VLOOKUP($A338,[15]Dept!$A$5:$T$42,17,FALSE)*S$3%</f>
        <v>0</v>
      </c>
      <c r="T338" s="61">
        <f>VLOOKUP($A338,[15]Dept!$A$5:$T$42,18,FALSE)*T$3%</f>
        <v>0</v>
      </c>
      <c r="U338" s="61">
        <f>VLOOKUP($A338,[15]Dept!$A$5:$T$42,19,FALSE)*U$3%</f>
        <v>0</v>
      </c>
      <c r="V338" s="61">
        <f t="shared" si="275"/>
        <v>0</v>
      </c>
    </row>
    <row r="339" spans="1:22" hidden="1">
      <c r="A339" s="89">
        <v>706</v>
      </c>
      <c r="B339" s="12" t="s">
        <v>250</v>
      </c>
      <c r="C339" s="62" t="s">
        <v>48</v>
      </c>
      <c r="D339" s="59"/>
      <c r="E339" s="61">
        <f t="shared" si="257"/>
        <v>0</v>
      </c>
      <c r="F339" s="61"/>
      <c r="G339" s="61">
        <f>VLOOKUP($A339,[15]Dept!$A$5:$T$42,5,FALSE)*G$3%</f>
        <v>0</v>
      </c>
      <c r="H339" s="61">
        <f>VLOOKUP($A339,[15]Dept!$A$5:$T$42,6,FALSE)*H$3%</f>
        <v>0</v>
      </c>
      <c r="I339" s="61">
        <f>VLOOKUP($A339,[15]Dept!$A$5:$T$42,7,FALSE)*I$3%</f>
        <v>0</v>
      </c>
      <c r="J339" s="61">
        <f t="shared" si="272"/>
        <v>0</v>
      </c>
      <c r="K339" s="61">
        <f>VLOOKUP($A339,[15]Dept!$A$5:$T$42,9,FALSE)*K$3%</f>
        <v>0</v>
      </c>
      <c r="L339" s="61">
        <f>VLOOKUP($A339,[15]Dept!$A$5:$T$42,10,FALSE)*L$3%</f>
        <v>0</v>
      </c>
      <c r="M339" s="61">
        <f>VLOOKUP($A339,[15]Dept!$A$5:$T$42,11,FALSE)*M$3%</f>
        <v>0</v>
      </c>
      <c r="N339" s="61">
        <f t="shared" si="273"/>
        <v>0</v>
      </c>
      <c r="O339" s="61">
        <f>VLOOKUP($A339,[15]Dept!$A$5:$T$42,13,FALSE)*O$3%</f>
        <v>0</v>
      </c>
      <c r="P339" s="61">
        <f>VLOOKUP($A339,[15]Dept!$A$5:$T$42,14,FALSE)*P$3%</f>
        <v>0</v>
      </c>
      <c r="Q339" s="61">
        <f>VLOOKUP($A339,[15]Dept!$A$5:$T$42,15,FALSE)*Q$3%</f>
        <v>0</v>
      </c>
      <c r="R339" s="61">
        <f t="shared" si="274"/>
        <v>0</v>
      </c>
      <c r="S339" s="61">
        <f>VLOOKUP($A339,[15]Dept!$A$5:$T$42,17,FALSE)*S$3%</f>
        <v>0</v>
      </c>
      <c r="T339" s="61">
        <f>VLOOKUP($A339,[15]Dept!$A$5:$T$42,18,FALSE)*T$3%</f>
        <v>0</v>
      </c>
      <c r="U339" s="61">
        <f>VLOOKUP($A339,[15]Dept!$A$5:$T$42,19,FALSE)*U$3%</f>
        <v>0</v>
      </c>
      <c r="V339" s="61">
        <f t="shared" si="275"/>
        <v>0</v>
      </c>
    </row>
    <row r="340" spans="1:22" hidden="1">
      <c r="A340" s="51"/>
      <c r="B340" s="11"/>
      <c r="C340" s="59"/>
      <c r="D340" s="59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</row>
    <row r="341" spans="1:22" ht="31.5">
      <c r="A341" s="149">
        <v>316</v>
      </c>
      <c r="B341" s="150" t="s">
        <v>30</v>
      </c>
      <c r="C341" s="138" t="s">
        <v>88</v>
      </c>
      <c r="D341" s="138"/>
      <c r="E341" s="138">
        <f>SUM(E342:E346)+E347+E376+E410+E432+E451+E468+E493</f>
        <v>32147333.867687136</v>
      </c>
      <c r="F341" s="135"/>
      <c r="G341" s="138">
        <f t="shared" ref="G341:V341" si="276">SUM(G342:G346)+G347+G376+G410+G432+G451+G468+G493</f>
        <v>4200940.6854191096</v>
      </c>
      <c r="H341" s="138">
        <f t="shared" si="276"/>
        <v>2474318.1712418874</v>
      </c>
      <c r="I341" s="138">
        <f t="shared" si="276"/>
        <v>2377015.9826513771</v>
      </c>
      <c r="J341" s="138">
        <f t="shared" si="276"/>
        <v>9052274.8393123746</v>
      </c>
      <c r="K341" s="138">
        <f t="shared" si="276"/>
        <v>2234521.8619685341</v>
      </c>
      <c r="L341" s="138">
        <f t="shared" si="276"/>
        <v>1997759.105786969</v>
      </c>
      <c r="M341" s="138">
        <f t="shared" si="276"/>
        <v>2391566.6623399463</v>
      </c>
      <c r="N341" s="138">
        <f t="shared" si="276"/>
        <v>6623847.6300954502</v>
      </c>
      <c r="O341" s="138">
        <f t="shared" si="276"/>
        <v>4137747.8927143984</v>
      </c>
      <c r="P341" s="138">
        <f t="shared" si="276"/>
        <v>2075329.6648009068</v>
      </c>
      <c r="Q341" s="138">
        <f t="shared" si="276"/>
        <v>2915946.605996686</v>
      </c>
      <c r="R341" s="138">
        <f t="shared" si="276"/>
        <v>9129024.1635119915</v>
      </c>
      <c r="S341" s="138">
        <f t="shared" si="276"/>
        <v>2250864.5358391805</v>
      </c>
      <c r="T341" s="138">
        <f t="shared" si="276"/>
        <v>2486645.6829474131</v>
      </c>
      <c r="U341" s="138">
        <f t="shared" si="276"/>
        <v>2604677.0159807308</v>
      </c>
      <c r="V341" s="138">
        <f t="shared" si="276"/>
        <v>7342187.2347673234</v>
      </c>
    </row>
    <row r="342" spans="1:22">
      <c r="A342" s="52">
        <v>401</v>
      </c>
      <c r="B342" s="9" t="s">
        <v>30</v>
      </c>
      <c r="C342" s="54" t="s">
        <v>66</v>
      </c>
      <c r="D342" s="54"/>
      <c r="E342" s="54">
        <f>SUM(G342:V342)/2</f>
        <v>0</v>
      </c>
      <c r="F342" s="55"/>
      <c r="G342" s="55"/>
      <c r="H342" s="55"/>
      <c r="I342" s="55"/>
      <c r="J342" s="54">
        <f>SUM(G342:I342)</f>
        <v>0</v>
      </c>
      <c r="K342" s="55"/>
      <c r="L342" s="55"/>
      <c r="M342" s="55"/>
      <c r="N342" s="54">
        <f>SUM(K342:M342)</f>
        <v>0</v>
      </c>
      <c r="O342" s="55"/>
      <c r="P342" s="55"/>
      <c r="Q342" s="55"/>
      <c r="R342" s="54">
        <f>SUM(O342:Q342)</f>
        <v>0</v>
      </c>
      <c r="S342" s="55"/>
      <c r="T342" s="55"/>
      <c r="U342" s="55"/>
      <c r="V342" s="54">
        <f>SUM(S342:U342)</f>
        <v>0</v>
      </c>
    </row>
    <row r="343" spans="1:22">
      <c r="A343" s="52">
        <v>402</v>
      </c>
      <c r="B343" s="9" t="s">
        <v>30</v>
      </c>
      <c r="C343" s="54" t="s">
        <v>68</v>
      </c>
      <c r="D343" s="54"/>
      <c r="E343" s="54">
        <f>SUM(G343:V343)/2</f>
        <v>0</v>
      </c>
      <c r="F343" s="55"/>
      <c r="G343" s="55"/>
      <c r="H343" s="55"/>
      <c r="I343" s="55"/>
      <c r="J343" s="54">
        <f>SUM(G343:I343)</f>
        <v>0</v>
      </c>
      <c r="K343" s="55"/>
      <c r="L343" s="55"/>
      <c r="M343" s="55"/>
      <c r="N343" s="54">
        <f>SUM(K343:M343)</f>
        <v>0</v>
      </c>
      <c r="O343" s="55"/>
      <c r="P343" s="55"/>
      <c r="Q343" s="55"/>
      <c r="R343" s="54">
        <f>SUM(O343:Q343)</f>
        <v>0</v>
      </c>
      <c r="S343" s="55"/>
      <c r="T343" s="55"/>
      <c r="U343" s="55"/>
      <c r="V343" s="54">
        <f>SUM(S343:U343)</f>
        <v>0</v>
      </c>
    </row>
    <row r="344" spans="1:22">
      <c r="A344" s="52">
        <v>403</v>
      </c>
      <c r="B344" s="9" t="s">
        <v>30</v>
      </c>
      <c r="C344" s="54" t="s">
        <v>69</v>
      </c>
      <c r="D344" s="54"/>
      <c r="E344" s="54">
        <f>SUM(G344:V344)/2</f>
        <v>0</v>
      </c>
      <c r="F344" s="55"/>
      <c r="G344" s="55"/>
      <c r="H344" s="55"/>
      <c r="I344" s="55"/>
      <c r="J344" s="54">
        <f>SUM(G344:I344)</f>
        <v>0</v>
      </c>
      <c r="K344" s="55"/>
      <c r="L344" s="55"/>
      <c r="M344" s="55"/>
      <c r="N344" s="54">
        <f>SUM(K344:M344)</f>
        <v>0</v>
      </c>
      <c r="O344" s="55"/>
      <c r="P344" s="55"/>
      <c r="Q344" s="55"/>
      <c r="R344" s="54">
        <f>SUM(O344:Q344)</f>
        <v>0</v>
      </c>
      <c r="S344" s="55"/>
      <c r="T344" s="55"/>
      <c r="U344" s="55"/>
      <c r="V344" s="54">
        <f>SUM(S344:U344)</f>
        <v>0</v>
      </c>
    </row>
    <row r="345" spans="1:22">
      <c r="A345" s="52">
        <v>404</v>
      </c>
      <c r="B345" s="9" t="s">
        <v>30</v>
      </c>
      <c r="C345" s="54" t="s">
        <v>70</v>
      </c>
      <c r="D345" s="54"/>
      <c r="E345" s="54">
        <f>SUM(G345:V345)/2</f>
        <v>0</v>
      </c>
      <c r="F345" s="55"/>
      <c r="G345" s="55"/>
      <c r="H345" s="55"/>
      <c r="I345" s="55"/>
      <c r="J345" s="54">
        <f>SUM(G345:I345)</f>
        <v>0</v>
      </c>
      <c r="K345" s="55"/>
      <c r="L345" s="55"/>
      <c r="M345" s="55"/>
      <c r="N345" s="54">
        <f>SUM(K345:M345)</f>
        <v>0</v>
      </c>
      <c r="O345" s="55"/>
      <c r="P345" s="55"/>
      <c r="Q345" s="55"/>
      <c r="R345" s="54">
        <f>SUM(O345:Q345)</f>
        <v>0</v>
      </c>
      <c r="S345" s="55"/>
      <c r="T345" s="55"/>
      <c r="U345" s="55"/>
      <c r="V345" s="54">
        <f>SUM(S345:U345)</f>
        <v>0</v>
      </c>
    </row>
    <row r="346" spans="1:22">
      <c r="A346" s="52">
        <v>405</v>
      </c>
      <c r="B346" s="9" t="s">
        <v>30</v>
      </c>
      <c r="C346" s="54" t="s">
        <v>71</v>
      </c>
      <c r="D346" s="54"/>
      <c r="E346" s="54">
        <f>SUM(G346:V346)/2</f>
        <v>0</v>
      </c>
      <c r="F346" s="55"/>
      <c r="G346" s="55"/>
      <c r="H346" s="55"/>
      <c r="I346" s="55"/>
      <c r="J346" s="54">
        <f>SUM(G346:I346)</f>
        <v>0</v>
      </c>
      <c r="K346" s="55"/>
      <c r="L346" s="55"/>
      <c r="M346" s="55"/>
      <c r="N346" s="54">
        <f>SUM(K346:M346)</f>
        <v>0</v>
      </c>
      <c r="O346" s="55"/>
      <c r="P346" s="55"/>
      <c r="Q346" s="55"/>
      <c r="R346" s="54">
        <f>SUM(O346:Q346)</f>
        <v>0</v>
      </c>
      <c r="S346" s="55"/>
      <c r="T346" s="55"/>
      <c r="U346" s="55"/>
      <c r="V346" s="54">
        <f>SUM(S346:U346)</f>
        <v>0</v>
      </c>
    </row>
    <row r="347" spans="1:22" hidden="1">
      <c r="A347" s="129">
        <v>317</v>
      </c>
      <c r="B347" s="124" t="s">
        <v>89</v>
      </c>
      <c r="C347" s="126" t="s">
        <v>190</v>
      </c>
      <c r="D347" s="126"/>
      <c r="E347" s="123">
        <f>+E348+E361</f>
        <v>4104710.4551727292</v>
      </c>
      <c r="F347" s="104"/>
      <c r="G347" s="123">
        <f t="shared" ref="G347:V347" si="277">+G348+G361</f>
        <v>1140969.7336834478</v>
      </c>
      <c r="H347" s="123">
        <f t="shared" si="277"/>
        <v>220441.39754625008</v>
      </c>
      <c r="I347" s="123">
        <f t="shared" si="277"/>
        <v>247435.22276539047</v>
      </c>
      <c r="J347" s="123">
        <f t="shared" si="277"/>
        <v>1608846.353995088</v>
      </c>
      <c r="K347" s="123">
        <f t="shared" si="277"/>
        <v>188803.40715224348</v>
      </c>
      <c r="L347" s="123">
        <f t="shared" si="277"/>
        <v>179539.24308233915</v>
      </c>
      <c r="M347" s="123">
        <f t="shared" si="277"/>
        <v>415127.88984740176</v>
      </c>
      <c r="N347" s="123">
        <f t="shared" si="277"/>
        <v>783470.54008198436</v>
      </c>
      <c r="O347" s="123">
        <f t="shared" si="277"/>
        <v>183967.85346336148</v>
      </c>
      <c r="P347" s="123">
        <f t="shared" si="277"/>
        <v>175846.11021281805</v>
      </c>
      <c r="Q347" s="123">
        <f t="shared" si="277"/>
        <v>366391.69597362372</v>
      </c>
      <c r="R347" s="123">
        <f t="shared" si="277"/>
        <v>726205.65964980319</v>
      </c>
      <c r="S347" s="123">
        <f t="shared" si="277"/>
        <v>207643.49368012918</v>
      </c>
      <c r="T347" s="123">
        <f t="shared" si="277"/>
        <v>188842.20320262821</v>
      </c>
      <c r="U347" s="123">
        <f t="shared" si="277"/>
        <v>589702.2045630957</v>
      </c>
      <c r="V347" s="123">
        <f t="shared" si="277"/>
        <v>986187.90144585294</v>
      </c>
    </row>
    <row r="348" spans="1:22" s="6" customFormat="1" ht="31.5" hidden="1">
      <c r="A348" s="129">
        <v>318</v>
      </c>
      <c r="B348" s="124" t="s">
        <v>191</v>
      </c>
      <c r="C348" s="123" t="s">
        <v>192</v>
      </c>
      <c r="D348" s="123"/>
      <c r="E348" s="123">
        <f>SUM(E349:E360)</f>
        <v>4104710.4551727292</v>
      </c>
      <c r="F348" s="104"/>
      <c r="G348" s="123">
        <f t="shared" ref="G348:V348" si="278">SUM(G349:G360)</f>
        <v>1140969.7336834478</v>
      </c>
      <c r="H348" s="123">
        <f t="shared" si="278"/>
        <v>220441.39754625008</v>
      </c>
      <c r="I348" s="123">
        <f t="shared" si="278"/>
        <v>247435.22276539047</v>
      </c>
      <c r="J348" s="123">
        <f t="shared" si="278"/>
        <v>1608846.353995088</v>
      </c>
      <c r="K348" s="123">
        <f t="shared" si="278"/>
        <v>188803.40715224348</v>
      </c>
      <c r="L348" s="123">
        <f t="shared" si="278"/>
        <v>179539.24308233915</v>
      </c>
      <c r="M348" s="123">
        <f t="shared" si="278"/>
        <v>415127.88984740176</v>
      </c>
      <c r="N348" s="123">
        <f t="shared" si="278"/>
        <v>783470.54008198436</v>
      </c>
      <c r="O348" s="123">
        <f t="shared" si="278"/>
        <v>183967.85346336148</v>
      </c>
      <c r="P348" s="123">
        <f t="shared" si="278"/>
        <v>175846.11021281805</v>
      </c>
      <c r="Q348" s="123">
        <f t="shared" si="278"/>
        <v>366391.69597362372</v>
      </c>
      <c r="R348" s="123">
        <f t="shared" si="278"/>
        <v>726205.65964980319</v>
      </c>
      <c r="S348" s="123">
        <f t="shared" si="278"/>
        <v>207643.49368012918</v>
      </c>
      <c r="T348" s="123">
        <f t="shared" si="278"/>
        <v>188842.20320262821</v>
      </c>
      <c r="U348" s="123">
        <f t="shared" si="278"/>
        <v>589702.2045630957</v>
      </c>
      <c r="V348" s="123">
        <f t="shared" si="278"/>
        <v>986187.90144585294</v>
      </c>
    </row>
    <row r="349" spans="1:22" s="6" customFormat="1" hidden="1">
      <c r="A349" s="51">
        <v>319</v>
      </c>
      <c r="B349" s="11" t="s">
        <v>191</v>
      </c>
      <c r="C349" s="59" t="s">
        <v>49</v>
      </c>
      <c r="D349" s="59"/>
      <c r="E349" s="61">
        <f t="shared" ref="E349:E408" si="279">SUM(G349:V349)/2</f>
        <v>0</v>
      </c>
      <c r="F349" s="61"/>
      <c r="G349" s="61">
        <f>VLOOKUP($A349,[24]Dept!$A$4:$U$48,6,FALSE)*G$3%</f>
        <v>0</v>
      </c>
      <c r="H349" s="61">
        <f>VLOOKUP($A349,[24]Dept!$A$4:$U$48,7,FALSE)*H$3%</f>
        <v>0</v>
      </c>
      <c r="I349" s="61">
        <f>VLOOKUP($A349,[24]Dept!$A$4:$U$48,8,FALSE)*I$3%</f>
        <v>0</v>
      </c>
      <c r="J349" s="61">
        <f t="shared" ref="J349:J378" si="280">SUM(G349:I349)</f>
        <v>0</v>
      </c>
      <c r="K349" s="61">
        <f>VLOOKUP($A349,[24]Dept!$A$4:$U$48,10,FALSE)*K$3%</f>
        <v>0</v>
      </c>
      <c r="L349" s="61">
        <f>VLOOKUP($A349,[24]Dept!$A$4:$U$48,11,FALSE)*L$3%</f>
        <v>0</v>
      </c>
      <c r="M349" s="61">
        <f>VLOOKUP($A349,[24]Dept!$A$4:$U$48,12,FALSE)*M$3%</f>
        <v>0</v>
      </c>
      <c r="N349" s="61">
        <f t="shared" si="229"/>
        <v>0</v>
      </c>
      <c r="O349" s="61">
        <f>VLOOKUP($A349,[24]Dept!$A$4:$U$48,14,FALSE)*O$3%</f>
        <v>0</v>
      </c>
      <c r="P349" s="61">
        <f>VLOOKUP($A349,[24]Dept!$A$4:$U$48,15,FALSE)*P$3%</f>
        <v>0</v>
      </c>
      <c r="Q349" s="61">
        <f>VLOOKUP($A349,[24]Dept!$A$4:$U$48,16,FALSE)*Q$3%</f>
        <v>0</v>
      </c>
      <c r="R349" s="61">
        <f t="shared" si="230"/>
        <v>0</v>
      </c>
      <c r="S349" s="61">
        <f>VLOOKUP($A349,[24]Dept!$A$4:$U$48,18,FALSE)*S$3%</f>
        <v>0</v>
      </c>
      <c r="T349" s="61">
        <f>VLOOKUP($A349,[24]Dept!$A$4:$U$48,19,FALSE)*T$3%</f>
        <v>0</v>
      </c>
      <c r="U349" s="61">
        <f>VLOOKUP($A349,[24]Dept!$A$4:$U$48,20,FALSE)*U$3%</f>
        <v>0</v>
      </c>
      <c r="V349" s="61">
        <f t="shared" si="231"/>
        <v>0</v>
      </c>
    </row>
    <row r="350" spans="1:22" s="6" customFormat="1" hidden="1">
      <c r="A350" s="51">
        <v>321</v>
      </c>
      <c r="B350" s="11" t="s">
        <v>191</v>
      </c>
      <c r="C350" s="60" t="s">
        <v>193</v>
      </c>
      <c r="D350" s="60"/>
      <c r="E350" s="61">
        <f t="shared" si="279"/>
        <v>3349.9307118882634</v>
      </c>
      <c r="F350" s="61"/>
      <c r="G350" s="61">
        <f>VLOOKUP($A350,[24]Dept!$A$4:$U$48,6,FALSE)*G$3%</f>
        <v>0</v>
      </c>
      <c r="H350" s="61">
        <f>VLOOKUP($A350,[24]Dept!$A$4:$U$48,7,FALSE)*H$3%</f>
        <v>0</v>
      </c>
      <c r="I350" s="61">
        <f>VLOOKUP($A350,[24]Dept!$A$4:$U$48,8,FALSE)*I$3%</f>
        <v>867.46630988536094</v>
      </c>
      <c r="J350" s="61">
        <f t="shared" si="280"/>
        <v>867.46630988536094</v>
      </c>
      <c r="K350" s="61">
        <f>VLOOKUP($A350,[24]Dept!$A$4:$U$48,10,FALSE)*K$3%</f>
        <v>0</v>
      </c>
      <c r="L350" s="61">
        <f>VLOOKUP($A350,[24]Dept!$A$4:$U$48,11,FALSE)*L$3%</f>
        <v>0</v>
      </c>
      <c r="M350" s="61">
        <f>VLOOKUP($A350,[24]Dept!$A$4:$U$48,12,FALSE)*M$3%</f>
        <v>800.52070494968257</v>
      </c>
      <c r="N350" s="61">
        <f t="shared" si="229"/>
        <v>800.52070494968257</v>
      </c>
      <c r="O350" s="61">
        <f>VLOOKUP($A350,[24]Dept!$A$4:$U$48,14,FALSE)*O$3%</f>
        <v>0</v>
      </c>
      <c r="P350" s="61">
        <f>VLOOKUP($A350,[24]Dept!$A$4:$U$48,15,FALSE)*P$3%</f>
        <v>0</v>
      </c>
      <c r="Q350" s="61">
        <f>VLOOKUP($A350,[24]Dept!$A$4:$U$48,16,FALSE)*Q$3%</f>
        <v>810.77030672394835</v>
      </c>
      <c r="R350" s="61">
        <f t="shared" si="230"/>
        <v>810.77030672394835</v>
      </c>
      <c r="S350" s="61">
        <f>VLOOKUP($A350,[24]Dept!$A$4:$U$48,18,FALSE)*S$3%</f>
        <v>0</v>
      </c>
      <c r="T350" s="61">
        <f>VLOOKUP($A350,[24]Dept!$A$4:$U$48,19,FALSE)*T$3%</f>
        <v>0</v>
      </c>
      <c r="U350" s="61">
        <f>VLOOKUP($A350,[24]Dept!$A$4:$U$48,20,FALSE)*U$3%</f>
        <v>871.17339032927146</v>
      </c>
      <c r="V350" s="61">
        <f t="shared" si="231"/>
        <v>871.17339032927146</v>
      </c>
    </row>
    <row r="351" spans="1:22" s="6" customFormat="1" hidden="1">
      <c r="A351" s="51">
        <v>323</v>
      </c>
      <c r="B351" s="11" t="s">
        <v>191</v>
      </c>
      <c r="C351" s="59" t="s">
        <v>58</v>
      </c>
      <c r="D351" s="59"/>
      <c r="E351" s="61">
        <f t="shared" si="279"/>
        <v>911800.2506182543</v>
      </c>
      <c r="F351" s="61"/>
      <c r="G351" s="61">
        <f>VLOOKUP($A351,[24]Dept!$A$4:$U$48,6,FALSE)*G$3%</f>
        <v>911800.2506182543</v>
      </c>
      <c r="H351" s="61">
        <f>VLOOKUP($A351,[24]Dept!$A$4:$U$48,7,FALSE)*H$3%</f>
        <v>0</v>
      </c>
      <c r="I351" s="61">
        <f>VLOOKUP($A351,[24]Dept!$A$4:$U$48,8,FALSE)*I$3%</f>
        <v>0</v>
      </c>
      <c r="J351" s="61">
        <f t="shared" si="280"/>
        <v>911800.2506182543</v>
      </c>
      <c r="K351" s="61">
        <f>VLOOKUP($A351,[24]Dept!$A$4:$U$48,10,FALSE)*K$3%</f>
        <v>0</v>
      </c>
      <c r="L351" s="61">
        <f>VLOOKUP($A351,[24]Dept!$A$4:$U$48,11,FALSE)*L$3%</f>
        <v>0</v>
      </c>
      <c r="M351" s="61">
        <f>VLOOKUP($A351,[24]Dept!$A$4:$U$48,12,FALSE)*M$3%</f>
        <v>0</v>
      </c>
      <c r="N351" s="61">
        <f t="shared" si="229"/>
        <v>0</v>
      </c>
      <c r="O351" s="61">
        <f>VLOOKUP($A351,[24]Dept!$A$4:$U$48,14,FALSE)*O$3%</f>
        <v>0</v>
      </c>
      <c r="P351" s="61">
        <f>VLOOKUP($A351,[24]Dept!$A$4:$U$48,15,FALSE)*P$3%</f>
        <v>0</v>
      </c>
      <c r="Q351" s="61">
        <f>VLOOKUP($A351,[24]Dept!$A$4:$U$48,16,FALSE)*Q$3%</f>
        <v>0</v>
      </c>
      <c r="R351" s="61">
        <f t="shared" si="230"/>
        <v>0</v>
      </c>
      <c r="S351" s="61">
        <f>VLOOKUP($A351,[24]Dept!$A$4:$U$48,18,FALSE)*S$3%</f>
        <v>0</v>
      </c>
      <c r="T351" s="61">
        <f>VLOOKUP($A351,[24]Dept!$A$4:$U$48,19,FALSE)*T$3%</f>
        <v>0</v>
      </c>
      <c r="U351" s="61">
        <f>VLOOKUP($A351,[24]Dept!$A$4:$U$48,20,FALSE)*U$3%</f>
        <v>0</v>
      </c>
      <c r="V351" s="61">
        <f t="shared" si="231"/>
        <v>0</v>
      </c>
    </row>
    <row r="352" spans="1:22" s="6" customFormat="1" hidden="1">
      <c r="A352" s="51">
        <v>324</v>
      </c>
      <c r="B352" s="11" t="s">
        <v>191</v>
      </c>
      <c r="C352" s="59" t="s">
        <v>159</v>
      </c>
      <c r="D352" s="59"/>
      <c r="E352" s="61">
        <f t="shared" si="279"/>
        <v>0</v>
      </c>
      <c r="F352" s="61"/>
      <c r="G352" s="61">
        <f>VLOOKUP($A352,[24]Dept!$A$4:$U$48,6,FALSE)*G$3%</f>
        <v>0</v>
      </c>
      <c r="H352" s="61">
        <f>VLOOKUP($A352,[24]Dept!$A$4:$U$48,7,FALSE)*H$3%</f>
        <v>0</v>
      </c>
      <c r="I352" s="61">
        <f>VLOOKUP($A352,[24]Dept!$A$4:$U$48,8,FALSE)*I$3%</f>
        <v>0</v>
      </c>
      <c r="J352" s="61">
        <f t="shared" si="280"/>
        <v>0</v>
      </c>
      <c r="K352" s="61">
        <f>VLOOKUP($A352,[24]Dept!$A$4:$U$48,10,FALSE)*K$3%</f>
        <v>0</v>
      </c>
      <c r="L352" s="61">
        <f>VLOOKUP($A352,[24]Dept!$A$4:$U$48,11,FALSE)*L$3%</f>
        <v>0</v>
      </c>
      <c r="M352" s="61">
        <f>VLOOKUP($A352,[24]Dept!$A$4:$U$48,12,FALSE)*M$3%</f>
        <v>0</v>
      </c>
      <c r="N352" s="61">
        <f t="shared" si="229"/>
        <v>0</v>
      </c>
      <c r="O352" s="61">
        <f>VLOOKUP($A352,[24]Dept!$A$4:$U$48,14,FALSE)*O$3%</f>
        <v>0</v>
      </c>
      <c r="P352" s="61">
        <f>VLOOKUP($A352,[24]Dept!$A$4:$U$48,15,FALSE)*P$3%</f>
        <v>0</v>
      </c>
      <c r="Q352" s="61">
        <f>VLOOKUP($A352,[24]Dept!$A$4:$U$48,16,FALSE)*Q$3%</f>
        <v>0</v>
      </c>
      <c r="R352" s="61">
        <f t="shared" si="230"/>
        <v>0</v>
      </c>
      <c r="S352" s="61">
        <f>VLOOKUP($A352,[24]Dept!$A$4:$U$48,18,FALSE)*S$3%</f>
        <v>0</v>
      </c>
      <c r="T352" s="61">
        <f>VLOOKUP($A352,[24]Dept!$A$4:$U$48,19,FALSE)*T$3%</f>
        <v>0</v>
      </c>
      <c r="U352" s="61">
        <f>VLOOKUP($A352,[24]Dept!$A$4:$U$48,20,FALSE)*U$3%</f>
        <v>0</v>
      </c>
      <c r="V352" s="61">
        <f t="shared" si="231"/>
        <v>0</v>
      </c>
    </row>
    <row r="353" spans="1:22" s="6" customFormat="1" hidden="1">
      <c r="A353" s="51">
        <v>325</v>
      </c>
      <c r="B353" s="11" t="s">
        <v>191</v>
      </c>
      <c r="C353" s="59" t="s">
        <v>68</v>
      </c>
      <c r="D353" s="59"/>
      <c r="E353" s="61">
        <f t="shared" si="279"/>
        <v>20099.584271329579</v>
      </c>
      <c r="F353" s="61"/>
      <c r="G353" s="61">
        <f>VLOOKUP($A353,[24]Dept!$A$4:$U$48,6,FALSE)*G$3%</f>
        <v>0</v>
      </c>
      <c r="H353" s="61">
        <f>VLOOKUP($A353,[24]Dept!$A$4:$U$48,7,FALSE)*H$3%</f>
        <v>0</v>
      </c>
      <c r="I353" s="61">
        <f>VLOOKUP($A353,[24]Dept!$A$4:$U$48,8,FALSE)*I$3%</f>
        <v>5204.7978593121661</v>
      </c>
      <c r="J353" s="61">
        <f t="shared" si="280"/>
        <v>5204.7978593121661</v>
      </c>
      <c r="K353" s="61">
        <f>VLOOKUP($A353,[24]Dept!$A$4:$U$48,10,FALSE)*K$3%</f>
        <v>0</v>
      </c>
      <c r="L353" s="61">
        <f>VLOOKUP($A353,[24]Dept!$A$4:$U$48,11,FALSE)*L$3%</f>
        <v>0</v>
      </c>
      <c r="M353" s="61">
        <f>VLOOKUP($A353,[24]Dept!$A$4:$U$48,12,FALSE)*M$3%</f>
        <v>4803.1242296980954</v>
      </c>
      <c r="N353" s="61">
        <f t="shared" ref="N353:N434" si="281">SUM(K353:M353)</f>
        <v>4803.1242296980954</v>
      </c>
      <c r="O353" s="61">
        <f>VLOOKUP($A353,[24]Dept!$A$4:$U$48,14,FALSE)*O$3%</f>
        <v>0</v>
      </c>
      <c r="P353" s="61">
        <f>VLOOKUP($A353,[24]Dept!$A$4:$U$48,15,FALSE)*P$3%</f>
        <v>0</v>
      </c>
      <c r="Q353" s="61">
        <f>VLOOKUP($A353,[24]Dept!$A$4:$U$48,16,FALSE)*Q$3%</f>
        <v>4864.6218403436897</v>
      </c>
      <c r="R353" s="61">
        <f t="shared" ref="R353:R434" si="282">SUM(O353:Q353)</f>
        <v>4864.6218403436897</v>
      </c>
      <c r="S353" s="61">
        <f>VLOOKUP($A353,[24]Dept!$A$4:$U$48,18,FALSE)*S$3%</f>
        <v>0</v>
      </c>
      <c r="T353" s="61">
        <f>VLOOKUP($A353,[24]Dept!$A$4:$U$48,19,FALSE)*T$3%</f>
        <v>0</v>
      </c>
      <c r="U353" s="61">
        <f>VLOOKUP($A353,[24]Dept!$A$4:$U$48,20,FALSE)*U$3%</f>
        <v>5227.0403419756285</v>
      </c>
      <c r="V353" s="61">
        <f t="shared" ref="V353:V434" si="283">SUM(S353:U353)</f>
        <v>5227.0403419756285</v>
      </c>
    </row>
    <row r="354" spans="1:22" s="6" customFormat="1" hidden="1">
      <c r="A354" s="51">
        <v>326</v>
      </c>
      <c r="B354" s="11" t="s">
        <v>191</v>
      </c>
      <c r="C354" s="59" t="s">
        <v>31</v>
      </c>
      <c r="D354" s="59"/>
      <c r="E354" s="61">
        <f t="shared" si="279"/>
        <v>0</v>
      </c>
      <c r="F354" s="61"/>
      <c r="G354" s="61">
        <f>VLOOKUP($A354,[24]Dept!$A$4:$U$48,6,FALSE)*G$3%</f>
        <v>0</v>
      </c>
      <c r="H354" s="61">
        <f>VLOOKUP($A354,[24]Dept!$A$4:$U$48,7,FALSE)*H$3%</f>
        <v>0</v>
      </c>
      <c r="I354" s="61">
        <f>VLOOKUP($A354,[24]Dept!$A$4:$U$48,8,FALSE)*I$3%</f>
        <v>0</v>
      </c>
      <c r="J354" s="61">
        <f t="shared" si="280"/>
        <v>0</v>
      </c>
      <c r="K354" s="61">
        <f>VLOOKUP($A354,[24]Dept!$A$4:$U$48,10,FALSE)*K$3%</f>
        <v>0</v>
      </c>
      <c r="L354" s="61">
        <f>VLOOKUP($A354,[24]Dept!$A$4:$U$48,11,FALSE)*L$3%</f>
        <v>0</v>
      </c>
      <c r="M354" s="61">
        <f>VLOOKUP($A354,[24]Dept!$A$4:$U$48,12,FALSE)*M$3%</f>
        <v>0</v>
      </c>
      <c r="N354" s="61">
        <f t="shared" si="281"/>
        <v>0</v>
      </c>
      <c r="O354" s="61">
        <f>VLOOKUP($A354,[24]Dept!$A$4:$U$48,14,FALSE)*O$3%</f>
        <v>0</v>
      </c>
      <c r="P354" s="61">
        <f>VLOOKUP($A354,[24]Dept!$A$4:$U$48,15,FALSE)*P$3%</f>
        <v>0</v>
      </c>
      <c r="Q354" s="61">
        <f>VLOOKUP($A354,[24]Dept!$A$4:$U$48,16,FALSE)*Q$3%</f>
        <v>0</v>
      </c>
      <c r="R354" s="61">
        <f t="shared" si="282"/>
        <v>0</v>
      </c>
      <c r="S354" s="61">
        <f>VLOOKUP($A354,[24]Dept!$A$4:$U$48,18,FALSE)*S$3%</f>
        <v>0</v>
      </c>
      <c r="T354" s="61">
        <f>VLOOKUP($A354,[24]Dept!$A$4:$U$48,19,FALSE)*T$3%</f>
        <v>0</v>
      </c>
      <c r="U354" s="61">
        <f>VLOOKUP($A354,[24]Dept!$A$4:$U$48,20,FALSE)*U$3%</f>
        <v>0</v>
      </c>
      <c r="V354" s="61">
        <f t="shared" si="283"/>
        <v>0</v>
      </c>
    </row>
    <row r="355" spans="1:22" s="6" customFormat="1" hidden="1">
      <c r="A355" s="51">
        <v>327</v>
      </c>
      <c r="B355" s="11" t="s">
        <v>191</v>
      </c>
      <c r="C355" s="59" t="s">
        <v>71</v>
      </c>
      <c r="D355" s="59"/>
      <c r="E355" s="61">
        <f t="shared" si="279"/>
        <v>0</v>
      </c>
      <c r="F355" s="61"/>
      <c r="G355" s="61">
        <f>VLOOKUP($A355,[24]Dept!$A$4:$U$48,6,FALSE)*G$3%</f>
        <v>0</v>
      </c>
      <c r="H355" s="61">
        <f>VLOOKUP($A355,[24]Dept!$A$4:$U$48,7,FALSE)*H$3%</f>
        <v>0</v>
      </c>
      <c r="I355" s="61">
        <f>VLOOKUP($A355,[24]Dept!$A$4:$U$48,8,FALSE)*I$3%</f>
        <v>0</v>
      </c>
      <c r="J355" s="61">
        <f t="shared" si="280"/>
        <v>0</v>
      </c>
      <c r="K355" s="61">
        <f>VLOOKUP($A355,[24]Dept!$A$4:$U$48,10,FALSE)*K$3%</f>
        <v>0</v>
      </c>
      <c r="L355" s="61">
        <f>VLOOKUP($A355,[24]Dept!$A$4:$U$48,11,FALSE)*L$3%</f>
        <v>0</v>
      </c>
      <c r="M355" s="61">
        <f>VLOOKUP($A355,[24]Dept!$A$4:$U$48,12,FALSE)*M$3%</f>
        <v>0</v>
      </c>
      <c r="N355" s="61">
        <f t="shared" si="281"/>
        <v>0</v>
      </c>
      <c r="O355" s="61">
        <f>VLOOKUP($A355,[24]Dept!$A$4:$U$48,14,FALSE)*O$3%</f>
        <v>0</v>
      </c>
      <c r="P355" s="61">
        <f>VLOOKUP($A355,[24]Dept!$A$4:$U$48,15,FALSE)*P$3%</f>
        <v>0</v>
      </c>
      <c r="Q355" s="61">
        <f>VLOOKUP($A355,[24]Dept!$A$4:$U$48,16,FALSE)*Q$3%</f>
        <v>0</v>
      </c>
      <c r="R355" s="61">
        <f t="shared" si="282"/>
        <v>0</v>
      </c>
      <c r="S355" s="61">
        <f>VLOOKUP($A355,[24]Dept!$A$4:$U$48,18,FALSE)*S$3%</f>
        <v>0</v>
      </c>
      <c r="T355" s="61">
        <f>VLOOKUP($A355,[24]Dept!$A$4:$U$48,19,FALSE)*T$3%</f>
        <v>0</v>
      </c>
      <c r="U355" s="61">
        <f>VLOOKUP($A355,[24]Dept!$A$4:$U$48,20,FALSE)*U$3%</f>
        <v>0</v>
      </c>
      <c r="V355" s="61">
        <f t="shared" si="283"/>
        <v>0</v>
      </c>
    </row>
    <row r="356" spans="1:22" s="6" customFormat="1" hidden="1">
      <c r="A356" s="51">
        <v>328</v>
      </c>
      <c r="B356" s="11" t="s">
        <v>191</v>
      </c>
      <c r="C356" s="59" t="s">
        <v>70</v>
      </c>
      <c r="D356" s="59"/>
      <c r="E356" s="61">
        <f t="shared" si="279"/>
        <v>1467491.3946383444</v>
      </c>
      <c r="F356" s="61"/>
      <c r="G356" s="61">
        <f>VLOOKUP($A356,[24]Dept!$A$4:$U$48,6,FALSE)*G$3%</f>
        <v>61137.512786801388</v>
      </c>
      <c r="H356" s="61">
        <f>VLOOKUP($A356,[24]Dept!$A$4:$U$48,7,FALSE)*H$3%</f>
        <v>58809.046392055076</v>
      </c>
      <c r="I356" s="61">
        <f>VLOOKUP($A356,[24]Dept!$A$4:$U$48,8,FALSE)*I$3%</f>
        <v>95614.160763620894</v>
      </c>
      <c r="J356" s="61">
        <f t="shared" si="280"/>
        <v>215560.71994247736</v>
      </c>
      <c r="K356" s="61">
        <f>VLOOKUP($A356,[24]Dept!$A$4:$U$48,10,FALSE)*K$3%</f>
        <v>55297.194939428213</v>
      </c>
      <c r="L356" s="61">
        <f>VLOOKUP($A356,[24]Dept!$A$4:$U$48,11,FALSE)*L$3%</f>
        <v>47897.227077815485</v>
      </c>
      <c r="M356" s="61">
        <f>VLOOKUP($A356,[24]Dept!$A$4:$U$48,12,FALSE)*M$3%</f>
        <v>275023.42446945817</v>
      </c>
      <c r="N356" s="61">
        <f t="shared" si="281"/>
        <v>378217.84648670186</v>
      </c>
      <c r="O356" s="61">
        <f>VLOOKUP($A356,[24]Dept!$A$4:$U$48,14,FALSE)*O$3%</f>
        <v>53880.946371633225</v>
      </c>
      <c r="P356" s="61">
        <f>VLOOKUP($A356,[24]Dept!$A$4:$U$48,15,FALSE)*P$3%</f>
        <v>46911.978278482668</v>
      </c>
      <c r="Q356" s="61">
        <f>VLOOKUP($A356,[24]Dept!$A$4:$U$48,16,FALSE)*Q$3%</f>
        <v>224493.37945848732</v>
      </c>
      <c r="R356" s="61">
        <f t="shared" si="282"/>
        <v>325286.30410860322</v>
      </c>
      <c r="S356" s="61">
        <f>VLOOKUP($A356,[24]Dept!$A$4:$U$48,18,FALSE)*S$3%</f>
        <v>60815.124690389333</v>
      </c>
      <c r="T356" s="61">
        <f>VLOOKUP($A356,[24]Dept!$A$4:$U$48,19,FALSE)*T$3%</f>
        <v>50379.057711205169</v>
      </c>
      <c r="U356" s="61">
        <f>VLOOKUP($A356,[24]Dept!$A$4:$U$48,20,FALSE)*U$3%</f>
        <v>437232.34169896774</v>
      </c>
      <c r="V356" s="61">
        <f t="shared" si="283"/>
        <v>548426.52410056221</v>
      </c>
    </row>
    <row r="357" spans="1:22" s="6" customFormat="1" hidden="1">
      <c r="A357" s="51">
        <v>329</v>
      </c>
      <c r="B357" s="11" t="s">
        <v>191</v>
      </c>
      <c r="C357" s="59" t="s">
        <v>56</v>
      </c>
      <c r="D357" s="59"/>
      <c r="E357" s="61">
        <f t="shared" si="279"/>
        <v>8374.826779720659</v>
      </c>
      <c r="F357" s="61"/>
      <c r="G357" s="61">
        <f>VLOOKUP($A357,[24]Dept!$A$4:$U$48,6,FALSE)*G$3%</f>
        <v>0</v>
      </c>
      <c r="H357" s="61">
        <f>VLOOKUP($A357,[24]Dept!$A$4:$U$48,7,FALSE)*H$3%</f>
        <v>0</v>
      </c>
      <c r="I357" s="61">
        <f>VLOOKUP($A357,[24]Dept!$A$4:$U$48,8,FALSE)*I$3%</f>
        <v>2168.6657747134027</v>
      </c>
      <c r="J357" s="61">
        <f t="shared" si="280"/>
        <v>2168.6657747134027</v>
      </c>
      <c r="K357" s="61">
        <f>VLOOKUP($A357,[24]Dept!$A$4:$U$48,10,FALSE)*K$3%</f>
        <v>0</v>
      </c>
      <c r="L357" s="61">
        <f>VLOOKUP($A357,[24]Dept!$A$4:$U$48,11,FALSE)*L$3%</f>
        <v>0</v>
      </c>
      <c r="M357" s="61">
        <f>VLOOKUP($A357,[24]Dept!$A$4:$U$48,12,FALSE)*M$3%</f>
        <v>2001.3017623742064</v>
      </c>
      <c r="N357" s="61">
        <f t="shared" si="281"/>
        <v>2001.3017623742064</v>
      </c>
      <c r="O357" s="61">
        <f>VLOOKUP($A357,[24]Dept!$A$4:$U$48,14,FALSE)*O$3%</f>
        <v>0</v>
      </c>
      <c r="P357" s="61">
        <f>VLOOKUP($A357,[24]Dept!$A$4:$U$48,15,FALSE)*P$3%</f>
        <v>0</v>
      </c>
      <c r="Q357" s="61">
        <f>VLOOKUP($A357,[24]Dept!$A$4:$U$48,16,FALSE)*Q$3%</f>
        <v>2026.9257668098708</v>
      </c>
      <c r="R357" s="61">
        <f t="shared" si="282"/>
        <v>2026.9257668098708</v>
      </c>
      <c r="S357" s="61">
        <f>VLOOKUP($A357,[24]Dept!$A$4:$U$48,18,FALSE)*S$3%</f>
        <v>0</v>
      </c>
      <c r="T357" s="61">
        <f>VLOOKUP($A357,[24]Dept!$A$4:$U$48,19,FALSE)*T$3%</f>
        <v>0</v>
      </c>
      <c r="U357" s="61">
        <f>VLOOKUP($A357,[24]Dept!$A$4:$U$48,20,FALSE)*U$3%</f>
        <v>2177.9334758231785</v>
      </c>
      <c r="V357" s="61">
        <f t="shared" si="283"/>
        <v>2177.9334758231785</v>
      </c>
    </row>
    <row r="358" spans="1:22" s="6" customFormat="1" hidden="1">
      <c r="A358" s="51">
        <v>330</v>
      </c>
      <c r="B358" s="11" t="s">
        <v>191</v>
      </c>
      <c r="C358" s="59" t="s">
        <v>47</v>
      </c>
      <c r="D358" s="59"/>
      <c r="E358" s="61">
        <f t="shared" si="279"/>
        <v>1662897.9618328235</v>
      </c>
      <c r="F358" s="61"/>
      <c r="G358" s="61">
        <f>VLOOKUP($A358,[24]Dept!$A$4:$U$48,6,FALSE)*G$3%</f>
        <v>164986.3802421306</v>
      </c>
      <c r="H358" s="61">
        <f>VLOOKUP($A358,[24]Dept!$A$4:$U$48,7,FALSE)*H$3%</f>
        <v>158702.75461731502</v>
      </c>
      <c r="I358" s="61">
        <f>VLOOKUP($A358,[24]Dept!$A$4:$U$48,8,FALSE)*I$3%</f>
        <v>140977.73312820256</v>
      </c>
      <c r="J358" s="61">
        <f t="shared" si="280"/>
        <v>464666.86798764818</v>
      </c>
      <c r="K358" s="61">
        <f>VLOOKUP($A358,[24]Dept!$A$4:$U$48,10,FALSE)*K$3%</f>
        <v>131086.40371434516</v>
      </c>
      <c r="L358" s="61">
        <f>VLOOKUP($A358,[24]Dept!$A$4:$U$48,11,FALSE)*L$3%</f>
        <v>129255.99617965062</v>
      </c>
      <c r="M358" s="61">
        <f>VLOOKUP($A358,[24]Dept!$A$4:$U$48,12,FALSE)*M$3%</f>
        <v>130097.95656607255</v>
      </c>
      <c r="N358" s="61">
        <f t="shared" si="281"/>
        <v>390440.35646006832</v>
      </c>
      <c r="O358" s="61">
        <f>VLOOKUP($A358,[24]Dept!$A$4:$U$48,14,FALSE)*O$3%</f>
        <v>127729.07371376922</v>
      </c>
      <c r="P358" s="61">
        <f>VLOOKUP($A358,[24]Dept!$A$4:$U$48,15,FALSE)*P$3%</f>
        <v>126597.19267865311</v>
      </c>
      <c r="Q358" s="61">
        <f>VLOOKUP($A358,[24]Dept!$A$4:$U$48,16,FALSE)*Q$3%</f>
        <v>131763.687681087</v>
      </c>
      <c r="R358" s="61">
        <f t="shared" si="282"/>
        <v>386089.95407350932</v>
      </c>
      <c r="S358" s="61">
        <f>VLOOKUP($A358,[24]Dept!$A$4:$U$48,18,FALSE)*S$3%</f>
        <v>144167.09556126807</v>
      </c>
      <c r="T358" s="61">
        <f>VLOOKUP($A358,[24]Dept!$A$4:$U$48,19,FALSE)*T$3%</f>
        <v>135953.49226531727</v>
      </c>
      <c r="U358" s="61">
        <f>VLOOKUP($A358,[24]Dept!$A$4:$U$48,20,FALSE)*U$3%</f>
        <v>141580.19548501208</v>
      </c>
      <c r="V358" s="61">
        <f t="shared" si="283"/>
        <v>421700.78331159742</v>
      </c>
    </row>
    <row r="359" spans="1:22" s="6" customFormat="1" hidden="1">
      <c r="A359" s="51">
        <v>331</v>
      </c>
      <c r="B359" s="11" t="s">
        <v>191</v>
      </c>
      <c r="C359" s="59" t="s">
        <v>50</v>
      </c>
      <c r="D359" s="59"/>
      <c r="E359" s="61">
        <f t="shared" si="279"/>
        <v>0</v>
      </c>
      <c r="F359" s="61"/>
      <c r="G359" s="61">
        <f>VLOOKUP($A359,[24]Dept!$A$4:$U$48,6,FALSE)*G$3%</f>
        <v>0</v>
      </c>
      <c r="H359" s="61">
        <f>VLOOKUP($A359,[24]Dept!$A$4:$U$48,7,FALSE)*H$3%</f>
        <v>0</v>
      </c>
      <c r="I359" s="61">
        <f>VLOOKUP($A359,[24]Dept!$A$4:$U$48,8,FALSE)*I$3%</f>
        <v>0</v>
      </c>
      <c r="J359" s="61">
        <f t="shared" si="280"/>
        <v>0</v>
      </c>
      <c r="K359" s="61">
        <f>VLOOKUP($A359,[24]Dept!$A$4:$U$48,10,FALSE)*K$3%</f>
        <v>0</v>
      </c>
      <c r="L359" s="61">
        <f>VLOOKUP($A359,[24]Dept!$A$4:$U$48,11,FALSE)*L$3%</f>
        <v>0</v>
      </c>
      <c r="M359" s="61">
        <f>VLOOKUP($A359,[24]Dept!$A$4:$U$48,12,FALSE)*M$3%</f>
        <v>0</v>
      </c>
      <c r="N359" s="61">
        <f t="shared" si="281"/>
        <v>0</v>
      </c>
      <c r="O359" s="61">
        <f>VLOOKUP($A359,[24]Dept!$A$4:$U$48,14,FALSE)*O$3%</f>
        <v>0</v>
      </c>
      <c r="P359" s="61">
        <f>VLOOKUP($A359,[24]Dept!$A$4:$U$48,15,FALSE)*P$3%</f>
        <v>0</v>
      </c>
      <c r="Q359" s="61">
        <f>VLOOKUP($A359,[24]Dept!$A$4:$U$48,16,FALSE)*Q$3%</f>
        <v>0</v>
      </c>
      <c r="R359" s="61">
        <f t="shared" si="282"/>
        <v>0</v>
      </c>
      <c r="S359" s="61">
        <f>VLOOKUP($A359,[24]Dept!$A$4:$U$48,18,FALSE)*S$3%</f>
        <v>0</v>
      </c>
      <c r="T359" s="61">
        <f>VLOOKUP($A359,[24]Dept!$A$4:$U$48,19,FALSE)*T$3%</f>
        <v>0</v>
      </c>
      <c r="U359" s="61">
        <f>VLOOKUP($A359,[24]Dept!$A$4:$U$48,20,FALSE)*U$3%</f>
        <v>0</v>
      </c>
      <c r="V359" s="61">
        <f t="shared" si="283"/>
        <v>0</v>
      </c>
    </row>
    <row r="360" spans="1:22" s="6" customFormat="1" hidden="1">
      <c r="A360" s="51">
        <v>332</v>
      </c>
      <c r="B360" s="11" t="s">
        <v>191</v>
      </c>
      <c r="C360" s="59" t="s">
        <v>48</v>
      </c>
      <c r="D360" s="59"/>
      <c r="E360" s="61">
        <f t="shared" si="279"/>
        <v>30696.506320367989</v>
      </c>
      <c r="F360" s="61"/>
      <c r="G360" s="61">
        <f>VLOOKUP($A360,[24]Dept!$A$4:$U$48,6,FALSE)*G$3%</f>
        <v>3045.590036261257</v>
      </c>
      <c r="H360" s="61">
        <f>VLOOKUP($A360,[24]Dept!$A$4:$U$48,7,FALSE)*H$3%</f>
        <v>2929.5965368799821</v>
      </c>
      <c r="I360" s="61">
        <f>VLOOKUP($A360,[24]Dept!$A$4:$U$48,8,FALSE)*I$3%</f>
        <v>2602.3989296560831</v>
      </c>
      <c r="J360" s="61">
        <f t="shared" si="280"/>
        <v>8577.585502797323</v>
      </c>
      <c r="K360" s="61">
        <f>VLOOKUP($A360,[24]Dept!$A$4:$U$48,10,FALSE)*K$3%</f>
        <v>2419.808498470119</v>
      </c>
      <c r="L360" s="61">
        <f>VLOOKUP($A360,[24]Dept!$A$4:$U$48,11,FALSE)*L$3%</f>
        <v>2386.0198248730503</v>
      </c>
      <c r="M360" s="61">
        <f>VLOOKUP($A360,[24]Dept!$A$4:$U$48,12,FALSE)*M$3%</f>
        <v>2401.5621148490477</v>
      </c>
      <c r="N360" s="61">
        <f t="shared" si="281"/>
        <v>7207.3904381922166</v>
      </c>
      <c r="O360" s="61">
        <f>VLOOKUP($A360,[24]Dept!$A$4:$U$48,14,FALSE)*O$3%</f>
        <v>2357.8333779590262</v>
      </c>
      <c r="P360" s="61">
        <f>VLOOKUP($A360,[24]Dept!$A$4:$U$48,15,FALSE)*P$3%</f>
        <v>2336.939255682244</v>
      </c>
      <c r="Q360" s="61">
        <f>VLOOKUP($A360,[24]Dept!$A$4:$U$48,16,FALSE)*Q$3%</f>
        <v>2432.3109201718448</v>
      </c>
      <c r="R360" s="61">
        <f t="shared" si="282"/>
        <v>7127.0835538131159</v>
      </c>
      <c r="S360" s="61">
        <f>VLOOKUP($A360,[24]Dept!$A$4:$U$48,18,FALSE)*S$3%</f>
        <v>2661.2734284717726</v>
      </c>
      <c r="T360" s="61">
        <f>VLOOKUP($A360,[24]Dept!$A$4:$U$48,19,FALSE)*T$3%</f>
        <v>2509.6532261057446</v>
      </c>
      <c r="U360" s="61">
        <f>VLOOKUP($A360,[24]Dept!$A$4:$U$48,20,FALSE)*U$3%</f>
        <v>2613.5201709878143</v>
      </c>
      <c r="V360" s="61">
        <f t="shared" si="283"/>
        <v>7784.4468255653319</v>
      </c>
    </row>
    <row r="361" spans="1:22" s="6" customFormat="1" ht="31.5" hidden="1">
      <c r="A361" s="129">
        <v>333</v>
      </c>
      <c r="B361" s="124" t="s">
        <v>194</v>
      </c>
      <c r="C361" s="123" t="s">
        <v>195</v>
      </c>
      <c r="D361" s="123"/>
      <c r="E361" s="123">
        <f>SUM(E362:E375)</f>
        <v>0</v>
      </c>
      <c r="F361" s="104"/>
      <c r="G361" s="123">
        <f>SUM(G362:G375)</f>
        <v>0</v>
      </c>
      <c r="H361" s="123">
        <f>SUM(H362:H375)</f>
        <v>0</v>
      </c>
      <c r="I361" s="123">
        <f t="shared" ref="I361:V361" si="284">SUM(I362:I375)</f>
        <v>0</v>
      </c>
      <c r="J361" s="123">
        <f t="shared" si="284"/>
        <v>0</v>
      </c>
      <c r="K361" s="123">
        <f t="shared" si="284"/>
        <v>0</v>
      </c>
      <c r="L361" s="123">
        <f t="shared" si="284"/>
        <v>0</v>
      </c>
      <c r="M361" s="123">
        <f t="shared" si="284"/>
        <v>0</v>
      </c>
      <c r="N361" s="123">
        <f t="shared" si="284"/>
        <v>0</v>
      </c>
      <c r="O361" s="123">
        <f t="shared" si="284"/>
        <v>0</v>
      </c>
      <c r="P361" s="123">
        <f t="shared" si="284"/>
        <v>0</v>
      </c>
      <c r="Q361" s="123">
        <f t="shared" si="284"/>
        <v>0</v>
      </c>
      <c r="R361" s="123">
        <f t="shared" si="284"/>
        <v>0</v>
      </c>
      <c r="S361" s="123">
        <f t="shared" si="284"/>
        <v>0</v>
      </c>
      <c r="T361" s="123">
        <f t="shared" si="284"/>
        <v>0</v>
      </c>
      <c r="U361" s="123">
        <f t="shared" si="284"/>
        <v>0</v>
      </c>
      <c r="V361" s="123">
        <f t="shared" si="284"/>
        <v>0</v>
      </c>
    </row>
    <row r="362" spans="1:22" s="6" customFormat="1" hidden="1">
      <c r="A362" s="51">
        <v>334</v>
      </c>
      <c r="B362" s="11" t="s">
        <v>194</v>
      </c>
      <c r="C362" s="59" t="s">
        <v>49</v>
      </c>
      <c r="D362" s="59"/>
      <c r="E362" s="61">
        <f t="shared" si="279"/>
        <v>0</v>
      </c>
      <c r="F362" s="61"/>
      <c r="G362" s="61">
        <f>VLOOKUP($A362,[24]Dept!$A$4:$U$48,6,FALSE)*G$3%</f>
        <v>0</v>
      </c>
      <c r="H362" s="61">
        <f>VLOOKUP($A362,[24]Dept!$A$4:$U$48,7,FALSE)*H$3%</f>
        <v>0</v>
      </c>
      <c r="I362" s="61">
        <f>VLOOKUP($A362,[24]Dept!$A$4:$U$48,8,FALSE)*I$3%</f>
        <v>0</v>
      </c>
      <c r="J362" s="61">
        <f t="shared" si="280"/>
        <v>0</v>
      </c>
      <c r="K362" s="61">
        <f>VLOOKUP($A362,[24]Dept!$A$4:$U$48,10,FALSE)*K$3%</f>
        <v>0</v>
      </c>
      <c r="L362" s="61">
        <f>VLOOKUP($A362,[24]Dept!$A$4:$U$48,11,FALSE)*L$3%</f>
        <v>0</v>
      </c>
      <c r="M362" s="61">
        <f>VLOOKUP($A362,[24]Dept!$A$4:$U$48,12,FALSE)*M$3%</f>
        <v>0</v>
      </c>
      <c r="N362" s="61">
        <f t="shared" si="281"/>
        <v>0</v>
      </c>
      <c r="O362" s="61">
        <f>VLOOKUP($A362,[24]Dept!$A$4:$U$48,14,FALSE)*O$3%</f>
        <v>0</v>
      </c>
      <c r="P362" s="61">
        <f>VLOOKUP($A362,[24]Dept!$A$4:$U$48,15,FALSE)*P$3%</f>
        <v>0</v>
      </c>
      <c r="Q362" s="61">
        <f>VLOOKUP($A362,[24]Dept!$A$4:$U$48,16,FALSE)*Q$3%</f>
        <v>0</v>
      </c>
      <c r="R362" s="61">
        <f t="shared" si="282"/>
        <v>0</v>
      </c>
      <c r="S362" s="61">
        <f>VLOOKUP($A362,[24]Dept!$A$4:$U$48,18,FALSE)*S$3%</f>
        <v>0</v>
      </c>
      <c r="T362" s="61">
        <f>VLOOKUP($A362,[24]Dept!$A$4:$U$48,19,FALSE)*T$3%</f>
        <v>0</v>
      </c>
      <c r="U362" s="61">
        <f>VLOOKUP($A362,[24]Dept!$A$4:$U$48,20,FALSE)*U$3%</f>
        <v>0</v>
      </c>
      <c r="V362" s="61">
        <f t="shared" si="283"/>
        <v>0</v>
      </c>
    </row>
    <row r="363" spans="1:22" s="6" customFormat="1" hidden="1">
      <c r="A363" s="51">
        <v>335</v>
      </c>
      <c r="B363" s="11" t="s">
        <v>194</v>
      </c>
      <c r="C363" s="59" t="s">
        <v>72</v>
      </c>
      <c r="D363" s="59"/>
      <c r="E363" s="61">
        <f t="shared" si="279"/>
        <v>0</v>
      </c>
      <c r="F363" s="61"/>
      <c r="G363" s="61">
        <f>VLOOKUP($A363,[24]Dept!$A$4:$U$48,6,FALSE)*G$3%</f>
        <v>0</v>
      </c>
      <c r="H363" s="61">
        <f>VLOOKUP($A363,[24]Dept!$A$4:$U$48,7,FALSE)*H$3%</f>
        <v>0</v>
      </c>
      <c r="I363" s="61">
        <f>VLOOKUP($A363,[24]Dept!$A$4:$U$48,8,FALSE)*I$3%</f>
        <v>0</v>
      </c>
      <c r="J363" s="61">
        <f t="shared" si="280"/>
        <v>0</v>
      </c>
      <c r="K363" s="61">
        <f>VLOOKUP($A363,[24]Dept!$A$4:$U$48,10,FALSE)*K$3%</f>
        <v>0</v>
      </c>
      <c r="L363" s="61">
        <f>VLOOKUP($A363,[24]Dept!$A$4:$U$48,11,FALSE)*L$3%</f>
        <v>0</v>
      </c>
      <c r="M363" s="61">
        <f>VLOOKUP($A363,[24]Dept!$A$4:$U$48,12,FALSE)*M$3%</f>
        <v>0</v>
      </c>
      <c r="N363" s="61">
        <f t="shared" si="281"/>
        <v>0</v>
      </c>
      <c r="O363" s="61">
        <f>VLOOKUP($A363,[24]Dept!$A$4:$U$48,14,FALSE)*O$3%</f>
        <v>0</v>
      </c>
      <c r="P363" s="61">
        <f>VLOOKUP($A363,[24]Dept!$A$4:$U$48,15,FALSE)*P$3%</f>
        <v>0</v>
      </c>
      <c r="Q363" s="61">
        <f>VLOOKUP($A363,[24]Dept!$A$4:$U$48,16,FALSE)*Q$3%</f>
        <v>0</v>
      </c>
      <c r="R363" s="61">
        <f t="shared" si="282"/>
        <v>0</v>
      </c>
      <c r="S363" s="61">
        <f>VLOOKUP($A363,[24]Dept!$A$4:$U$48,18,FALSE)*S$3%</f>
        <v>0</v>
      </c>
      <c r="T363" s="61">
        <f>VLOOKUP($A363,[24]Dept!$A$4:$U$48,19,FALSE)*T$3%</f>
        <v>0</v>
      </c>
      <c r="U363" s="61">
        <f>VLOOKUP($A363,[24]Dept!$A$4:$U$48,20,FALSE)*U$3%</f>
        <v>0</v>
      </c>
      <c r="V363" s="61">
        <f t="shared" si="283"/>
        <v>0</v>
      </c>
    </row>
    <row r="364" spans="1:22" s="6" customFormat="1" hidden="1">
      <c r="A364" s="51">
        <v>336</v>
      </c>
      <c r="B364" s="11" t="s">
        <v>194</v>
      </c>
      <c r="C364" s="60" t="s">
        <v>193</v>
      </c>
      <c r="D364" s="60"/>
      <c r="E364" s="61">
        <f t="shared" si="279"/>
        <v>0</v>
      </c>
      <c r="F364" s="61"/>
      <c r="G364" s="61">
        <f>VLOOKUP($A364,[24]Dept!$A$4:$U$48,6,FALSE)*G$3%</f>
        <v>0</v>
      </c>
      <c r="H364" s="61">
        <f>VLOOKUP($A364,[24]Dept!$A$4:$U$48,7,FALSE)*H$3%</f>
        <v>0</v>
      </c>
      <c r="I364" s="61">
        <f>VLOOKUP($A364,[24]Dept!$A$4:$U$48,8,FALSE)*I$3%</f>
        <v>0</v>
      </c>
      <c r="J364" s="61">
        <f t="shared" si="280"/>
        <v>0</v>
      </c>
      <c r="K364" s="61">
        <f>VLOOKUP($A364,[24]Dept!$A$4:$U$48,10,FALSE)*K$3%</f>
        <v>0</v>
      </c>
      <c r="L364" s="61">
        <f>VLOOKUP($A364,[24]Dept!$A$4:$U$48,11,FALSE)*L$3%</f>
        <v>0</v>
      </c>
      <c r="M364" s="61">
        <f>VLOOKUP($A364,[24]Dept!$A$4:$U$48,12,FALSE)*M$3%</f>
        <v>0</v>
      </c>
      <c r="N364" s="61">
        <f t="shared" si="281"/>
        <v>0</v>
      </c>
      <c r="O364" s="61">
        <f>VLOOKUP($A364,[24]Dept!$A$4:$U$48,14,FALSE)*O$3%</f>
        <v>0</v>
      </c>
      <c r="P364" s="61">
        <f>VLOOKUP($A364,[24]Dept!$A$4:$U$48,15,FALSE)*P$3%</f>
        <v>0</v>
      </c>
      <c r="Q364" s="61">
        <f>VLOOKUP($A364,[24]Dept!$A$4:$U$48,16,FALSE)*Q$3%</f>
        <v>0</v>
      </c>
      <c r="R364" s="61">
        <f t="shared" si="282"/>
        <v>0</v>
      </c>
      <c r="S364" s="61">
        <f>VLOOKUP($A364,[24]Dept!$A$4:$U$48,18,FALSE)*S$3%</f>
        <v>0</v>
      </c>
      <c r="T364" s="61">
        <f>VLOOKUP($A364,[24]Dept!$A$4:$U$48,19,FALSE)*T$3%</f>
        <v>0</v>
      </c>
      <c r="U364" s="61">
        <f>VLOOKUP($A364,[24]Dept!$A$4:$U$48,20,FALSE)*U$3%</f>
        <v>0</v>
      </c>
      <c r="V364" s="61">
        <f t="shared" si="283"/>
        <v>0</v>
      </c>
    </row>
    <row r="365" spans="1:22" s="6" customFormat="1" hidden="1">
      <c r="A365" s="51">
        <v>337</v>
      </c>
      <c r="B365" s="11" t="s">
        <v>194</v>
      </c>
      <c r="C365" s="64" t="s">
        <v>158</v>
      </c>
      <c r="D365" s="64"/>
      <c r="E365" s="61">
        <f t="shared" si="279"/>
        <v>0</v>
      </c>
      <c r="F365" s="61"/>
      <c r="G365" s="61">
        <f>VLOOKUP($A365,[24]Dept!$A$4:$U$48,6,FALSE)*G$3%</f>
        <v>0</v>
      </c>
      <c r="H365" s="61">
        <f>VLOOKUP($A365,[24]Dept!$A$4:$U$48,7,FALSE)*H$3%</f>
        <v>0</v>
      </c>
      <c r="I365" s="61">
        <f>VLOOKUP($A365,[24]Dept!$A$4:$U$48,8,FALSE)*I$3%</f>
        <v>0</v>
      </c>
      <c r="J365" s="61">
        <f t="shared" si="280"/>
        <v>0</v>
      </c>
      <c r="K365" s="61">
        <f>VLOOKUP($A365,[24]Dept!$A$4:$U$48,10,FALSE)*K$3%</f>
        <v>0</v>
      </c>
      <c r="L365" s="61">
        <f>VLOOKUP($A365,[24]Dept!$A$4:$U$48,11,FALSE)*L$3%</f>
        <v>0</v>
      </c>
      <c r="M365" s="61">
        <f>VLOOKUP($A365,[24]Dept!$A$4:$U$48,12,FALSE)*M$3%</f>
        <v>0</v>
      </c>
      <c r="N365" s="61">
        <f t="shared" si="281"/>
        <v>0</v>
      </c>
      <c r="O365" s="61">
        <f>VLOOKUP($A365,[24]Dept!$A$4:$U$48,14,FALSE)*O$3%</f>
        <v>0</v>
      </c>
      <c r="P365" s="61">
        <f>VLOOKUP($A365,[24]Dept!$A$4:$U$48,15,FALSE)*P$3%</f>
        <v>0</v>
      </c>
      <c r="Q365" s="61">
        <f>VLOOKUP($A365,[24]Dept!$A$4:$U$48,16,FALSE)*Q$3%</f>
        <v>0</v>
      </c>
      <c r="R365" s="61">
        <f t="shared" si="282"/>
        <v>0</v>
      </c>
      <c r="S365" s="61">
        <f>VLOOKUP($A365,[24]Dept!$A$4:$U$48,18,FALSE)*S$3%</f>
        <v>0</v>
      </c>
      <c r="T365" s="61">
        <f>VLOOKUP($A365,[24]Dept!$A$4:$U$48,19,FALSE)*T$3%</f>
        <v>0</v>
      </c>
      <c r="U365" s="61">
        <f>VLOOKUP($A365,[24]Dept!$A$4:$U$48,20,FALSE)*U$3%</f>
        <v>0</v>
      </c>
      <c r="V365" s="61">
        <f t="shared" si="283"/>
        <v>0</v>
      </c>
    </row>
    <row r="366" spans="1:22" s="6" customFormat="1" hidden="1">
      <c r="A366" s="51">
        <v>338</v>
      </c>
      <c r="B366" s="11" t="s">
        <v>194</v>
      </c>
      <c r="C366" s="59" t="s">
        <v>58</v>
      </c>
      <c r="D366" s="59"/>
      <c r="E366" s="61">
        <f t="shared" si="279"/>
        <v>0</v>
      </c>
      <c r="F366" s="61"/>
      <c r="G366" s="61">
        <f>VLOOKUP($A366,[24]Dept!$A$4:$U$48,6,FALSE)*G$3%</f>
        <v>0</v>
      </c>
      <c r="H366" s="61">
        <f>VLOOKUP($A366,[24]Dept!$A$4:$U$48,7,FALSE)*H$3%</f>
        <v>0</v>
      </c>
      <c r="I366" s="61">
        <f>VLOOKUP($A366,[24]Dept!$A$4:$U$48,8,FALSE)*I$3%</f>
        <v>0</v>
      </c>
      <c r="J366" s="61">
        <f t="shared" si="280"/>
        <v>0</v>
      </c>
      <c r="K366" s="61">
        <f>VLOOKUP($A366,[24]Dept!$A$4:$U$48,10,FALSE)*K$3%</f>
        <v>0</v>
      </c>
      <c r="L366" s="61">
        <f>VLOOKUP($A366,[24]Dept!$A$4:$U$48,11,FALSE)*L$3%</f>
        <v>0</v>
      </c>
      <c r="M366" s="61">
        <f>VLOOKUP($A366,[24]Dept!$A$4:$U$48,12,FALSE)*M$3%</f>
        <v>0</v>
      </c>
      <c r="N366" s="61">
        <f t="shared" si="281"/>
        <v>0</v>
      </c>
      <c r="O366" s="61">
        <f>VLOOKUP($A366,[24]Dept!$A$4:$U$48,14,FALSE)*O$3%</f>
        <v>0</v>
      </c>
      <c r="P366" s="61">
        <f>VLOOKUP($A366,[24]Dept!$A$4:$U$48,15,FALSE)*P$3%</f>
        <v>0</v>
      </c>
      <c r="Q366" s="61">
        <f>VLOOKUP($A366,[24]Dept!$A$4:$U$48,16,FALSE)*Q$3%</f>
        <v>0</v>
      </c>
      <c r="R366" s="61">
        <f t="shared" si="282"/>
        <v>0</v>
      </c>
      <c r="S366" s="61">
        <f>VLOOKUP($A366,[24]Dept!$A$4:$U$48,18,FALSE)*S$3%</f>
        <v>0</v>
      </c>
      <c r="T366" s="61">
        <f>VLOOKUP($A366,[24]Dept!$A$4:$U$48,19,FALSE)*T$3%</f>
        <v>0</v>
      </c>
      <c r="U366" s="61">
        <f>VLOOKUP($A366,[24]Dept!$A$4:$U$48,20,FALSE)*U$3%</f>
        <v>0</v>
      </c>
      <c r="V366" s="61">
        <f t="shared" si="283"/>
        <v>0</v>
      </c>
    </row>
    <row r="367" spans="1:22" s="6" customFormat="1" hidden="1">
      <c r="A367" s="51">
        <v>339</v>
      </c>
      <c r="B367" s="11" t="s">
        <v>194</v>
      </c>
      <c r="C367" s="59" t="s">
        <v>159</v>
      </c>
      <c r="D367" s="59"/>
      <c r="E367" s="61">
        <f t="shared" si="279"/>
        <v>0</v>
      </c>
      <c r="F367" s="61"/>
      <c r="G367" s="61">
        <f>VLOOKUP($A367,[24]Dept!$A$4:$U$48,6,FALSE)*G$3%</f>
        <v>0</v>
      </c>
      <c r="H367" s="61">
        <f>VLOOKUP($A367,[24]Dept!$A$4:$U$48,7,FALSE)*H$3%</f>
        <v>0</v>
      </c>
      <c r="I367" s="61">
        <f>VLOOKUP($A367,[24]Dept!$A$4:$U$48,8,FALSE)*I$3%</f>
        <v>0</v>
      </c>
      <c r="J367" s="61">
        <f t="shared" si="280"/>
        <v>0</v>
      </c>
      <c r="K367" s="61">
        <f>VLOOKUP($A367,[24]Dept!$A$4:$U$48,10,FALSE)*K$3%</f>
        <v>0</v>
      </c>
      <c r="L367" s="61">
        <f>VLOOKUP($A367,[24]Dept!$A$4:$U$48,11,FALSE)*L$3%</f>
        <v>0</v>
      </c>
      <c r="M367" s="61">
        <f>VLOOKUP($A367,[24]Dept!$A$4:$U$48,12,FALSE)*M$3%</f>
        <v>0</v>
      </c>
      <c r="N367" s="61">
        <f t="shared" si="281"/>
        <v>0</v>
      </c>
      <c r="O367" s="61">
        <f>VLOOKUP($A367,[24]Dept!$A$4:$U$48,14,FALSE)*O$3%</f>
        <v>0</v>
      </c>
      <c r="P367" s="61">
        <f>VLOOKUP($A367,[24]Dept!$A$4:$U$48,15,FALSE)*P$3%</f>
        <v>0</v>
      </c>
      <c r="Q367" s="61">
        <f>VLOOKUP($A367,[24]Dept!$A$4:$U$48,16,FALSE)*Q$3%</f>
        <v>0</v>
      </c>
      <c r="R367" s="61">
        <f t="shared" si="282"/>
        <v>0</v>
      </c>
      <c r="S367" s="61">
        <f>VLOOKUP($A367,[24]Dept!$A$4:$U$48,18,FALSE)*S$3%</f>
        <v>0</v>
      </c>
      <c r="T367" s="61">
        <f>VLOOKUP($A367,[24]Dept!$A$4:$U$48,19,FALSE)*T$3%</f>
        <v>0</v>
      </c>
      <c r="U367" s="61">
        <f>VLOOKUP($A367,[24]Dept!$A$4:$U$48,20,FALSE)*U$3%</f>
        <v>0</v>
      </c>
      <c r="V367" s="61">
        <f t="shared" si="283"/>
        <v>0</v>
      </c>
    </row>
    <row r="368" spans="1:22" s="6" customFormat="1" hidden="1">
      <c r="A368" s="51">
        <v>340</v>
      </c>
      <c r="B368" s="11" t="s">
        <v>194</v>
      </c>
      <c r="C368" s="59" t="s">
        <v>68</v>
      </c>
      <c r="D368" s="59"/>
      <c r="E368" s="61">
        <f t="shared" si="279"/>
        <v>0</v>
      </c>
      <c r="F368" s="61"/>
      <c r="G368" s="61">
        <f>VLOOKUP($A368,[24]Dept!$A$4:$U$48,6,FALSE)*G$3%</f>
        <v>0</v>
      </c>
      <c r="H368" s="61">
        <f>VLOOKUP($A368,[24]Dept!$A$4:$U$48,7,FALSE)*H$3%</f>
        <v>0</v>
      </c>
      <c r="I368" s="61">
        <f>VLOOKUP($A368,[24]Dept!$A$4:$U$48,8,FALSE)*I$3%</f>
        <v>0</v>
      </c>
      <c r="J368" s="61">
        <f t="shared" si="280"/>
        <v>0</v>
      </c>
      <c r="K368" s="61">
        <f>VLOOKUP($A368,[24]Dept!$A$4:$U$48,10,FALSE)*K$3%</f>
        <v>0</v>
      </c>
      <c r="L368" s="61">
        <f>VLOOKUP($A368,[24]Dept!$A$4:$U$48,11,FALSE)*L$3%</f>
        <v>0</v>
      </c>
      <c r="M368" s="61">
        <f>VLOOKUP($A368,[24]Dept!$A$4:$U$48,12,FALSE)*M$3%</f>
        <v>0</v>
      </c>
      <c r="N368" s="61">
        <f t="shared" si="281"/>
        <v>0</v>
      </c>
      <c r="O368" s="61">
        <f>VLOOKUP($A368,[24]Dept!$A$4:$U$48,14,FALSE)*O$3%</f>
        <v>0</v>
      </c>
      <c r="P368" s="61">
        <f>VLOOKUP($A368,[24]Dept!$A$4:$U$48,15,FALSE)*P$3%</f>
        <v>0</v>
      </c>
      <c r="Q368" s="61">
        <f>VLOOKUP($A368,[24]Dept!$A$4:$U$48,16,FALSE)*Q$3%</f>
        <v>0</v>
      </c>
      <c r="R368" s="61">
        <f t="shared" si="282"/>
        <v>0</v>
      </c>
      <c r="S368" s="61">
        <f>VLOOKUP($A368,[24]Dept!$A$4:$U$48,18,FALSE)*S$3%</f>
        <v>0</v>
      </c>
      <c r="T368" s="61">
        <f>VLOOKUP($A368,[24]Dept!$A$4:$U$48,19,FALSE)*T$3%</f>
        <v>0</v>
      </c>
      <c r="U368" s="61">
        <f>VLOOKUP($A368,[24]Dept!$A$4:$U$48,20,FALSE)*U$3%</f>
        <v>0</v>
      </c>
      <c r="V368" s="61">
        <f t="shared" si="283"/>
        <v>0</v>
      </c>
    </row>
    <row r="369" spans="1:22" s="6" customFormat="1" hidden="1">
      <c r="A369" s="51">
        <v>341</v>
      </c>
      <c r="B369" s="11" t="s">
        <v>194</v>
      </c>
      <c r="C369" s="59" t="s">
        <v>31</v>
      </c>
      <c r="D369" s="59"/>
      <c r="E369" s="61">
        <f t="shared" si="279"/>
        <v>0</v>
      </c>
      <c r="F369" s="61"/>
      <c r="G369" s="61">
        <f>VLOOKUP($A369,[24]Dept!$A$4:$U$48,6,FALSE)*G$3%</f>
        <v>0</v>
      </c>
      <c r="H369" s="61">
        <f>VLOOKUP($A369,[24]Dept!$A$4:$U$48,7,FALSE)*H$3%</f>
        <v>0</v>
      </c>
      <c r="I369" s="61">
        <f>VLOOKUP($A369,[24]Dept!$A$4:$U$48,8,FALSE)*I$3%</f>
        <v>0</v>
      </c>
      <c r="J369" s="61">
        <f t="shared" si="280"/>
        <v>0</v>
      </c>
      <c r="K369" s="61">
        <f>VLOOKUP($A369,[24]Dept!$A$4:$U$48,10,FALSE)*K$3%</f>
        <v>0</v>
      </c>
      <c r="L369" s="61">
        <f>VLOOKUP($A369,[24]Dept!$A$4:$U$48,11,FALSE)*L$3%</f>
        <v>0</v>
      </c>
      <c r="M369" s="61">
        <f>VLOOKUP($A369,[24]Dept!$A$4:$U$48,12,FALSE)*M$3%</f>
        <v>0</v>
      </c>
      <c r="N369" s="61">
        <f t="shared" si="281"/>
        <v>0</v>
      </c>
      <c r="O369" s="61">
        <f>VLOOKUP($A369,[24]Dept!$A$4:$U$48,14,FALSE)*O$3%</f>
        <v>0</v>
      </c>
      <c r="P369" s="61">
        <f>VLOOKUP($A369,[24]Dept!$A$4:$U$48,15,FALSE)*P$3%</f>
        <v>0</v>
      </c>
      <c r="Q369" s="61">
        <f>VLOOKUP($A369,[24]Dept!$A$4:$U$48,16,FALSE)*Q$3%</f>
        <v>0</v>
      </c>
      <c r="R369" s="61">
        <f t="shared" si="282"/>
        <v>0</v>
      </c>
      <c r="S369" s="61">
        <f>VLOOKUP($A369,[24]Dept!$A$4:$U$48,18,FALSE)*S$3%</f>
        <v>0</v>
      </c>
      <c r="T369" s="61">
        <f>VLOOKUP($A369,[24]Dept!$A$4:$U$48,19,FALSE)*T$3%</f>
        <v>0</v>
      </c>
      <c r="U369" s="61">
        <f>VLOOKUP($A369,[24]Dept!$A$4:$U$48,20,FALSE)*U$3%</f>
        <v>0</v>
      </c>
      <c r="V369" s="61">
        <f t="shared" si="283"/>
        <v>0</v>
      </c>
    </row>
    <row r="370" spans="1:22" s="6" customFormat="1" hidden="1">
      <c r="A370" s="51">
        <v>342</v>
      </c>
      <c r="B370" s="11" t="s">
        <v>194</v>
      </c>
      <c r="C370" s="59" t="s">
        <v>71</v>
      </c>
      <c r="D370" s="59"/>
      <c r="E370" s="61">
        <f t="shared" si="279"/>
        <v>0</v>
      </c>
      <c r="F370" s="61"/>
      <c r="G370" s="61">
        <f>VLOOKUP($A370,[24]Dept!$A$4:$U$48,6,FALSE)*G$3%</f>
        <v>0</v>
      </c>
      <c r="H370" s="61">
        <f>VLOOKUP($A370,[24]Dept!$A$4:$U$48,7,FALSE)*H$3%</f>
        <v>0</v>
      </c>
      <c r="I370" s="61">
        <f>VLOOKUP($A370,[24]Dept!$A$4:$U$48,8,FALSE)*I$3%</f>
        <v>0</v>
      </c>
      <c r="J370" s="61">
        <f t="shared" si="280"/>
        <v>0</v>
      </c>
      <c r="K370" s="61">
        <f>VLOOKUP($A370,[24]Dept!$A$4:$U$48,10,FALSE)*K$3%</f>
        <v>0</v>
      </c>
      <c r="L370" s="61">
        <f>VLOOKUP($A370,[24]Dept!$A$4:$U$48,11,FALSE)*L$3%</f>
        <v>0</v>
      </c>
      <c r="M370" s="61">
        <f>VLOOKUP($A370,[24]Dept!$A$4:$U$48,12,FALSE)*M$3%</f>
        <v>0</v>
      </c>
      <c r="N370" s="61">
        <f t="shared" si="281"/>
        <v>0</v>
      </c>
      <c r="O370" s="61">
        <f>VLOOKUP($A370,[24]Dept!$A$4:$U$48,14,FALSE)*O$3%</f>
        <v>0</v>
      </c>
      <c r="P370" s="61">
        <f>VLOOKUP($A370,[24]Dept!$A$4:$U$48,15,FALSE)*P$3%</f>
        <v>0</v>
      </c>
      <c r="Q370" s="61">
        <f>VLOOKUP($A370,[24]Dept!$A$4:$U$48,16,FALSE)*Q$3%</f>
        <v>0</v>
      </c>
      <c r="R370" s="61">
        <f t="shared" si="282"/>
        <v>0</v>
      </c>
      <c r="S370" s="61">
        <f>VLOOKUP($A370,[24]Dept!$A$4:$U$48,18,FALSE)*S$3%</f>
        <v>0</v>
      </c>
      <c r="T370" s="61">
        <f>VLOOKUP($A370,[24]Dept!$A$4:$U$48,19,FALSE)*T$3%</f>
        <v>0</v>
      </c>
      <c r="U370" s="61">
        <f>VLOOKUP($A370,[24]Dept!$A$4:$U$48,20,FALSE)*U$3%</f>
        <v>0</v>
      </c>
      <c r="V370" s="61">
        <f t="shared" si="283"/>
        <v>0</v>
      </c>
    </row>
    <row r="371" spans="1:22" s="6" customFormat="1" hidden="1">
      <c r="A371" s="51">
        <v>343</v>
      </c>
      <c r="B371" s="11" t="s">
        <v>194</v>
      </c>
      <c r="C371" s="59" t="s">
        <v>70</v>
      </c>
      <c r="D371" s="59"/>
      <c r="E371" s="61">
        <f t="shared" si="279"/>
        <v>0</v>
      </c>
      <c r="F371" s="61"/>
      <c r="G371" s="61">
        <f>VLOOKUP($A371,[24]Dept!$A$4:$U$48,6,FALSE)*G$3%</f>
        <v>0</v>
      </c>
      <c r="H371" s="61">
        <f>VLOOKUP($A371,[24]Dept!$A$4:$U$48,7,FALSE)*H$3%</f>
        <v>0</v>
      </c>
      <c r="I371" s="61">
        <f>VLOOKUP($A371,[24]Dept!$A$4:$U$48,8,FALSE)*I$3%</f>
        <v>0</v>
      </c>
      <c r="J371" s="61">
        <f t="shared" si="280"/>
        <v>0</v>
      </c>
      <c r="K371" s="61">
        <f>VLOOKUP($A371,[24]Dept!$A$4:$U$48,10,FALSE)*K$3%</f>
        <v>0</v>
      </c>
      <c r="L371" s="61">
        <f>VLOOKUP($A371,[24]Dept!$A$4:$U$48,11,FALSE)*L$3%</f>
        <v>0</v>
      </c>
      <c r="M371" s="61">
        <f>VLOOKUP($A371,[24]Dept!$A$4:$U$48,12,FALSE)*M$3%</f>
        <v>0</v>
      </c>
      <c r="N371" s="61">
        <f t="shared" si="281"/>
        <v>0</v>
      </c>
      <c r="O371" s="61">
        <f>VLOOKUP($A371,[24]Dept!$A$4:$U$48,14,FALSE)*O$3%</f>
        <v>0</v>
      </c>
      <c r="P371" s="61">
        <f>VLOOKUP($A371,[24]Dept!$A$4:$U$48,15,FALSE)*P$3%</f>
        <v>0</v>
      </c>
      <c r="Q371" s="61">
        <f>VLOOKUP($A371,[24]Dept!$A$4:$U$48,16,FALSE)*Q$3%</f>
        <v>0</v>
      </c>
      <c r="R371" s="61">
        <f t="shared" si="282"/>
        <v>0</v>
      </c>
      <c r="S371" s="61">
        <f>VLOOKUP($A371,[24]Dept!$A$4:$U$48,18,FALSE)*S$3%</f>
        <v>0</v>
      </c>
      <c r="T371" s="61">
        <f>VLOOKUP($A371,[24]Dept!$A$4:$U$48,19,FALSE)*T$3%</f>
        <v>0</v>
      </c>
      <c r="U371" s="61">
        <f>VLOOKUP($A371,[24]Dept!$A$4:$U$48,20,FALSE)*U$3%</f>
        <v>0</v>
      </c>
      <c r="V371" s="61">
        <f t="shared" si="283"/>
        <v>0</v>
      </c>
    </row>
    <row r="372" spans="1:22" s="6" customFormat="1" hidden="1">
      <c r="A372" s="51">
        <v>344</v>
      </c>
      <c r="B372" s="11" t="s">
        <v>194</v>
      </c>
      <c r="C372" s="59" t="s">
        <v>56</v>
      </c>
      <c r="D372" s="59"/>
      <c r="E372" s="61">
        <f t="shared" si="279"/>
        <v>0</v>
      </c>
      <c r="F372" s="61"/>
      <c r="G372" s="61">
        <f>VLOOKUP($A372,[24]Dept!$A$4:$U$48,6,FALSE)*G$3%</f>
        <v>0</v>
      </c>
      <c r="H372" s="61">
        <f>VLOOKUP($A372,[24]Dept!$A$4:$U$48,7,FALSE)*H$3%</f>
        <v>0</v>
      </c>
      <c r="I372" s="61">
        <f>VLOOKUP($A372,[24]Dept!$A$4:$U$48,8,FALSE)*I$3%</f>
        <v>0</v>
      </c>
      <c r="J372" s="61">
        <f t="shared" si="280"/>
        <v>0</v>
      </c>
      <c r="K372" s="61">
        <f>VLOOKUP($A372,[24]Dept!$A$4:$U$48,10,FALSE)*K$3%</f>
        <v>0</v>
      </c>
      <c r="L372" s="61">
        <f>VLOOKUP($A372,[24]Dept!$A$4:$U$48,11,FALSE)*L$3%</f>
        <v>0</v>
      </c>
      <c r="M372" s="61">
        <f>VLOOKUP($A372,[24]Dept!$A$4:$U$48,12,FALSE)*M$3%</f>
        <v>0</v>
      </c>
      <c r="N372" s="61">
        <f t="shared" si="281"/>
        <v>0</v>
      </c>
      <c r="O372" s="61">
        <f>VLOOKUP($A372,[24]Dept!$A$4:$U$48,14,FALSE)*O$3%</f>
        <v>0</v>
      </c>
      <c r="P372" s="61">
        <f>VLOOKUP($A372,[24]Dept!$A$4:$U$48,15,FALSE)*P$3%</f>
        <v>0</v>
      </c>
      <c r="Q372" s="61">
        <f>VLOOKUP($A372,[24]Dept!$A$4:$U$48,16,FALSE)*Q$3%</f>
        <v>0</v>
      </c>
      <c r="R372" s="61">
        <f t="shared" si="282"/>
        <v>0</v>
      </c>
      <c r="S372" s="61">
        <f>VLOOKUP($A372,[24]Dept!$A$4:$U$48,18,FALSE)*S$3%</f>
        <v>0</v>
      </c>
      <c r="T372" s="61">
        <f>VLOOKUP($A372,[24]Dept!$A$4:$U$48,19,FALSE)*T$3%</f>
        <v>0</v>
      </c>
      <c r="U372" s="61">
        <f>VLOOKUP($A372,[24]Dept!$A$4:$U$48,20,FALSE)*U$3%</f>
        <v>0</v>
      </c>
      <c r="V372" s="61">
        <f t="shared" si="283"/>
        <v>0</v>
      </c>
    </row>
    <row r="373" spans="1:22" s="6" customFormat="1" hidden="1">
      <c r="A373" s="51">
        <v>345</v>
      </c>
      <c r="B373" s="11" t="s">
        <v>194</v>
      </c>
      <c r="C373" s="59" t="s">
        <v>47</v>
      </c>
      <c r="D373" s="59"/>
      <c r="E373" s="61">
        <f t="shared" si="279"/>
        <v>0</v>
      </c>
      <c r="F373" s="61"/>
      <c r="G373" s="61">
        <f>VLOOKUP($A373,[24]Dept!$A$4:$U$48,6,FALSE)*G$3%</f>
        <v>0</v>
      </c>
      <c r="H373" s="61">
        <f>VLOOKUP($A373,[24]Dept!$A$4:$U$48,7,FALSE)*H$3%</f>
        <v>0</v>
      </c>
      <c r="I373" s="61">
        <f>VLOOKUP($A373,[24]Dept!$A$4:$U$48,8,FALSE)*I$3%</f>
        <v>0</v>
      </c>
      <c r="J373" s="61">
        <f t="shared" si="280"/>
        <v>0</v>
      </c>
      <c r="K373" s="61">
        <f>VLOOKUP($A373,[24]Dept!$A$4:$U$48,10,FALSE)*K$3%</f>
        <v>0</v>
      </c>
      <c r="L373" s="61">
        <f>VLOOKUP($A373,[24]Dept!$A$4:$U$48,11,FALSE)*L$3%</f>
        <v>0</v>
      </c>
      <c r="M373" s="61">
        <f>VLOOKUP($A373,[24]Dept!$A$4:$U$48,12,FALSE)*M$3%</f>
        <v>0</v>
      </c>
      <c r="N373" s="61">
        <f t="shared" si="281"/>
        <v>0</v>
      </c>
      <c r="O373" s="61">
        <f>VLOOKUP($A373,[24]Dept!$A$4:$U$48,14,FALSE)*O$3%</f>
        <v>0</v>
      </c>
      <c r="P373" s="61">
        <f>VLOOKUP($A373,[24]Dept!$A$4:$U$48,15,FALSE)*P$3%</f>
        <v>0</v>
      </c>
      <c r="Q373" s="61">
        <f>VLOOKUP($A373,[24]Dept!$A$4:$U$48,16,FALSE)*Q$3%</f>
        <v>0</v>
      </c>
      <c r="R373" s="61">
        <f t="shared" si="282"/>
        <v>0</v>
      </c>
      <c r="S373" s="61">
        <f>VLOOKUP($A373,[24]Dept!$A$4:$U$48,18,FALSE)*S$3%</f>
        <v>0</v>
      </c>
      <c r="T373" s="61">
        <f>VLOOKUP($A373,[24]Dept!$A$4:$U$48,19,FALSE)*T$3%</f>
        <v>0</v>
      </c>
      <c r="U373" s="61">
        <f>VLOOKUP($A373,[24]Dept!$A$4:$U$48,20,FALSE)*U$3%</f>
        <v>0</v>
      </c>
      <c r="V373" s="61">
        <f t="shared" si="283"/>
        <v>0</v>
      </c>
    </row>
    <row r="374" spans="1:22" s="6" customFormat="1" hidden="1">
      <c r="A374" s="51">
        <v>346</v>
      </c>
      <c r="B374" s="11" t="s">
        <v>194</v>
      </c>
      <c r="C374" s="59" t="s">
        <v>50</v>
      </c>
      <c r="D374" s="59"/>
      <c r="E374" s="61">
        <f t="shared" si="279"/>
        <v>0</v>
      </c>
      <c r="F374" s="61"/>
      <c r="G374" s="61">
        <f>VLOOKUP($A374,[24]Dept!$A$4:$U$48,6,FALSE)*G$3%</f>
        <v>0</v>
      </c>
      <c r="H374" s="61">
        <f>VLOOKUP($A374,[24]Dept!$A$4:$U$48,7,FALSE)*H$3%</f>
        <v>0</v>
      </c>
      <c r="I374" s="61">
        <f>VLOOKUP($A374,[24]Dept!$A$4:$U$48,8,FALSE)*I$3%</f>
        <v>0</v>
      </c>
      <c r="J374" s="61">
        <f t="shared" si="280"/>
        <v>0</v>
      </c>
      <c r="K374" s="61">
        <f>VLOOKUP($A374,[24]Dept!$A$4:$U$48,10,FALSE)*K$3%</f>
        <v>0</v>
      </c>
      <c r="L374" s="61">
        <f>VLOOKUP($A374,[24]Dept!$A$4:$U$48,11,FALSE)*L$3%</f>
        <v>0</v>
      </c>
      <c r="M374" s="61">
        <f>VLOOKUP($A374,[24]Dept!$A$4:$U$48,12,FALSE)*M$3%</f>
        <v>0</v>
      </c>
      <c r="N374" s="61">
        <f t="shared" si="281"/>
        <v>0</v>
      </c>
      <c r="O374" s="61">
        <f>VLOOKUP($A374,[24]Dept!$A$4:$U$48,14,FALSE)*O$3%</f>
        <v>0</v>
      </c>
      <c r="P374" s="61">
        <f>VLOOKUP($A374,[24]Dept!$A$4:$U$48,15,FALSE)*P$3%</f>
        <v>0</v>
      </c>
      <c r="Q374" s="61">
        <f>VLOOKUP($A374,[24]Dept!$A$4:$U$48,16,FALSE)*Q$3%</f>
        <v>0</v>
      </c>
      <c r="R374" s="61">
        <f t="shared" si="282"/>
        <v>0</v>
      </c>
      <c r="S374" s="61">
        <f>VLOOKUP($A374,[24]Dept!$A$4:$U$48,18,FALSE)*S$3%</f>
        <v>0</v>
      </c>
      <c r="T374" s="61">
        <f>VLOOKUP($A374,[24]Dept!$A$4:$U$48,19,FALSE)*T$3%</f>
        <v>0</v>
      </c>
      <c r="U374" s="61">
        <f>VLOOKUP($A374,[24]Dept!$A$4:$U$48,20,FALSE)*U$3%</f>
        <v>0</v>
      </c>
      <c r="V374" s="61">
        <f t="shared" si="283"/>
        <v>0</v>
      </c>
    </row>
    <row r="375" spans="1:22" hidden="1">
      <c r="A375" s="51">
        <v>347</v>
      </c>
      <c r="B375" s="11" t="s">
        <v>194</v>
      </c>
      <c r="C375" s="59" t="s">
        <v>48</v>
      </c>
      <c r="D375" s="59"/>
      <c r="E375" s="61">
        <f t="shared" si="279"/>
        <v>0</v>
      </c>
      <c r="F375" s="61"/>
      <c r="G375" s="61">
        <f>VLOOKUP($A375,[24]Dept!$A$4:$U$48,6,FALSE)*G$3%</f>
        <v>0</v>
      </c>
      <c r="H375" s="61">
        <f>VLOOKUP($A375,[24]Dept!$A$4:$U$48,7,FALSE)*H$3%</f>
        <v>0</v>
      </c>
      <c r="I375" s="61">
        <f>VLOOKUP($A375,[24]Dept!$A$4:$U$48,8,FALSE)*I$3%</f>
        <v>0</v>
      </c>
      <c r="J375" s="61">
        <f t="shared" si="280"/>
        <v>0</v>
      </c>
      <c r="K375" s="61">
        <f>VLOOKUP($A375,[24]Dept!$A$4:$U$48,10,FALSE)*K$3%</f>
        <v>0</v>
      </c>
      <c r="L375" s="61">
        <f>VLOOKUP($A375,[24]Dept!$A$4:$U$48,11,FALSE)*L$3%</f>
        <v>0</v>
      </c>
      <c r="M375" s="61">
        <f>VLOOKUP($A375,[24]Dept!$A$4:$U$48,12,FALSE)*M$3%</f>
        <v>0</v>
      </c>
      <c r="N375" s="61">
        <f t="shared" si="281"/>
        <v>0</v>
      </c>
      <c r="O375" s="61">
        <f>VLOOKUP($A375,[24]Dept!$A$4:$U$48,14,FALSE)*O$3%</f>
        <v>0</v>
      </c>
      <c r="P375" s="61">
        <f>VLOOKUP($A375,[24]Dept!$A$4:$U$48,15,FALSE)*P$3%</f>
        <v>0</v>
      </c>
      <c r="Q375" s="61">
        <f>VLOOKUP($A375,[24]Dept!$A$4:$U$48,16,FALSE)*Q$3%</f>
        <v>0</v>
      </c>
      <c r="R375" s="61">
        <f t="shared" si="282"/>
        <v>0</v>
      </c>
      <c r="S375" s="61">
        <f>VLOOKUP($A375,[24]Dept!$A$4:$U$48,18,FALSE)*S$3%</f>
        <v>0</v>
      </c>
      <c r="T375" s="61">
        <f>VLOOKUP($A375,[24]Dept!$A$4:$U$48,19,FALSE)*T$3%</f>
        <v>0</v>
      </c>
      <c r="U375" s="61">
        <f>VLOOKUP($A375,[24]Dept!$A$4:$U$48,20,FALSE)*U$3%</f>
        <v>0</v>
      </c>
      <c r="V375" s="61">
        <f t="shared" si="283"/>
        <v>0</v>
      </c>
    </row>
    <row r="376" spans="1:22" hidden="1">
      <c r="A376" s="129">
        <v>348</v>
      </c>
      <c r="B376" s="124" t="s">
        <v>90</v>
      </c>
      <c r="C376" s="126" t="s">
        <v>196</v>
      </c>
      <c r="D376" s="126"/>
      <c r="E376" s="123">
        <f>+E377+E393</f>
        <v>14332905.004243966</v>
      </c>
      <c r="F376" s="104"/>
      <c r="G376" s="123">
        <f t="shared" ref="G376:V376" si="285">+G377+G393</f>
        <v>1428928.9180163776</v>
      </c>
      <c r="H376" s="123">
        <f t="shared" si="285"/>
        <v>1009121.3363469734</v>
      </c>
      <c r="I376" s="123">
        <f t="shared" si="285"/>
        <v>896415.68473429186</v>
      </c>
      <c r="J376" s="123">
        <f t="shared" si="285"/>
        <v>3334465.9390976434</v>
      </c>
      <c r="K376" s="123">
        <f t="shared" si="285"/>
        <v>957872.3214882355</v>
      </c>
      <c r="L376" s="123">
        <f t="shared" si="285"/>
        <v>855021.45550389972</v>
      </c>
      <c r="M376" s="123">
        <f t="shared" si="285"/>
        <v>827235.94875549828</v>
      </c>
      <c r="N376" s="123">
        <f t="shared" si="285"/>
        <v>2640129.7257476337</v>
      </c>
      <c r="O376" s="123">
        <f t="shared" si="285"/>
        <v>2924398.9942192053</v>
      </c>
      <c r="P376" s="123">
        <f t="shared" si="285"/>
        <v>804976.123834208</v>
      </c>
      <c r="Q376" s="123">
        <f t="shared" si="285"/>
        <v>1510766.9582375858</v>
      </c>
      <c r="R376" s="123">
        <f t="shared" si="285"/>
        <v>5240142.0762909986</v>
      </c>
      <c r="S376" s="123">
        <f t="shared" si="285"/>
        <v>935176.50961479021</v>
      </c>
      <c r="T376" s="123">
        <f t="shared" si="285"/>
        <v>1282744.2743904311</v>
      </c>
      <c r="U376" s="123">
        <f t="shared" si="285"/>
        <v>900246.47910246986</v>
      </c>
      <c r="V376" s="123">
        <f t="shared" si="285"/>
        <v>3118167.263107691</v>
      </c>
    </row>
    <row r="377" spans="1:22" s="6" customFormat="1" hidden="1">
      <c r="A377" s="129">
        <v>349</v>
      </c>
      <c r="B377" s="124" t="s">
        <v>197</v>
      </c>
      <c r="C377" s="123" t="s">
        <v>198</v>
      </c>
      <c r="D377" s="123"/>
      <c r="E377" s="123">
        <f>SUM(E378:E392)</f>
        <v>13460433.801938497</v>
      </c>
      <c r="F377" s="104"/>
      <c r="G377" s="123">
        <f t="shared" ref="G377:V377" si="286">SUM(G378:G392)</f>
        <v>1379015.0813109847</v>
      </c>
      <c r="H377" s="123">
        <f t="shared" si="286"/>
        <v>1000983.5681889735</v>
      </c>
      <c r="I377" s="123">
        <f t="shared" si="286"/>
        <v>889186.79881858057</v>
      </c>
      <c r="J377" s="123">
        <f t="shared" si="286"/>
        <v>3269185.4483185392</v>
      </c>
      <c r="K377" s="123">
        <f t="shared" si="286"/>
        <v>826799.36115443741</v>
      </c>
      <c r="L377" s="123">
        <f t="shared" si="286"/>
        <v>815254.45842268225</v>
      </c>
      <c r="M377" s="123">
        <f t="shared" si="286"/>
        <v>820564.94288091757</v>
      </c>
      <c r="N377" s="123">
        <f t="shared" si="286"/>
        <v>2462618.7624580376</v>
      </c>
      <c r="O377" s="123">
        <f t="shared" si="286"/>
        <v>2901475.6141557149</v>
      </c>
      <c r="P377" s="123">
        <f t="shared" si="286"/>
        <v>798484.62590175727</v>
      </c>
      <c r="Q377" s="123">
        <f t="shared" si="286"/>
        <v>1368882.1545608949</v>
      </c>
      <c r="R377" s="123">
        <f t="shared" si="286"/>
        <v>5068842.3946183668</v>
      </c>
      <c r="S377" s="123">
        <f t="shared" si="286"/>
        <v>909303.01794909243</v>
      </c>
      <c r="T377" s="123">
        <f t="shared" si="286"/>
        <v>857497.47774473543</v>
      </c>
      <c r="U377" s="123">
        <f t="shared" si="286"/>
        <v>892986.70084972598</v>
      </c>
      <c r="V377" s="123">
        <f t="shared" si="286"/>
        <v>2659787.1965435538</v>
      </c>
    </row>
    <row r="378" spans="1:22" s="6" customFormat="1" hidden="1">
      <c r="A378" s="51">
        <v>350</v>
      </c>
      <c r="B378" s="11" t="s">
        <v>197</v>
      </c>
      <c r="C378" s="60" t="s">
        <v>158</v>
      </c>
      <c r="D378" s="60"/>
      <c r="E378" s="61">
        <f t="shared" si="279"/>
        <v>0</v>
      </c>
      <c r="F378" s="61"/>
      <c r="G378" s="61">
        <f>VLOOKUP($A378,[25]Dept!$A$4:$V$51,6,FALSE)*G$3%</f>
        <v>0</v>
      </c>
      <c r="H378" s="61">
        <f>VLOOKUP($A378,[25]Dept!$A$4:$V$51,7,FALSE)*H$3%</f>
        <v>0</v>
      </c>
      <c r="I378" s="61">
        <f>VLOOKUP($A378,[25]Dept!$A$4:$V$51,8,FALSE)*I$3%</f>
        <v>0</v>
      </c>
      <c r="J378" s="61">
        <f t="shared" si="280"/>
        <v>0</v>
      </c>
      <c r="K378" s="61">
        <f>VLOOKUP($A378,[25]Dept!$A$4:$V$51,10,FALSE)*K$3%</f>
        <v>0</v>
      </c>
      <c r="L378" s="61">
        <f>VLOOKUP($A378,[25]Dept!$A$4:$V$51,11,FALSE)*L$3%</f>
        <v>0</v>
      </c>
      <c r="M378" s="61">
        <f>VLOOKUP($A378,[25]Dept!$A$4:$V$51,12,FALSE)*M$3%</f>
        <v>0</v>
      </c>
      <c r="N378" s="61">
        <f t="shared" si="281"/>
        <v>0</v>
      </c>
      <c r="O378" s="61">
        <f>VLOOKUP($A378,[25]Dept!$A$4:$V$51,14,FALSE)*O$3%</f>
        <v>0</v>
      </c>
      <c r="P378" s="61">
        <f>VLOOKUP($A378,[25]Dept!$A$4:$V$51,15,FALSE)*P$3%</f>
        <v>0</v>
      </c>
      <c r="Q378" s="61">
        <f>VLOOKUP($A378,[25]Dept!$A$4:$V$51,16,FALSE)*Q$3%</f>
        <v>0</v>
      </c>
      <c r="R378" s="61">
        <f t="shared" si="282"/>
        <v>0</v>
      </c>
      <c r="S378" s="61">
        <f>VLOOKUP($A378,[25]Dept!$A$4:$V$51,18,FALSE)*S$3%</f>
        <v>0</v>
      </c>
      <c r="T378" s="61">
        <f>VLOOKUP($A378,[25]Dept!$A$4:$V$51,19,FALSE)*T$3%</f>
        <v>0</v>
      </c>
      <c r="U378" s="61">
        <f>VLOOKUP($A378,[25]Dept!$A$4:$V$51,20,FALSE)*U$3%</f>
        <v>0</v>
      </c>
      <c r="V378" s="61">
        <f t="shared" si="283"/>
        <v>0</v>
      </c>
    </row>
    <row r="379" spans="1:22" s="6" customFormat="1" hidden="1">
      <c r="A379" s="51">
        <v>351</v>
      </c>
      <c r="B379" s="11" t="s">
        <v>197</v>
      </c>
      <c r="C379" s="59" t="s">
        <v>199</v>
      </c>
      <c r="D379" s="59"/>
      <c r="E379" s="61">
        <f t="shared" si="279"/>
        <v>136428.91697941328</v>
      </c>
      <c r="F379" s="61"/>
      <c r="G379" s="61">
        <f>VLOOKUP($A379,[25]Dept!$A$4:$V$51,6,FALSE)*G$3%</f>
        <v>13535.955716716697</v>
      </c>
      <c r="H379" s="61">
        <f>VLOOKUP($A379,[25]Dept!$A$4:$V$51,7,FALSE)*H$3%</f>
        <v>13020.42905279992</v>
      </c>
      <c r="I379" s="61">
        <f>VLOOKUP($A379,[25]Dept!$A$4:$V$51,8,FALSE)*I$3%</f>
        <v>11566.217465138147</v>
      </c>
      <c r="J379" s="61">
        <f t="shared" ref="J379:J392" si="287">SUM(G379:I379)</f>
        <v>38122.602234654769</v>
      </c>
      <c r="K379" s="61">
        <f>VLOOKUP($A379,[25]Dept!$A$4:$V$51,10,FALSE)*K$3%</f>
        <v>10754.704437644972</v>
      </c>
      <c r="L379" s="61">
        <f>VLOOKUP($A379,[25]Dept!$A$4:$V$51,11,FALSE)*L$3%</f>
        <v>10604.532554991334</v>
      </c>
      <c r="M379" s="61">
        <f>VLOOKUP($A379,[25]Dept!$A$4:$V$51,12,FALSE)*M$3%</f>
        <v>10673.6093993291</v>
      </c>
      <c r="N379" s="61">
        <f t="shared" ref="N379:N392" si="288">SUM(K379:M379)</f>
        <v>32032.846391965406</v>
      </c>
      <c r="O379" s="61">
        <f>VLOOKUP($A379,[25]Dept!$A$4:$V$51,14,FALSE)*O$3%</f>
        <v>10479.259457595672</v>
      </c>
      <c r="P379" s="61">
        <f>VLOOKUP($A379,[25]Dept!$A$4:$V$51,15,FALSE)*P$3%</f>
        <v>10386.396691921085</v>
      </c>
      <c r="Q379" s="61">
        <f>VLOOKUP($A379,[25]Dept!$A$4:$V$51,16,FALSE)*Q$3%</f>
        <v>10810.270756319311</v>
      </c>
      <c r="R379" s="61">
        <f t="shared" ref="R379:R392" si="289">SUM(O379:Q379)</f>
        <v>31675.926905836066</v>
      </c>
      <c r="S379" s="61">
        <f>VLOOKUP($A379,[25]Dept!$A$4:$V$51,18,FALSE)*S$3%</f>
        <v>11827.881904318989</v>
      </c>
      <c r="T379" s="61">
        <f>VLOOKUP($A379,[25]Dept!$A$4:$V$51,19,FALSE)*T$3%</f>
        <v>11154.014338247753</v>
      </c>
      <c r="U379" s="61">
        <f>VLOOKUP($A379,[25]Dept!$A$4:$V$51,20,FALSE)*U$3%</f>
        <v>11615.645204390286</v>
      </c>
      <c r="V379" s="61">
        <f t="shared" ref="V379:V392" si="290">SUM(S379:U379)</f>
        <v>34597.541446957024</v>
      </c>
    </row>
    <row r="380" spans="1:22" s="6" customFormat="1" hidden="1">
      <c r="A380" s="51">
        <v>352</v>
      </c>
      <c r="B380" s="11" t="s">
        <v>197</v>
      </c>
      <c r="C380" s="60" t="s">
        <v>159</v>
      </c>
      <c r="D380" s="60"/>
      <c r="E380" s="61">
        <f t="shared" si="279"/>
        <v>57982.289716250642</v>
      </c>
      <c r="F380" s="61"/>
      <c r="G380" s="61">
        <f>VLOOKUP($A380,[25]Dept!$A$4:$V$51,6,FALSE)*G$3%</f>
        <v>5752.7811796045962</v>
      </c>
      <c r="H380" s="61">
        <f>VLOOKUP($A380,[25]Dept!$A$4:$V$51,7,FALSE)*H$3%</f>
        <v>5533.6823474399662</v>
      </c>
      <c r="I380" s="61">
        <f>VLOOKUP($A380,[25]Dept!$A$4:$V$51,8,FALSE)*I$3%</f>
        <v>4915.6424226837125</v>
      </c>
      <c r="J380" s="61">
        <f t="shared" si="287"/>
        <v>16202.105949728273</v>
      </c>
      <c r="K380" s="61">
        <f>VLOOKUP($A380,[25]Dept!$A$4:$V$51,10,FALSE)*K$3%</f>
        <v>4570.7493859991137</v>
      </c>
      <c r="L380" s="61">
        <f>VLOOKUP($A380,[25]Dept!$A$4:$V$51,11,FALSE)*L$3%</f>
        <v>4506.926335871317</v>
      </c>
      <c r="M380" s="61">
        <f>VLOOKUP($A380,[25]Dept!$A$4:$V$51,12,FALSE)*M$3%</f>
        <v>4536.2839947148677</v>
      </c>
      <c r="N380" s="61">
        <f t="shared" si="288"/>
        <v>13613.959716585297</v>
      </c>
      <c r="O380" s="61">
        <f>VLOOKUP($A380,[25]Dept!$A$4:$V$51,14,FALSE)*O$3%</f>
        <v>4453.6852694781601</v>
      </c>
      <c r="P380" s="61">
        <f>VLOOKUP($A380,[25]Dept!$A$4:$V$51,15,FALSE)*P$3%</f>
        <v>4414.2185940664613</v>
      </c>
      <c r="Q380" s="61">
        <f>VLOOKUP($A380,[25]Dept!$A$4:$V$51,16,FALSE)*Q$3%</f>
        <v>4594.3650714357073</v>
      </c>
      <c r="R380" s="61">
        <f t="shared" si="289"/>
        <v>13462.26893498033</v>
      </c>
      <c r="S380" s="61">
        <f>VLOOKUP($A380,[25]Dept!$A$4:$V$51,18,FALSE)*S$3%</f>
        <v>5026.8498093355702</v>
      </c>
      <c r="T380" s="61">
        <f>VLOOKUP($A380,[25]Dept!$A$4:$V$51,19,FALSE)*T$3%</f>
        <v>4740.4560937552951</v>
      </c>
      <c r="U380" s="61">
        <f>VLOOKUP($A380,[25]Dept!$A$4:$V$51,20,FALSE)*U$3%</f>
        <v>4936.6492118658716</v>
      </c>
      <c r="V380" s="61">
        <f t="shared" si="290"/>
        <v>14703.955114956738</v>
      </c>
    </row>
    <row r="381" spans="1:22" s="6" customFormat="1" hidden="1">
      <c r="A381" s="51">
        <v>353</v>
      </c>
      <c r="B381" s="11" t="s">
        <v>197</v>
      </c>
      <c r="C381" s="59" t="s">
        <v>68</v>
      </c>
      <c r="D381" s="59"/>
      <c r="E381" s="61">
        <f t="shared" si="279"/>
        <v>460447.5948055198</v>
      </c>
      <c r="F381" s="61"/>
      <c r="G381" s="61">
        <f>VLOOKUP($A381,[25]Dept!$A$4:$V$51,6,FALSE)*G$3%</f>
        <v>45683.850543918852</v>
      </c>
      <c r="H381" s="61">
        <f>VLOOKUP($A381,[25]Dept!$A$4:$V$51,7,FALSE)*H$3%</f>
        <v>43943.948053199732</v>
      </c>
      <c r="I381" s="61">
        <f>VLOOKUP($A381,[25]Dept!$A$4:$V$51,8,FALSE)*I$3%</f>
        <v>39035.983944841246</v>
      </c>
      <c r="J381" s="61">
        <f t="shared" si="287"/>
        <v>128663.78254195984</v>
      </c>
      <c r="K381" s="61">
        <f>VLOOKUP($A381,[25]Dept!$A$4:$V$51,10,FALSE)*K$3%</f>
        <v>36297.127477051785</v>
      </c>
      <c r="L381" s="61">
        <f>VLOOKUP($A381,[25]Dept!$A$4:$V$51,11,FALSE)*L$3%</f>
        <v>35790.297373095753</v>
      </c>
      <c r="M381" s="61">
        <f>VLOOKUP($A381,[25]Dept!$A$4:$V$51,12,FALSE)*M$3%</f>
        <v>36023.431722735717</v>
      </c>
      <c r="N381" s="61">
        <f t="shared" si="288"/>
        <v>108110.85657288326</v>
      </c>
      <c r="O381" s="61">
        <f>VLOOKUP($A381,[25]Dept!$A$4:$V$51,14,FALSE)*O$3%</f>
        <v>35367.500669385387</v>
      </c>
      <c r="P381" s="61">
        <f>VLOOKUP($A381,[25]Dept!$A$4:$V$51,15,FALSE)*P$3%</f>
        <v>35054.088835233662</v>
      </c>
      <c r="Q381" s="61">
        <f>VLOOKUP($A381,[25]Dept!$A$4:$V$51,16,FALSE)*Q$3%</f>
        <v>36484.663802577677</v>
      </c>
      <c r="R381" s="61">
        <f t="shared" si="289"/>
        <v>106906.25330719672</v>
      </c>
      <c r="S381" s="61">
        <f>VLOOKUP($A381,[25]Dept!$A$4:$V$51,18,FALSE)*S$3%</f>
        <v>39919.101427076588</v>
      </c>
      <c r="T381" s="61">
        <f>VLOOKUP($A381,[25]Dept!$A$4:$V$51,19,FALSE)*T$3%</f>
        <v>37644.79839158617</v>
      </c>
      <c r="U381" s="61">
        <f>VLOOKUP($A381,[25]Dept!$A$4:$V$51,20,FALSE)*U$3%</f>
        <v>39202.802564817212</v>
      </c>
      <c r="V381" s="61">
        <f t="shared" si="290"/>
        <v>116766.70238347998</v>
      </c>
    </row>
    <row r="382" spans="1:22" s="6" customFormat="1" hidden="1">
      <c r="A382" s="51">
        <v>354</v>
      </c>
      <c r="B382" s="11" t="s">
        <v>197</v>
      </c>
      <c r="C382" s="59" t="s">
        <v>69</v>
      </c>
      <c r="D382" s="59"/>
      <c r="E382" s="61">
        <f t="shared" si="279"/>
        <v>0</v>
      </c>
      <c r="F382" s="61"/>
      <c r="G382" s="61">
        <f>VLOOKUP($A382,[25]Dept!$A$4:$V$51,6,FALSE)*G$3%</f>
        <v>0</v>
      </c>
      <c r="H382" s="61">
        <f>VLOOKUP($A382,[25]Dept!$A$4:$V$51,7,FALSE)*H$3%</f>
        <v>0</v>
      </c>
      <c r="I382" s="61">
        <f>VLOOKUP($A382,[25]Dept!$A$4:$V$51,8,FALSE)*I$3%</f>
        <v>0</v>
      </c>
      <c r="J382" s="61">
        <f t="shared" si="287"/>
        <v>0</v>
      </c>
      <c r="K382" s="61">
        <f>VLOOKUP($A382,[25]Dept!$A$4:$V$51,10,FALSE)*K$3%</f>
        <v>0</v>
      </c>
      <c r="L382" s="61">
        <f>VLOOKUP($A382,[25]Dept!$A$4:$V$51,11,FALSE)*L$3%</f>
        <v>0</v>
      </c>
      <c r="M382" s="61">
        <f>VLOOKUP($A382,[25]Dept!$A$4:$V$51,12,FALSE)*M$3%</f>
        <v>0</v>
      </c>
      <c r="N382" s="61">
        <f t="shared" si="288"/>
        <v>0</v>
      </c>
      <c r="O382" s="61">
        <f>VLOOKUP($A382,[25]Dept!$A$4:$V$51,14,FALSE)*O$3%</f>
        <v>0</v>
      </c>
      <c r="P382" s="61">
        <f>VLOOKUP($A382,[25]Dept!$A$4:$V$51,15,FALSE)*P$3%</f>
        <v>0</v>
      </c>
      <c r="Q382" s="61">
        <f>VLOOKUP($A382,[25]Dept!$A$4:$V$51,16,FALSE)*Q$3%</f>
        <v>0</v>
      </c>
      <c r="R382" s="61">
        <f t="shared" si="289"/>
        <v>0</v>
      </c>
      <c r="S382" s="61">
        <f>VLOOKUP($A382,[25]Dept!$A$4:$V$51,18,FALSE)*S$3%</f>
        <v>0</v>
      </c>
      <c r="T382" s="61">
        <f>VLOOKUP($A382,[25]Dept!$A$4:$V$51,19,FALSE)*T$3%</f>
        <v>0</v>
      </c>
      <c r="U382" s="61">
        <f>VLOOKUP($A382,[25]Dept!$A$4:$V$51,20,FALSE)*U$3%</f>
        <v>0</v>
      </c>
      <c r="V382" s="61">
        <f t="shared" si="290"/>
        <v>0</v>
      </c>
    </row>
    <row r="383" spans="1:22" s="6" customFormat="1" hidden="1">
      <c r="A383" s="51">
        <v>355</v>
      </c>
      <c r="B383" s="11" t="s">
        <v>197</v>
      </c>
      <c r="C383" s="59" t="s">
        <v>57</v>
      </c>
      <c r="D383" s="59"/>
      <c r="E383" s="61">
        <f t="shared" si="279"/>
        <v>1276179.9644859033</v>
      </c>
      <c r="F383" s="61"/>
      <c r="G383" s="61">
        <f>VLOOKUP($A383,[25]Dept!$A$4:$V$51,6,FALSE)*G$3%</f>
        <v>126617.6985664184</v>
      </c>
      <c r="H383" s="61">
        <f>VLOOKUP($A383,[25]Dept!$A$4:$V$51,7,FALSE)*H$3%</f>
        <v>121795.3719349747</v>
      </c>
      <c r="I383" s="61">
        <f>VLOOKUP($A383,[25]Dept!$A$4:$V$51,8,FALSE)*I$3%</f>
        <v>108192.42225695863</v>
      </c>
      <c r="J383" s="61">
        <f t="shared" si="287"/>
        <v>356605.49275835173</v>
      </c>
      <c r="K383" s="61">
        <f>VLOOKUP($A383,[25]Dept!$A$4:$V$51,10,FALSE)*K$3%</f>
        <v>100601.38738300766</v>
      </c>
      <c r="L383" s="61">
        <f>VLOOKUP($A383,[25]Dept!$A$4:$V$51,11,FALSE)*L$3%</f>
        <v>99196.653312586073</v>
      </c>
      <c r="M383" s="61">
        <f>VLOOKUP($A383,[25]Dept!$A$4:$V$51,12,FALSE)*M$3%</f>
        <v>99842.810202969282</v>
      </c>
      <c r="N383" s="61">
        <f t="shared" si="288"/>
        <v>299640.85089856305</v>
      </c>
      <c r="O383" s="61">
        <f>VLOOKUP($A383,[25]Dept!$A$4:$V$51,14,FALSE)*O$3%</f>
        <v>98024.82683675499</v>
      </c>
      <c r="P383" s="61">
        <f>VLOOKUP($A383,[25]Dept!$A$4:$V$51,15,FALSE)*P$3%</f>
        <v>97156.172275650912</v>
      </c>
      <c r="Q383" s="61">
        <f>VLOOKUP($A383,[25]Dept!$A$4:$V$51,16,FALSE)*Q$3%</f>
        <v>101121.16445199319</v>
      </c>
      <c r="R383" s="61">
        <f t="shared" si="289"/>
        <v>296302.16356439912</v>
      </c>
      <c r="S383" s="61">
        <f>VLOOKUP($A383,[25]Dept!$A$4:$V$51,18,FALSE)*S$3%</f>
        <v>110640.07721233308</v>
      </c>
      <c r="T383" s="61">
        <f>VLOOKUP($A383,[25]Dept!$A$4:$V$51,19,FALSE)*T$3%</f>
        <v>104336.60207247868</v>
      </c>
      <c r="U383" s="61">
        <f>VLOOKUP($A383,[25]Dept!$A$4:$V$51,20,FALSE)*U$3%</f>
        <v>108654.7779797775</v>
      </c>
      <c r="V383" s="61">
        <f t="shared" si="290"/>
        <v>323631.45726458926</v>
      </c>
    </row>
    <row r="384" spans="1:22" s="6" customFormat="1" hidden="1">
      <c r="A384" s="51">
        <v>356</v>
      </c>
      <c r="B384" s="11" t="s">
        <v>197</v>
      </c>
      <c r="C384" s="59" t="s">
        <v>71</v>
      </c>
      <c r="D384" s="59"/>
      <c r="E384" s="61">
        <f t="shared" si="279"/>
        <v>42634.036556066647</v>
      </c>
      <c r="F384" s="61"/>
      <c r="G384" s="61">
        <f>VLOOKUP($A384,[25]Dept!$A$4:$V$51,6,FALSE)*G$3%</f>
        <v>4229.9861614739675</v>
      </c>
      <c r="H384" s="61">
        <f>VLOOKUP($A384,[25]Dept!$A$4:$V$51,7,FALSE)*H$3%</f>
        <v>4068.8840789999749</v>
      </c>
      <c r="I384" s="61">
        <f>VLOOKUP($A384,[25]Dept!$A$4:$V$51,8,FALSE)*I$3%</f>
        <v>3614.442957855671</v>
      </c>
      <c r="J384" s="61">
        <f t="shared" si="287"/>
        <v>11913.313198329612</v>
      </c>
      <c r="K384" s="61">
        <f>VLOOKUP($A384,[25]Dept!$A$4:$V$51,10,FALSE)*K$3%</f>
        <v>3360.8451367640541</v>
      </c>
      <c r="L384" s="61">
        <f>VLOOKUP($A384,[25]Dept!$A$4:$V$51,11,FALSE)*L$3%</f>
        <v>3313.9164234347923</v>
      </c>
      <c r="M384" s="61">
        <f>VLOOKUP($A384,[25]Dept!$A$4:$V$51,12,FALSE)*M$3%</f>
        <v>3335.5029372903437</v>
      </c>
      <c r="N384" s="61">
        <f t="shared" si="288"/>
        <v>10010.26449748919</v>
      </c>
      <c r="O384" s="61">
        <f>VLOOKUP($A384,[25]Dept!$A$4:$V$51,14,FALSE)*O$3%</f>
        <v>3274.7685804986472</v>
      </c>
      <c r="P384" s="61">
        <f>VLOOKUP($A384,[25]Dept!$A$4:$V$51,15,FALSE)*P$3%</f>
        <v>3245.7489662253388</v>
      </c>
      <c r="Q384" s="61">
        <f>VLOOKUP($A384,[25]Dept!$A$4:$V$51,16,FALSE)*Q$3%</f>
        <v>3378.2096113497846</v>
      </c>
      <c r="R384" s="61">
        <f t="shared" si="289"/>
        <v>9898.7271580737706</v>
      </c>
      <c r="S384" s="61">
        <f>VLOOKUP($A384,[25]Dept!$A$4:$V$51,18,FALSE)*S$3%</f>
        <v>3696.2130950996839</v>
      </c>
      <c r="T384" s="61">
        <f>VLOOKUP($A384,[25]Dept!$A$4:$V$51,19,FALSE)*T$3%</f>
        <v>3485.6294807024228</v>
      </c>
      <c r="U384" s="61">
        <f>VLOOKUP($A384,[25]Dept!$A$4:$V$51,20,FALSE)*U$3%</f>
        <v>3629.8891263719643</v>
      </c>
      <c r="V384" s="61">
        <f t="shared" si="290"/>
        <v>10811.731702174071</v>
      </c>
    </row>
    <row r="385" spans="1:22" s="6" customFormat="1" hidden="1">
      <c r="A385" s="51">
        <v>357</v>
      </c>
      <c r="B385" s="11" t="s">
        <v>197</v>
      </c>
      <c r="C385" s="59" t="s">
        <v>70</v>
      </c>
      <c r="D385" s="59"/>
      <c r="E385" s="61">
        <f t="shared" si="279"/>
        <v>309818.11737717484</v>
      </c>
      <c r="F385" s="61"/>
      <c r="G385" s="61">
        <f>VLOOKUP($A385,[25]Dept!$A$4:$V$51,6,FALSE)*G$3%</f>
        <v>29666.415745435064</v>
      </c>
      <c r="H385" s="61">
        <f>VLOOKUP($A385,[25]Dept!$A$4:$V$51,7,FALSE)*H$3%</f>
        <v>28536.548844295266</v>
      </c>
      <c r="I385" s="61">
        <f>VLOOKUP($A385,[25]Dept!$A$4:$V$51,8,FALSE)*I$3%</f>
        <v>25349.389662906648</v>
      </c>
      <c r="J385" s="61">
        <f t="shared" si="287"/>
        <v>83552.354252636971</v>
      </c>
      <c r="K385" s="61">
        <f>VLOOKUP($A385,[25]Dept!$A$4:$V$51,10,FALSE)*K$3%</f>
        <v>23570.816848375547</v>
      </c>
      <c r="L385" s="61">
        <f>VLOOKUP($A385,[25]Dept!$A$4:$V$51,11,FALSE)*L$3%</f>
        <v>23241.688887460634</v>
      </c>
      <c r="M385" s="61">
        <f>VLOOKUP($A385,[25]Dept!$A$4:$V$51,12,FALSE)*M$3%</f>
        <v>23393.082880274607</v>
      </c>
      <c r="N385" s="61">
        <f t="shared" si="288"/>
        <v>70205.588616110792</v>
      </c>
      <c r="O385" s="61">
        <f>VLOOKUP($A385,[25]Dept!$A$4:$V$51,14,FALSE)*O$3%</f>
        <v>22967.130971725994</v>
      </c>
      <c r="P385" s="61">
        <f>VLOOKUP($A385,[25]Dept!$A$4:$V$51,15,FALSE)*P$3%</f>
        <v>22763.605969766144</v>
      </c>
      <c r="Q385" s="61">
        <f>VLOOKUP($A385,[25]Dept!$A$4:$V$51,16,FALSE)*Q$3%</f>
        <v>34502.870916175438</v>
      </c>
      <c r="R385" s="61">
        <f t="shared" si="289"/>
        <v>80233.607857667579</v>
      </c>
      <c r="S385" s="61">
        <f>VLOOKUP($A385,[25]Dept!$A$4:$V$51,18,FALSE)*S$3%</f>
        <v>25922.873072648319</v>
      </c>
      <c r="T385" s="61">
        <f>VLOOKUP($A385,[25]Dept!$A$4:$V$51,19,FALSE)*T$3%</f>
        <v>24445.974374779144</v>
      </c>
      <c r="U385" s="61">
        <f>VLOOKUP($A385,[25]Dept!$A$4:$V$51,20,FALSE)*U$3%</f>
        <v>25457.719203332079</v>
      </c>
      <c r="V385" s="61">
        <f t="shared" si="290"/>
        <v>75826.566650759545</v>
      </c>
    </row>
    <row r="386" spans="1:22" s="6" customFormat="1" hidden="1">
      <c r="A386" s="51">
        <v>358</v>
      </c>
      <c r="B386" s="11" t="s">
        <v>197</v>
      </c>
      <c r="C386" s="59" t="s">
        <v>54</v>
      </c>
      <c r="D386" s="59"/>
      <c r="E386" s="61">
        <f t="shared" si="279"/>
        <v>2046433.7546911989</v>
      </c>
      <c r="F386" s="61"/>
      <c r="G386" s="61">
        <f>VLOOKUP($A386,[25]Dept!$A$4:$V$51,6,FALSE)*G$3%</f>
        <v>203039.33575075044</v>
      </c>
      <c r="H386" s="61">
        <f>VLOOKUP($A386,[25]Dept!$A$4:$V$51,7,FALSE)*H$3%</f>
        <v>195306.43579199881</v>
      </c>
      <c r="I386" s="61">
        <f>VLOOKUP($A386,[25]Dept!$A$4:$V$51,8,FALSE)*I$3%</f>
        <v>173493.26197707219</v>
      </c>
      <c r="J386" s="61">
        <f t="shared" si="287"/>
        <v>571839.03351982147</v>
      </c>
      <c r="K386" s="61">
        <f>VLOOKUP($A386,[25]Dept!$A$4:$V$51,10,FALSE)*K$3%</f>
        <v>161320.56656467461</v>
      </c>
      <c r="L386" s="61">
        <f>VLOOKUP($A386,[25]Dept!$A$4:$V$51,11,FALSE)*L$3%</f>
        <v>159067.98832487004</v>
      </c>
      <c r="M386" s="61">
        <f>VLOOKUP($A386,[25]Dept!$A$4:$V$51,12,FALSE)*M$3%</f>
        <v>160104.14098993651</v>
      </c>
      <c r="N386" s="61">
        <f t="shared" si="288"/>
        <v>480492.69587948115</v>
      </c>
      <c r="O386" s="61">
        <f>VLOOKUP($A386,[25]Dept!$A$4:$V$51,14,FALSE)*O$3%</f>
        <v>157188.89186393507</v>
      </c>
      <c r="P386" s="61">
        <f>VLOOKUP($A386,[25]Dept!$A$4:$V$51,15,FALSE)*P$3%</f>
        <v>155795.95037881628</v>
      </c>
      <c r="Q386" s="61">
        <f>VLOOKUP($A386,[25]Dept!$A$4:$V$51,16,FALSE)*Q$3%</f>
        <v>162154.06134478966</v>
      </c>
      <c r="R386" s="61">
        <f t="shared" si="289"/>
        <v>475138.90358754108</v>
      </c>
      <c r="S386" s="61">
        <f>VLOOKUP($A386,[25]Dept!$A$4:$V$51,18,FALSE)*S$3%</f>
        <v>177418.22856478483</v>
      </c>
      <c r="T386" s="61">
        <f>VLOOKUP($A386,[25]Dept!$A$4:$V$51,19,FALSE)*T$3%</f>
        <v>167310.2150737163</v>
      </c>
      <c r="U386" s="61">
        <f>VLOOKUP($A386,[25]Dept!$A$4:$V$51,20,FALSE)*U$3%</f>
        <v>174234.6780658543</v>
      </c>
      <c r="V386" s="61">
        <f t="shared" si="290"/>
        <v>518963.12170435541</v>
      </c>
    </row>
    <row r="387" spans="1:22" s="6" customFormat="1" hidden="1">
      <c r="A387" s="51">
        <v>359</v>
      </c>
      <c r="B387" s="11" t="s">
        <v>197</v>
      </c>
      <c r="C387" s="59" t="s">
        <v>56</v>
      </c>
      <c r="D387" s="59"/>
      <c r="E387" s="61">
        <f t="shared" si="279"/>
        <v>867462.8042760524</v>
      </c>
      <c r="F387" s="61"/>
      <c r="G387" s="61">
        <f>VLOOKUP($A387,[25]Dept!$A$4:$V$51,6,FALSE)*G$3%</f>
        <v>86066.344031385612</v>
      </c>
      <c r="H387" s="61">
        <f>VLOOKUP($A387,[25]Dept!$A$4:$V$51,7,FALSE)*H$3%</f>
        <v>82788.445067870372</v>
      </c>
      <c r="I387" s="61">
        <f>VLOOKUP($A387,[25]Dept!$A$4:$V$51,8,FALSE)*I$3%</f>
        <v>73542.058819461134</v>
      </c>
      <c r="J387" s="61">
        <f t="shared" si="287"/>
        <v>242396.84791871713</v>
      </c>
      <c r="K387" s="61">
        <f>VLOOKUP($A387,[25]Dept!$A$4:$V$51,10,FALSE)*K$3%</f>
        <v>68382.17496109991</v>
      </c>
      <c r="L387" s="61">
        <f>VLOOKUP($A387,[25]Dept!$A$4:$V$51,11,FALSE)*L$3%</f>
        <v>67427.329571029157</v>
      </c>
      <c r="M387" s="61">
        <f>VLOOKUP($A387,[25]Dept!$A$4:$V$51,12,FALSE)*M$3%</f>
        <v>67866.544324224189</v>
      </c>
      <c r="N387" s="61">
        <f t="shared" si="288"/>
        <v>203676.04885635327</v>
      </c>
      <c r="O387" s="61">
        <f>VLOOKUP($A387,[25]Dept!$A$4:$V$51,14,FALSE)*O$3%</f>
        <v>66630.79937220343</v>
      </c>
      <c r="P387" s="61">
        <f>VLOOKUP($A387,[25]Dept!$A$4:$V$51,15,FALSE)*P$3%</f>
        <v>66040.345406076434</v>
      </c>
      <c r="Q387" s="61">
        <f>VLOOKUP($A387,[25]Dept!$A$4:$V$51,16,FALSE)*Q$3%</f>
        <v>68735.485063442888</v>
      </c>
      <c r="R387" s="61">
        <f t="shared" si="289"/>
        <v>201406.62984172278</v>
      </c>
      <c r="S387" s="61">
        <f>VLOOKUP($A387,[25]Dept!$A$4:$V$51,18,FALSE)*S$3%</f>
        <v>75205.812906326639</v>
      </c>
      <c r="T387" s="61">
        <f>VLOOKUP($A387,[25]Dept!$A$4:$V$51,19,FALSE)*T$3%</f>
        <v>70921.127067597597</v>
      </c>
      <c r="U387" s="61">
        <f>VLOOKUP($A387,[25]Dept!$A$4:$V$51,20,FALSE)*U$3%</f>
        <v>73856.337685334976</v>
      </c>
      <c r="V387" s="61">
        <f t="shared" si="290"/>
        <v>219983.27765925921</v>
      </c>
    </row>
    <row r="388" spans="1:22" s="6" customFormat="1" hidden="1">
      <c r="A388" s="51">
        <v>360</v>
      </c>
      <c r="B388" s="11" t="s">
        <v>197</v>
      </c>
      <c r="C388" s="59" t="s">
        <v>47</v>
      </c>
      <c r="D388" s="59"/>
      <c r="E388" s="61">
        <f t="shared" si="279"/>
        <v>4494589.2768741306</v>
      </c>
      <c r="F388" s="61"/>
      <c r="G388" s="61">
        <f>VLOOKUP($A388,[25]Dept!$A$4:$V$51,6,FALSE)*G$3%</f>
        <v>445935.96990715904</v>
      </c>
      <c r="H388" s="61">
        <f>VLOOKUP($A388,[25]Dept!$A$4:$V$51,7,FALSE)*H$3%</f>
        <v>428952.17595141963</v>
      </c>
      <c r="I388" s="61">
        <f>VLOOKUP($A388,[25]Dept!$A$4:$V$51,8,FALSE)*I$3%</f>
        <v>381043.82959111693</v>
      </c>
      <c r="J388" s="61">
        <f t="shared" si="287"/>
        <v>1255931.9754496955</v>
      </c>
      <c r="K388" s="61">
        <f>VLOOKUP($A388,[25]Dept!$A$4:$V$51,10,FALSE)*K$3%</f>
        <v>354308.89808121667</v>
      </c>
      <c r="L388" s="61">
        <f>VLOOKUP($A388,[25]Dept!$A$4:$V$51,11,FALSE)*L$3%</f>
        <v>349361.55298453977</v>
      </c>
      <c r="M388" s="61">
        <f>VLOOKUP($A388,[25]Dept!$A$4:$V$51,12,FALSE)*M$3%</f>
        <v>351637.2585366675</v>
      </c>
      <c r="N388" s="61">
        <f t="shared" si="288"/>
        <v>1055307.7096024239</v>
      </c>
      <c r="O388" s="61">
        <f>VLOOKUP($A388,[25]Dept!$A$4:$V$51,14,FALSE)*O$3%</f>
        <v>345234.48716373346</v>
      </c>
      <c r="P388" s="61">
        <f>VLOOKUP($A388,[25]Dept!$A$4:$V$51,15,FALSE)*P$3%</f>
        <v>342175.16513682879</v>
      </c>
      <c r="Q388" s="61">
        <f>VLOOKUP($A388,[25]Dept!$A$4:$V$51,16,FALSE)*Q$3%</f>
        <v>356139.50544509938</v>
      </c>
      <c r="R388" s="61">
        <f t="shared" si="289"/>
        <v>1043549.1577456617</v>
      </c>
      <c r="S388" s="61">
        <f>VLOOKUP($A388,[25]Dept!$A$4:$V$51,18,FALSE)*S$3%</f>
        <v>389664.24679093214</v>
      </c>
      <c r="T388" s="61">
        <f>VLOOKUP($A388,[25]Dept!$A$4:$V$51,19,FALSE)*T$3%</f>
        <v>367463.98306712002</v>
      </c>
      <c r="U388" s="61">
        <f>VLOOKUP($A388,[25]Dept!$A$4:$V$51,20,FALSE)*U$3%</f>
        <v>382672.20421829598</v>
      </c>
      <c r="V388" s="61">
        <f t="shared" si="290"/>
        <v>1139800.4340763483</v>
      </c>
    </row>
    <row r="389" spans="1:22" s="6" customFormat="1" hidden="1">
      <c r="A389" s="51">
        <v>361</v>
      </c>
      <c r="B389" s="11" t="s">
        <v>197</v>
      </c>
      <c r="C389" s="59" t="s">
        <v>50</v>
      </c>
      <c r="D389" s="59"/>
      <c r="E389" s="61">
        <f t="shared" si="279"/>
        <v>2961251.4838076178</v>
      </c>
      <c r="F389" s="61"/>
      <c r="G389" s="61">
        <f>VLOOKUP($A389,[25]Dept!$A$4:$V$51,6,FALSE)*G$3%</f>
        <v>338398.8929179174</v>
      </c>
      <c r="H389" s="61">
        <f>VLOOKUP($A389,[25]Dept!$A$4:$V$51,7,FALSE)*H$3%</f>
        <v>0</v>
      </c>
      <c r="I389" s="61">
        <f>VLOOKUP($A389,[25]Dept!$A$4:$V$51,8,FALSE)*I$3%</f>
        <v>0</v>
      </c>
      <c r="J389" s="61">
        <f t="shared" si="287"/>
        <v>338398.8929179174</v>
      </c>
      <c r="K389" s="61">
        <f>VLOOKUP($A389,[25]Dept!$A$4:$V$51,10,FALSE)*K$3%</f>
        <v>0</v>
      </c>
      <c r="L389" s="61">
        <f>VLOOKUP($A389,[25]Dept!$A$4:$V$51,11,FALSE)*L$3%</f>
        <v>0</v>
      </c>
      <c r="M389" s="61">
        <f>VLOOKUP($A389,[25]Dept!$A$4:$V$51,12,FALSE)*M$3%</f>
        <v>0</v>
      </c>
      <c r="N389" s="61">
        <f t="shared" si="288"/>
        <v>0</v>
      </c>
      <c r="O389" s="61">
        <f>VLOOKUP($A389,[25]Dept!$A$4:$V$51,14,FALSE)*O$3%</f>
        <v>2095851.8915191342</v>
      </c>
      <c r="P389" s="61">
        <f>VLOOKUP($A389,[25]Dept!$A$4:$V$51,15,FALSE)*P$3%</f>
        <v>0</v>
      </c>
      <c r="Q389" s="61">
        <f>VLOOKUP($A389,[25]Dept!$A$4:$V$51,16,FALSE)*Q$3%</f>
        <v>527000.69937056641</v>
      </c>
      <c r="R389" s="61">
        <f t="shared" si="289"/>
        <v>2622852.5908897007</v>
      </c>
      <c r="S389" s="61">
        <f>VLOOKUP($A389,[25]Dept!$A$4:$V$51,18,FALSE)*S$3%</f>
        <v>0</v>
      </c>
      <c r="T389" s="61">
        <f>VLOOKUP($A389,[25]Dept!$A$4:$V$51,19,FALSE)*T$3%</f>
        <v>0</v>
      </c>
      <c r="U389" s="61">
        <f>VLOOKUP($A389,[25]Dept!$A$4:$V$51,20,FALSE)*U$3%</f>
        <v>0</v>
      </c>
      <c r="V389" s="61">
        <f t="shared" si="290"/>
        <v>0</v>
      </c>
    </row>
    <row r="390" spans="1:22" hidden="1">
      <c r="A390" s="51">
        <v>362</v>
      </c>
      <c r="B390" s="11" t="s">
        <v>197</v>
      </c>
      <c r="C390" s="59" t="s">
        <v>61</v>
      </c>
      <c r="D390" s="59"/>
      <c r="E390" s="61">
        <f t="shared" si="279"/>
        <v>170536.14622426659</v>
      </c>
      <c r="F390" s="61"/>
      <c r="G390" s="61">
        <f>VLOOKUP($A390,[25]Dept!$A$4:$V$51,6,FALSE)*G$3%</f>
        <v>16919.94464589587</v>
      </c>
      <c r="H390" s="61">
        <f>VLOOKUP($A390,[25]Dept!$A$4:$V$51,7,FALSE)*H$3%</f>
        <v>16275.5363159999</v>
      </c>
      <c r="I390" s="61">
        <f>VLOOKUP($A390,[25]Dept!$A$4:$V$51,8,FALSE)*I$3%</f>
        <v>14457.771831422684</v>
      </c>
      <c r="J390" s="61">
        <f t="shared" si="287"/>
        <v>47653.252793318446</v>
      </c>
      <c r="K390" s="61">
        <f>VLOOKUP($A390,[25]Dept!$A$4:$V$51,10,FALSE)*K$3%</f>
        <v>13443.380547056217</v>
      </c>
      <c r="L390" s="61">
        <f>VLOOKUP($A390,[25]Dept!$A$4:$V$51,11,FALSE)*L$3%</f>
        <v>13255.665693739169</v>
      </c>
      <c r="M390" s="61">
        <f>VLOOKUP($A390,[25]Dept!$A$4:$V$51,12,FALSE)*M$3%</f>
        <v>13342.011749161375</v>
      </c>
      <c r="N390" s="61">
        <f t="shared" si="288"/>
        <v>40041.05798995676</v>
      </c>
      <c r="O390" s="61">
        <f>VLOOKUP($A390,[25]Dept!$A$4:$V$51,14,FALSE)*O$3%</f>
        <v>13099.074321994589</v>
      </c>
      <c r="P390" s="61">
        <f>VLOOKUP($A390,[25]Dept!$A$4:$V$51,15,FALSE)*P$3%</f>
        <v>12982.995864901355</v>
      </c>
      <c r="Q390" s="61">
        <f>VLOOKUP($A390,[25]Dept!$A$4:$V$51,16,FALSE)*Q$3%</f>
        <v>13512.838445399138</v>
      </c>
      <c r="R390" s="61">
        <f t="shared" si="289"/>
        <v>39594.908632295082</v>
      </c>
      <c r="S390" s="61">
        <f>VLOOKUP($A390,[25]Dept!$A$4:$V$51,18,FALSE)*S$3%</f>
        <v>14784.852380398735</v>
      </c>
      <c r="T390" s="61">
        <f>VLOOKUP($A390,[25]Dept!$A$4:$V$51,19,FALSE)*T$3%</f>
        <v>13942.517922809691</v>
      </c>
      <c r="U390" s="61">
        <f>VLOOKUP($A390,[25]Dept!$A$4:$V$51,20,FALSE)*U$3%</f>
        <v>14519.556505487857</v>
      </c>
      <c r="V390" s="61">
        <f t="shared" si="290"/>
        <v>43246.926808696284</v>
      </c>
    </row>
    <row r="391" spans="1:22" s="6" customFormat="1" hidden="1">
      <c r="A391" s="51">
        <v>363</v>
      </c>
      <c r="B391" s="11" t="s">
        <v>197</v>
      </c>
      <c r="C391" s="59" t="s">
        <v>66</v>
      </c>
      <c r="D391" s="59"/>
      <c r="E391" s="61">
        <f t="shared" si="279"/>
        <v>238750.60471397318</v>
      </c>
      <c r="F391" s="61"/>
      <c r="G391" s="61">
        <f>VLOOKUP($A391,[25]Dept!$A$4:$V$51,6,FALSE)*G$3%</f>
        <v>23687.92250425422</v>
      </c>
      <c r="H391" s="61">
        <f>VLOOKUP($A391,[25]Dept!$A$4:$V$51,7,FALSE)*H$3%</f>
        <v>22785.750842399859</v>
      </c>
      <c r="I391" s="61">
        <f>VLOOKUP($A391,[25]Dept!$A$4:$V$51,8,FALSE)*I$3%</f>
        <v>20240.880563991755</v>
      </c>
      <c r="J391" s="61">
        <f t="shared" si="287"/>
        <v>66714.553910645831</v>
      </c>
      <c r="K391" s="61">
        <f>VLOOKUP($A391,[25]Dept!$A$4:$V$51,10,FALSE)*K$3%</f>
        <v>18820.732765878704</v>
      </c>
      <c r="L391" s="61">
        <f>VLOOKUP($A391,[25]Dept!$A$4:$V$51,11,FALSE)*L$3%</f>
        <v>18557.931971234837</v>
      </c>
      <c r="M391" s="61">
        <f>VLOOKUP($A391,[25]Dept!$A$4:$V$51,12,FALSE)*M$3%</f>
        <v>18678.816448825924</v>
      </c>
      <c r="N391" s="61">
        <f t="shared" si="288"/>
        <v>56057.481185939469</v>
      </c>
      <c r="O391" s="61">
        <f>VLOOKUP($A391,[25]Dept!$A$4:$V$51,14,FALSE)*O$3%</f>
        <v>18338.704050792425</v>
      </c>
      <c r="P391" s="61">
        <f>VLOOKUP($A391,[25]Dept!$A$4:$V$51,15,FALSE)*P$3%</f>
        <v>18176.194210861897</v>
      </c>
      <c r="Q391" s="61">
        <f>VLOOKUP($A391,[25]Dept!$A$4:$V$51,16,FALSE)*Q$3%</f>
        <v>18917.973823558794</v>
      </c>
      <c r="R391" s="61">
        <f t="shared" si="289"/>
        <v>55432.872085213115</v>
      </c>
      <c r="S391" s="61">
        <f>VLOOKUP($A391,[25]Dept!$A$4:$V$51,18,FALSE)*S$3%</f>
        <v>20698.793332558231</v>
      </c>
      <c r="T391" s="61">
        <f>VLOOKUP($A391,[25]Dept!$A$4:$V$51,19,FALSE)*T$3%</f>
        <v>19519.525091933567</v>
      </c>
      <c r="U391" s="61">
        <f>VLOOKUP($A391,[25]Dept!$A$4:$V$51,20,FALSE)*U$3%</f>
        <v>20327.379107682998</v>
      </c>
      <c r="V391" s="61">
        <f t="shared" si="290"/>
        <v>60545.697532174789</v>
      </c>
    </row>
    <row r="392" spans="1:22" s="6" customFormat="1" hidden="1">
      <c r="A392" s="51">
        <v>364</v>
      </c>
      <c r="B392" s="11" t="s">
        <v>197</v>
      </c>
      <c r="C392" s="59" t="s">
        <v>48</v>
      </c>
      <c r="D392" s="59"/>
      <c r="E392" s="61">
        <f t="shared" si="279"/>
        <v>397918.81143093004</v>
      </c>
      <c r="F392" s="61"/>
      <c r="G392" s="61">
        <f>VLOOKUP($A392,[25]Dept!$A$4:$V$51,6,FALSE)*G$3%</f>
        <v>39479.98364005467</v>
      </c>
      <c r="H392" s="61">
        <f>VLOOKUP($A392,[25]Dept!$A$4:$V$51,7,FALSE)*H$3%</f>
        <v>37976.359907575206</v>
      </c>
      <c r="I392" s="61">
        <f>VLOOKUP($A392,[25]Dept!$A$4:$V$51,8,FALSE)*I$3%</f>
        <v>33734.897325131802</v>
      </c>
      <c r="J392" s="61">
        <f t="shared" si="287"/>
        <v>111191.24087276167</v>
      </c>
      <c r="K392" s="61">
        <f>VLOOKUP($A392,[25]Dept!$A$4:$V$51,10,FALSE)*K$3%</f>
        <v>31367.977565668152</v>
      </c>
      <c r="L392" s="61">
        <f>VLOOKUP($A392,[25]Dept!$A$4:$V$51,11,FALSE)*L$3%</f>
        <v>30929.974989829352</v>
      </c>
      <c r="M392" s="61">
        <f>VLOOKUP($A392,[25]Dept!$A$4:$V$51,12,FALSE)*M$3%</f>
        <v>31131.449694788203</v>
      </c>
      <c r="N392" s="61">
        <f t="shared" si="288"/>
        <v>93429.402250285711</v>
      </c>
      <c r="O392" s="61">
        <f>VLOOKUP($A392,[25]Dept!$A$4:$V$51,14,FALSE)*O$3%</f>
        <v>30564.594078482853</v>
      </c>
      <c r="P392" s="61">
        <f>VLOOKUP($A392,[25]Dept!$A$4:$V$51,15,FALSE)*P$3%</f>
        <v>30293.74357140893</v>
      </c>
      <c r="Q392" s="61">
        <f>VLOOKUP($A392,[25]Dept!$A$4:$V$51,16,FALSE)*Q$3%</f>
        <v>31530.046458187626</v>
      </c>
      <c r="R392" s="61">
        <f t="shared" si="289"/>
        <v>92388.384108079408</v>
      </c>
      <c r="S392" s="61">
        <f>VLOOKUP($A392,[25]Dept!$A$4:$V$51,18,FALSE)*S$3%</f>
        <v>34498.087453279586</v>
      </c>
      <c r="T392" s="61">
        <f>VLOOKUP($A392,[25]Dept!$A$4:$V$51,19,FALSE)*T$3%</f>
        <v>32532.634770008764</v>
      </c>
      <c r="U392" s="61">
        <f>VLOOKUP($A392,[25]Dept!$A$4:$V$51,20,FALSE)*U$3%</f>
        <v>33879.06197651504</v>
      </c>
      <c r="V392" s="61">
        <f t="shared" si="290"/>
        <v>100909.7841998034</v>
      </c>
    </row>
    <row r="393" spans="1:22" s="6" customFormat="1" hidden="1">
      <c r="A393" s="129">
        <v>366</v>
      </c>
      <c r="B393" s="124" t="s">
        <v>201</v>
      </c>
      <c r="C393" s="123" t="s">
        <v>202</v>
      </c>
      <c r="D393" s="123"/>
      <c r="E393" s="123">
        <f>SUM(E394:E408)</f>
        <v>872471.20230546978</v>
      </c>
      <c r="F393" s="104"/>
      <c r="G393" s="123">
        <f t="shared" ref="G393:V393" si="291">SUM(G394:G408)</f>
        <v>49913.836705392816</v>
      </c>
      <c r="H393" s="123">
        <f>SUM(H394:H408)</f>
        <v>8137.7681579999498</v>
      </c>
      <c r="I393" s="123">
        <f t="shared" si="291"/>
        <v>7228.885915711342</v>
      </c>
      <c r="J393" s="123">
        <f t="shared" si="291"/>
        <v>65280.490779104104</v>
      </c>
      <c r="K393" s="123">
        <f t="shared" si="291"/>
        <v>131072.96033379811</v>
      </c>
      <c r="L393" s="123">
        <f t="shared" si="291"/>
        <v>39766.997081217509</v>
      </c>
      <c r="M393" s="123">
        <f t="shared" si="291"/>
        <v>6671.0058745806873</v>
      </c>
      <c r="N393" s="123">
        <f t="shared" si="291"/>
        <v>177510.96328959632</v>
      </c>
      <c r="O393" s="123">
        <f t="shared" si="291"/>
        <v>22923.380063490531</v>
      </c>
      <c r="P393" s="123">
        <f t="shared" si="291"/>
        <v>6491.4979324506776</v>
      </c>
      <c r="Q393" s="123">
        <f t="shared" si="291"/>
        <v>141884.80367669096</v>
      </c>
      <c r="R393" s="123">
        <f t="shared" si="291"/>
        <v>171299.68167263217</v>
      </c>
      <c r="S393" s="123">
        <f t="shared" si="291"/>
        <v>25873.491665697788</v>
      </c>
      <c r="T393" s="123">
        <f t="shared" si="291"/>
        <v>425246.79664569558</v>
      </c>
      <c r="U393" s="123">
        <f t="shared" si="291"/>
        <v>7259.7782527439285</v>
      </c>
      <c r="V393" s="123">
        <f t="shared" si="291"/>
        <v>458380.06656413729</v>
      </c>
    </row>
    <row r="394" spans="1:22" s="6" customFormat="1" hidden="1">
      <c r="A394" s="51">
        <v>367</v>
      </c>
      <c r="B394" s="11" t="s">
        <v>201</v>
      </c>
      <c r="C394" s="60" t="s">
        <v>158</v>
      </c>
      <c r="D394" s="60"/>
      <c r="E394" s="61">
        <f t="shared" si="279"/>
        <v>0</v>
      </c>
      <c r="F394" s="61"/>
      <c r="G394" s="61">
        <f>VLOOKUP($A394,[25]Dept!$A$4:$V$51,6,FALSE)*G$3%</f>
        <v>0</v>
      </c>
      <c r="H394" s="61">
        <f>VLOOKUP($A394,[25]Dept!$A$4:$V$51,7,FALSE)*H$3%</f>
        <v>0</v>
      </c>
      <c r="I394" s="61">
        <f>VLOOKUP($A394,[25]Dept!$A$4:$V$51,8,FALSE)*I$3%</f>
        <v>0</v>
      </c>
      <c r="J394" s="61">
        <f t="shared" ref="J394:J407" si="292">SUM(G394:I394)</f>
        <v>0</v>
      </c>
      <c r="K394" s="61">
        <f>VLOOKUP($A394,[25]Dept!$A$4:$V$51,10,FALSE)*K$3%</f>
        <v>0</v>
      </c>
      <c r="L394" s="61">
        <f>VLOOKUP($A394,[25]Dept!$A$4:$V$51,11,FALSE)*L$3%</f>
        <v>0</v>
      </c>
      <c r="M394" s="61">
        <f>VLOOKUP($A394,[25]Dept!$A$4:$V$51,12,FALSE)*M$3%</f>
        <v>0</v>
      </c>
      <c r="N394" s="61">
        <f t="shared" ref="N394:N407" si="293">SUM(K394:M394)</f>
        <v>0</v>
      </c>
      <c r="O394" s="61">
        <f>VLOOKUP($A394,[25]Dept!$A$4:$V$51,14,FALSE)*O$3%</f>
        <v>0</v>
      </c>
      <c r="P394" s="61">
        <f>VLOOKUP($A394,[25]Dept!$A$4:$V$51,15,FALSE)*P$3%</f>
        <v>0</v>
      </c>
      <c r="Q394" s="61">
        <f>VLOOKUP($A394,[25]Dept!$A$4:$V$51,16,FALSE)*Q$3%</f>
        <v>0</v>
      </c>
      <c r="R394" s="61">
        <f t="shared" ref="R394:R407" si="294">SUM(O394:Q394)</f>
        <v>0</v>
      </c>
      <c r="S394" s="61">
        <f>VLOOKUP($A394,[25]Dept!$A$4:$V$51,18,FALSE)*S$3%</f>
        <v>0</v>
      </c>
      <c r="T394" s="61">
        <f>VLOOKUP($A394,[25]Dept!$A$4:$V$51,19,FALSE)*T$3%</f>
        <v>0</v>
      </c>
      <c r="U394" s="61">
        <f>VLOOKUP($A394,[25]Dept!$A$4:$V$51,20,FALSE)*U$3%</f>
        <v>0</v>
      </c>
      <c r="V394" s="61">
        <f t="shared" ref="V394:V407" si="295">SUM(S394:U394)</f>
        <v>0</v>
      </c>
    </row>
    <row r="395" spans="1:22" s="6" customFormat="1" hidden="1">
      <c r="A395" s="51">
        <v>368</v>
      </c>
      <c r="B395" s="11" t="s">
        <v>201</v>
      </c>
      <c r="C395" s="59" t="s">
        <v>199</v>
      </c>
      <c r="D395" s="59"/>
      <c r="E395" s="61">
        <f t="shared" si="279"/>
        <v>0</v>
      </c>
      <c r="F395" s="61"/>
      <c r="G395" s="61">
        <f>VLOOKUP($A395,[25]Dept!$A$4:$V$51,6,FALSE)*G$3%</f>
        <v>0</v>
      </c>
      <c r="H395" s="61">
        <f>VLOOKUP($A395,[25]Dept!$A$4:$V$51,7,FALSE)*H$3%</f>
        <v>0</v>
      </c>
      <c r="I395" s="61">
        <f>VLOOKUP($A395,[25]Dept!$A$4:$V$51,8,FALSE)*I$3%</f>
        <v>0</v>
      </c>
      <c r="J395" s="61">
        <f t="shared" si="292"/>
        <v>0</v>
      </c>
      <c r="K395" s="61">
        <f>VLOOKUP($A395,[25]Dept!$A$4:$V$51,10,FALSE)*K$3%</f>
        <v>0</v>
      </c>
      <c r="L395" s="61">
        <f>VLOOKUP($A395,[25]Dept!$A$4:$V$51,11,FALSE)*L$3%</f>
        <v>0</v>
      </c>
      <c r="M395" s="61">
        <f>VLOOKUP($A395,[25]Dept!$A$4:$V$51,12,FALSE)*M$3%</f>
        <v>0</v>
      </c>
      <c r="N395" s="61">
        <f t="shared" si="293"/>
        <v>0</v>
      </c>
      <c r="O395" s="61">
        <f>VLOOKUP($A395,[25]Dept!$A$4:$V$51,14,FALSE)*O$3%</f>
        <v>0</v>
      </c>
      <c r="P395" s="61">
        <f>VLOOKUP($A395,[25]Dept!$A$4:$V$51,15,FALSE)*P$3%</f>
        <v>0</v>
      </c>
      <c r="Q395" s="61">
        <f>VLOOKUP($A395,[25]Dept!$A$4:$V$51,16,FALSE)*Q$3%</f>
        <v>0</v>
      </c>
      <c r="R395" s="61">
        <f t="shared" si="294"/>
        <v>0</v>
      </c>
      <c r="S395" s="61">
        <f>VLOOKUP($A395,[25]Dept!$A$4:$V$51,18,FALSE)*S$3%</f>
        <v>0</v>
      </c>
      <c r="T395" s="61">
        <f>VLOOKUP($A395,[25]Dept!$A$4:$V$51,19,FALSE)*T$3%</f>
        <v>0</v>
      </c>
      <c r="U395" s="61">
        <f>VLOOKUP($A395,[25]Dept!$A$4:$V$51,20,FALSE)*U$3%</f>
        <v>0</v>
      </c>
      <c r="V395" s="61">
        <f t="shared" si="295"/>
        <v>0</v>
      </c>
    </row>
    <row r="396" spans="1:22" s="6" customFormat="1" hidden="1">
      <c r="A396" s="51">
        <v>369</v>
      </c>
      <c r="B396" s="11" t="s">
        <v>201</v>
      </c>
      <c r="C396" s="60" t="s">
        <v>159</v>
      </c>
      <c r="D396" s="60"/>
      <c r="E396" s="61">
        <f t="shared" si="279"/>
        <v>0</v>
      </c>
      <c r="F396" s="61"/>
      <c r="G396" s="61">
        <f>VLOOKUP($A396,[25]Dept!$A$4:$V$51,6,FALSE)*G$3%</f>
        <v>0</v>
      </c>
      <c r="H396" s="61">
        <f>VLOOKUP($A396,[25]Dept!$A$4:$V$51,7,FALSE)*H$3%</f>
        <v>0</v>
      </c>
      <c r="I396" s="61">
        <f>VLOOKUP($A396,[25]Dept!$A$4:$V$51,8,FALSE)*I$3%</f>
        <v>0</v>
      </c>
      <c r="J396" s="61">
        <f t="shared" si="292"/>
        <v>0</v>
      </c>
      <c r="K396" s="61">
        <f>VLOOKUP($A396,[25]Dept!$A$4:$V$51,10,FALSE)*K$3%</f>
        <v>0</v>
      </c>
      <c r="L396" s="61">
        <f>VLOOKUP($A396,[25]Dept!$A$4:$V$51,11,FALSE)*L$3%</f>
        <v>0</v>
      </c>
      <c r="M396" s="61">
        <f>VLOOKUP($A396,[25]Dept!$A$4:$V$51,12,FALSE)*M$3%</f>
        <v>0</v>
      </c>
      <c r="N396" s="61">
        <f t="shared" si="293"/>
        <v>0</v>
      </c>
      <c r="O396" s="61">
        <f>VLOOKUP($A396,[25]Dept!$A$4:$V$51,14,FALSE)*O$3%</f>
        <v>0</v>
      </c>
      <c r="P396" s="61">
        <f>VLOOKUP($A396,[25]Dept!$A$4:$V$51,15,FALSE)*P$3%</f>
        <v>0</v>
      </c>
      <c r="Q396" s="61">
        <f>VLOOKUP($A396,[25]Dept!$A$4:$V$51,16,FALSE)*Q$3%</f>
        <v>0</v>
      </c>
      <c r="R396" s="61">
        <f t="shared" si="294"/>
        <v>0</v>
      </c>
      <c r="S396" s="61">
        <f>VLOOKUP($A396,[25]Dept!$A$4:$V$51,18,FALSE)*S$3%</f>
        <v>0</v>
      </c>
      <c r="T396" s="61">
        <f>VLOOKUP($A396,[25]Dept!$A$4:$V$51,19,FALSE)*T$3%</f>
        <v>0</v>
      </c>
      <c r="U396" s="61">
        <f>VLOOKUP($A396,[25]Dept!$A$4:$V$51,20,FALSE)*U$3%</f>
        <v>0</v>
      </c>
      <c r="V396" s="61">
        <f t="shared" si="295"/>
        <v>0</v>
      </c>
    </row>
    <row r="397" spans="1:22" hidden="1">
      <c r="A397" s="51">
        <v>370</v>
      </c>
      <c r="B397" s="11" t="s">
        <v>201</v>
      </c>
      <c r="C397" s="59" t="s">
        <v>68</v>
      </c>
      <c r="D397" s="59"/>
      <c r="E397" s="61">
        <f t="shared" si="279"/>
        <v>140686.20861079765</v>
      </c>
      <c r="F397" s="61"/>
      <c r="G397" s="61">
        <f>VLOOKUP($A397,[25]Dept!$A$4:$V$51,6,FALSE)*G$3%</f>
        <v>0</v>
      </c>
      <c r="H397" s="61">
        <f>VLOOKUP($A397,[25]Dept!$A$4:$V$51,7,FALSE)*H$3%</f>
        <v>0</v>
      </c>
      <c r="I397" s="61">
        <f>VLOOKUP($A397,[25]Dept!$A$4:$V$51,8,FALSE)*I$3%</f>
        <v>0</v>
      </c>
      <c r="J397" s="61">
        <f t="shared" si="292"/>
        <v>0</v>
      </c>
      <c r="K397" s="61">
        <f>VLOOKUP($A397,[25]Dept!$A$4:$V$51,10,FALSE)*K$3%</f>
        <v>107547.04437644973</v>
      </c>
      <c r="L397" s="61">
        <f>VLOOKUP($A397,[25]Dept!$A$4:$V$51,11,FALSE)*L$3%</f>
        <v>33139.164234347925</v>
      </c>
      <c r="M397" s="61">
        <f>VLOOKUP($A397,[25]Dept!$A$4:$V$51,12,FALSE)*M$3%</f>
        <v>0</v>
      </c>
      <c r="N397" s="61">
        <f t="shared" si="293"/>
        <v>140686.20861079765</v>
      </c>
      <c r="O397" s="61">
        <f>VLOOKUP($A397,[25]Dept!$A$4:$V$51,14,FALSE)*O$3%</f>
        <v>0</v>
      </c>
      <c r="P397" s="61">
        <f>VLOOKUP($A397,[25]Dept!$A$4:$V$51,15,FALSE)*P$3%</f>
        <v>0</v>
      </c>
      <c r="Q397" s="61">
        <f>VLOOKUP($A397,[25]Dept!$A$4:$V$51,16,FALSE)*Q$3%</f>
        <v>0</v>
      </c>
      <c r="R397" s="61">
        <f t="shared" si="294"/>
        <v>0</v>
      </c>
      <c r="S397" s="61">
        <f>VLOOKUP($A397,[25]Dept!$A$4:$V$51,18,FALSE)*S$3%</f>
        <v>0</v>
      </c>
      <c r="T397" s="61">
        <f>VLOOKUP($A397,[25]Dept!$A$4:$V$51,19,FALSE)*T$3%</f>
        <v>0</v>
      </c>
      <c r="U397" s="61">
        <f>VLOOKUP($A397,[25]Dept!$A$4:$V$51,20,FALSE)*U$3%</f>
        <v>0</v>
      </c>
      <c r="V397" s="61">
        <f t="shared" si="295"/>
        <v>0</v>
      </c>
    </row>
    <row r="398" spans="1:22" s="6" customFormat="1" hidden="1">
      <c r="A398" s="51">
        <v>371</v>
      </c>
      <c r="B398" s="11" t="s">
        <v>201</v>
      </c>
      <c r="C398" s="59" t="s">
        <v>69</v>
      </c>
      <c r="D398" s="59"/>
      <c r="E398" s="61">
        <f t="shared" si="279"/>
        <v>0</v>
      </c>
      <c r="F398" s="61"/>
      <c r="G398" s="61">
        <f>VLOOKUP($A398,[25]Dept!$A$4:$V$51,6,FALSE)*G$3%</f>
        <v>0</v>
      </c>
      <c r="H398" s="61">
        <f>VLOOKUP($A398,[25]Dept!$A$4:$V$51,7,FALSE)*H$3%</f>
        <v>0</v>
      </c>
      <c r="I398" s="61">
        <f>VLOOKUP($A398,[25]Dept!$A$4:$V$51,8,FALSE)*I$3%</f>
        <v>0</v>
      </c>
      <c r="J398" s="61">
        <f t="shared" si="292"/>
        <v>0</v>
      </c>
      <c r="K398" s="61">
        <f>VLOOKUP($A398,[25]Dept!$A$4:$V$51,10,FALSE)*K$3%</f>
        <v>0</v>
      </c>
      <c r="L398" s="61">
        <f>VLOOKUP($A398,[25]Dept!$A$4:$V$51,11,FALSE)*L$3%</f>
        <v>0</v>
      </c>
      <c r="M398" s="61">
        <f>VLOOKUP($A398,[25]Dept!$A$4:$V$51,12,FALSE)*M$3%</f>
        <v>0</v>
      </c>
      <c r="N398" s="61">
        <f t="shared" si="293"/>
        <v>0</v>
      </c>
      <c r="O398" s="61">
        <f>VLOOKUP($A398,[25]Dept!$A$4:$V$51,14,FALSE)*O$3%</f>
        <v>0</v>
      </c>
      <c r="P398" s="61">
        <f>VLOOKUP($A398,[25]Dept!$A$4:$V$51,15,FALSE)*P$3%</f>
        <v>0</v>
      </c>
      <c r="Q398" s="61">
        <f>VLOOKUP($A398,[25]Dept!$A$4:$V$51,16,FALSE)*Q$3%</f>
        <v>0</v>
      </c>
      <c r="R398" s="61">
        <f t="shared" si="294"/>
        <v>0</v>
      </c>
      <c r="S398" s="61">
        <f>VLOOKUP($A398,[25]Dept!$A$4:$V$51,18,FALSE)*S$3%</f>
        <v>0</v>
      </c>
      <c r="T398" s="61">
        <f>VLOOKUP($A398,[25]Dept!$A$4:$V$51,19,FALSE)*T$3%</f>
        <v>0</v>
      </c>
      <c r="U398" s="61">
        <f>VLOOKUP($A398,[25]Dept!$A$4:$V$51,20,FALSE)*U$3%</f>
        <v>0</v>
      </c>
      <c r="V398" s="61">
        <f t="shared" si="295"/>
        <v>0</v>
      </c>
    </row>
    <row r="399" spans="1:22" s="6" customFormat="1" hidden="1">
      <c r="A399" s="51">
        <v>372</v>
      </c>
      <c r="B399" s="11" t="s">
        <v>201</v>
      </c>
      <c r="C399" s="59" t="s">
        <v>57</v>
      </c>
      <c r="D399" s="59"/>
      <c r="E399" s="61">
        <f t="shared" si="279"/>
        <v>0</v>
      </c>
      <c r="F399" s="61"/>
      <c r="G399" s="61">
        <f>VLOOKUP($A399,[25]Dept!$A$4:$V$51,6,FALSE)*G$3%</f>
        <v>0</v>
      </c>
      <c r="H399" s="61">
        <f>VLOOKUP($A399,[25]Dept!$A$4:$V$51,7,FALSE)*H$3%</f>
        <v>0</v>
      </c>
      <c r="I399" s="61">
        <f>VLOOKUP($A399,[25]Dept!$A$4:$V$51,8,FALSE)*I$3%</f>
        <v>0</v>
      </c>
      <c r="J399" s="61">
        <f t="shared" si="292"/>
        <v>0</v>
      </c>
      <c r="K399" s="61">
        <f>VLOOKUP($A399,[25]Dept!$A$4:$V$51,10,FALSE)*K$3%</f>
        <v>0</v>
      </c>
      <c r="L399" s="61">
        <f>VLOOKUP($A399,[25]Dept!$A$4:$V$51,11,FALSE)*L$3%</f>
        <v>0</v>
      </c>
      <c r="M399" s="61">
        <f>VLOOKUP($A399,[25]Dept!$A$4:$V$51,12,FALSE)*M$3%</f>
        <v>0</v>
      </c>
      <c r="N399" s="61">
        <f t="shared" si="293"/>
        <v>0</v>
      </c>
      <c r="O399" s="61">
        <f>VLOOKUP($A399,[25]Dept!$A$4:$V$51,14,FALSE)*O$3%</f>
        <v>0</v>
      </c>
      <c r="P399" s="61">
        <f>VLOOKUP($A399,[25]Dept!$A$4:$V$51,15,FALSE)*P$3%</f>
        <v>0</v>
      </c>
      <c r="Q399" s="61">
        <f>VLOOKUP($A399,[25]Dept!$A$4:$V$51,16,FALSE)*Q$3%</f>
        <v>0</v>
      </c>
      <c r="R399" s="61">
        <f t="shared" si="294"/>
        <v>0</v>
      </c>
      <c r="S399" s="61">
        <f>VLOOKUP($A399,[25]Dept!$A$4:$V$51,18,FALSE)*S$3%</f>
        <v>0</v>
      </c>
      <c r="T399" s="61">
        <f>VLOOKUP($A399,[25]Dept!$A$4:$V$51,19,FALSE)*T$3%</f>
        <v>0</v>
      </c>
      <c r="U399" s="61">
        <f>VLOOKUP($A399,[25]Dept!$A$4:$V$51,20,FALSE)*U$3%</f>
        <v>0</v>
      </c>
      <c r="V399" s="61">
        <f t="shared" si="295"/>
        <v>0</v>
      </c>
    </row>
    <row r="400" spans="1:22" s="6" customFormat="1" hidden="1">
      <c r="A400" s="51">
        <v>373</v>
      </c>
      <c r="B400" s="11" t="s">
        <v>201</v>
      </c>
      <c r="C400" s="59" t="s">
        <v>71</v>
      </c>
      <c r="D400" s="59"/>
      <c r="E400" s="61">
        <f t="shared" si="279"/>
        <v>0</v>
      </c>
      <c r="F400" s="61"/>
      <c r="G400" s="61">
        <f>VLOOKUP($A400,[25]Dept!$A$4:$V$51,6,FALSE)*G$3%</f>
        <v>0</v>
      </c>
      <c r="H400" s="61">
        <f>VLOOKUP($A400,[25]Dept!$A$4:$V$51,7,FALSE)*H$3%</f>
        <v>0</v>
      </c>
      <c r="I400" s="61">
        <f>VLOOKUP($A400,[25]Dept!$A$4:$V$51,8,FALSE)*I$3%</f>
        <v>0</v>
      </c>
      <c r="J400" s="61">
        <f t="shared" si="292"/>
        <v>0</v>
      </c>
      <c r="K400" s="61">
        <f>VLOOKUP($A400,[25]Dept!$A$4:$V$51,10,FALSE)*K$3%</f>
        <v>0</v>
      </c>
      <c r="L400" s="61">
        <f>VLOOKUP($A400,[25]Dept!$A$4:$V$51,11,FALSE)*L$3%</f>
        <v>0</v>
      </c>
      <c r="M400" s="61">
        <f>VLOOKUP($A400,[25]Dept!$A$4:$V$51,12,FALSE)*M$3%</f>
        <v>0</v>
      </c>
      <c r="N400" s="61">
        <f t="shared" si="293"/>
        <v>0</v>
      </c>
      <c r="O400" s="61">
        <f>VLOOKUP($A400,[25]Dept!$A$4:$V$51,14,FALSE)*O$3%</f>
        <v>0</v>
      </c>
      <c r="P400" s="61">
        <f>VLOOKUP($A400,[25]Dept!$A$4:$V$51,15,FALSE)*P$3%</f>
        <v>0</v>
      </c>
      <c r="Q400" s="61">
        <f>VLOOKUP($A400,[25]Dept!$A$4:$V$51,16,FALSE)*Q$3%</f>
        <v>0</v>
      </c>
      <c r="R400" s="61">
        <f t="shared" si="294"/>
        <v>0</v>
      </c>
      <c r="S400" s="61">
        <f>VLOOKUP($A400,[25]Dept!$A$4:$V$51,18,FALSE)*S$3%</f>
        <v>0</v>
      </c>
      <c r="T400" s="61">
        <f>VLOOKUP($A400,[25]Dept!$A$4:$V$51,19,FALSE)*T$3%</f>
        <v>0</v>
      </c>
      <c r="U400" s="61">
        <f>VLOOKUP($A400,[25]Dept!$A$4:$V$51,20,FALSE)*U$3%</f>
        <v>0</v>
      </c>
      <c r="V400" s="61">
        <f t="shared" si="295"/>
        <v>0</v>
      </c>
    </row>
    <row r="401" spans="1:22" s="6" customFormat="1" hidden="1">
      <c r="A401" s="51">
        <v>374</v>
      </c>
      <c r="B401" s="11" t="s">
        <v>201</v>
      </c>
      <c r="C401" s="59" t="s">
        <v>70</v>
      </c>
      <c r="D401" s="59"/>
      <c r="E401" s="61">
        <f t="shared" si="279"/>
        <v>0</v>
      </c>
      <c r="F401" s="61"/>
      <c r="G401" s="61">
        <f>VLOOKUP($A401,[25]Dept!$A$4:$V$51,6,FALSE)*G$3%</f>
        <v>0</v>
      </c>
      <c r="H401" s="61">
        <f>VLOOKUP($A401,[25]Dept!$A$4:$V$51,7,FALSE)*H$3%</f>
        <v>0</v>
      </c>
      <c r="I401" s="61">
        <f>VLOOKUP($A401,[25]Dept!$A$4:$V$51,8,FALSE)*I$3%</f>
        <v>0</v>
      </c>
      <c r="J401" s="61">
        <f t="shared" si="292"/>
        <v>0</v>
      </c>
      <c r="K401" s="61">
        <f>VLOOKUP($A401,[25]Dept!$A$4:$V$51,10,FALSE)*K$3%</f>
        <v>0</v>
      </c>
      <c r="L401" s="61">
        <f>VLOOKUP($A401,[25]Dept!$A$4:$V$51,11,FALSE)*L$3%</f>
        <v>0</v>
      </c>
      <c r="M401" s="61">
        <f>VLOOKUP($A401,[25]Dept!$A$4:$V$51,12,FALSE)*M$3%</f>
        <v>0</v>
      </c>
      <c r="N401" s="61">
        <f t="shared" si="293"/>
        <v>0</v>
      </c>
      <c r="O401" s="61">
        <f>VLOOKUP($A401,[25]Dept!$A$4:$V$51,14,FALSE)*O$3%</f>
        <v>0</v>
      </c>
      <c r="P401" s="61">
        <f>VLOOKUP($A401,[25]Dept!$A$4:$V$51,15,FALSE)*P$3%</f>
        <v>0</v>
      </c>
      <c r="Q401" s="61">
        <f>VLOOKUP($A401,[25]Dept!$A$4:$V$51,16,FALSE)*Q$3%</f>
        <v>0</v>
      </c>
      <c r="R401" s="61">
        <f t="shared" si="294"/>
        <v>0</v>
      </c>
      <c r="S401" s="61">
        <f>VLOOKUP($A401,[25]Dept!$A$4:$V$51,18,FALSE)*S$3%</f>
        <v>0</v>
      </c>
      <c r="T401" s="61">
        <f>VLOOKUP($A401,[25]Dept!$A$4:$V$51,19,FALSE)*T$3%</f>
        <v>0</v>
      </c>
      <c r="U401" s="61">
        <f>VLOOKUP($A401,[25]Dept!$A$4:$V$51,20,FALSE)*U$3%</f>
        <v>0</v>
      </c>
      <c r="V401" s="61">
        <f t="shared" si="295"/>
        <v>0</v>
      </c>
    </row>
    <row r="402" spans="1:22" s="6" customFormat="1" hidden="1">
      <c r="A402" s="51">
        <v>375</v>
      </c>
      <c r="B402" s="11" t="s">
        <v>201</v>
      </c>
      <c r="C402" s="59" t="s">
        <v>54</v>
      </c>
      <c r="D402" s="59"/>
      <c r="E402" s="61">
        <f t="shared" si="279"/>
        <v>0</v>
      </c>
      <c r="F402" s="61"/>
      <c r="G402" s="61">
        <f>VLOOKUP($A402,[25]Dept!$A$4:$V$51,6,FALSE)*G$3%</f>
        <v>0</v>
      </c>
      <c r="H402" s="61">
        <f>VLOOKUP($A402,[25]Dept!$A$4:$V$51,7,FALSE)*H$3%</f>
        <v>0</v>
      </c>
      <c r="I402" s="61">
        <f>VLOOKUP($A402,[25]Dept!$A$4:$V$51,8,FALSE)*I$3%</f>
        <v>0</v>
      </c>
      <c r="J402" s="61">
        <f t="shared" si="292"/>
        <v>0</v>
      </c>
      <c r="K402" s="61">
        <f>VLOOKUP($A402,[25]Dept!$A$4:$V$51,10,FALSE)*K$3%</f>
        <v>0</v>
      </c>
      <c r="L402" s="61">
        <f>VLOOKUP($A402,[25]Dept!$A$4:$V$51,11,FALSE)*L$3%</f>
        <v>0</v>
      </c>
      <c r="M402" s="61">
        <f>VLOOKUP($A402,[25]Dept!$A$4:$V$51,12,FALSE)*M$3%</f>
        <v>0</v>
      </c>
      <c r="N402" s="61">
        <f t="shared" si="293"/>
        <v>0</v>
      </c>
      <c r="O402" s="61">
        <f>VLOOKUP($A402,[25]Dept!$A$4:$V$51,14,FALSE)*O$3%</f>
        <v>0</v>
      </c>
      <c r="P402" s="61">
        <f>VLOOKUP($A402,[25]Dept!$A$4:$V$51,15,FALSE)*P$3%</f>
        <v>0</v>
      </c>
      <c r="Q402" s="61">
        <f>VLOOKUP($A402,[25]Dept!$A$4:$V$51,16,FALSE)*Q$3%</f>
        <v>0</v>
      </c>
      <c r="R402" s="61">
        <f t="shared" si="294"/>
        <v>0</v>
      </c>
      <c r="S402" s="61">
        <f>VLOOKUP($A402,[25]Dept!$A$4:$V$51,18,FALSE)*S$3%</f>
        <v>0</v>
      </c>
      <c r="T402" s="61">
        <f>VLOOKUP($A402,[25]Dept!$A$4:$V$51,19,FALSE)*T$3%</f>
        <v>0</v>
      </c>
      <c r="U402" s="61">
        <f>VLOOKUP($A402,[25]Dept!$A$4:$V$51,20,FALSE)*U$3%</f>
        <v>0</v>
      </c>
      <c r="V402" s="61">
        <f t="shared" si="295"/>
        <v>0</v>
      </c>
    </row>
    <row r="403" spans="1:22" s="6" customFormat="1" hidden="1">
      <c r="A403" s="51">
        <v>376</v>
      </c>
      <c r="B403" s="11" t="s">
        <v>201</v>
      </c>
      <c r="C403" s="59" t="s">
        <v>56</v>
      </c>
      <c r="D403" s="59"/>
      <c r="E403" s="61">
        <f t="shared" si="279"/>
        <v>0</v>
      </c>
      <c r="F403" s="61"/>
      <c r="G403" s="61">
        <f>VLOOKUP($A403,[25]Dept!$A$4:$V$51,6,FALSE)*G$3%</f>
        <v>0</v>
      </c>
      <c r="H403" s="61">
        <f>VLOOKUP($A403,[25]Dept!$A$4:$V$51,7,FALSE)*H$3%</f>
        <v>0</v>
      </c>
      <c r="I403" s="61">
        <f>VLOOKUP($A403,[25]Dept!$A$4:$V$51,8,FALSE)*I$3%</f>
        <v>0</v>
      </c>
      <c r="J403" s="61">
        <f t="shared" si="292"/>
        <v>0</v>
      </c>
      <c r="K403" s="61">
        <f>VLOOKUP($A403,[25]Dept!$A$4:$V$51,10,FALSE)*K$3%</f>
        <v>0</v>
      </c>
      <c r="L403" s="61">
        <f>VLOOKUP($A403,[25]Dept!$A$4:$V$51,11,FALSE)*L$3%</f>
        <v>0</v>
      </c>
      <c r="M403" s="61">
        <f>VLOOKUP($A403,[25]Dept!$A$4:$V$51,12,FALSE)*M$3%</f>
        <v>0</v>
      </c>
      <c r="N403" s="61">
        <f t="shared" si="293"/>
        <v>0</v>
      </c>
      <c r="O403" s="61">
        <f>VLOOKUP($A403,[25]Dept!$A$4:$V$51,14,FALSE)*O$3%</f>
        <v>0</v>
      </c>
      <c r="P403" s="61">
        <f>VLOOKUP($A403,[25]Dept!$A$4:$V$51,15,FALSE)*P$3%</f>
        <v>0</v>
      </c>
      <c r="Q403" s="61">
        <f>VLOOKUP($A403,[25]Dept!$A$4:$V$51,16,FALSE)*Q$3%</f>
        <v>0</v>
      </c>
      <c r="R403" s="61">
        <f t="shared" si="294"/>
        <v>0</v>
      </c>
      <c r="S403" s="61">
        <f>VLOOKUP($A403,[25]Dept!$A$4:$V$51,18,FALSE)*S$3%</f>
        <v>0</v>
      </c>
      <c r="T403" s="61">
        <f>VLOOKUP($A403,[25]Dept!$A$4:$V$51,19,FALSE)*T$3%</f>
        <v>0</v>
      </c>
      <c r="U403" s="61">
        <f>VLOOKUP($A403,[25]Dept!$A$4:$V$51,20,FALSE)*U$3%</f>
        <v>0</v>
      </c>
      <c r="V403" s="61">
        <f t="shared" si="295"/>
        <v>0</v>
      </c>
    </row>
    <row r="404" spans="1:22" s="6" customFormat="1" hidden="1">
      <c r="A404" s="51">
        <v>377</v>
      </c>
      <c r="B404" s="11" t="s">
        <v>201</v>
      </c>
      <c r="C404" s="59" t="s">
        <v>47</v>
      </c>
      <c r="D404" s="59"/>
      <c r="E404" s="61">
        <f t="shared" si="279"/>
        <v>0</v>
      </c>
      <c r="F404" s="61"/>
      <c r="G404" s="61">
        <f>VLOOKUP($A404,[25]Dept!$A$4:$V$51,6,FALSE)*G$3%</f>
        <v>0</v>
      </c>
      <c r="H404" s="61">
        <f>VLOOKUP($A404,[25]Dept!$A$4:$V$51,7,FALSE)*H$3%</f>
        <v>0</v>
      </c>
      <c r="I404" s="61">
        <f>VLOOKUP($A404,[25]Dept!$A$4:$V$51,8,FALSE)*I$3%</f>
        <v>0</v>
      </c>
      <c r="J404" s="61">
        <f t="shared" si="292"/>
        <v>0</v>
      </c>
      <c r="K404" s="61">
        <f>VLOOKUP($A404,[25]Dept!$A$4:$V$51,10,FALSE)*K$3%</f>
        <v>0</v>
      </c>
      <c r="L404" s="61">
        <f>VLOOKUP($A404,[25]Dept!$A$4:$V$51,11,FALSE)*L$3%</f>
        <v>0</v>
      </c>
      <c r="M404" s="61">
        <f>VLOOKUP($A404,[25]Dept!$A$4:$V$51,12,FALSE)*M$3%</f>
        <v>0</v>
      </c>
      <c r="N404" s="61">
        <f t="shared" si="293"/>
        <v>0</v>
      </c>
      <c r="O404" s="61">
        <f>VLOOKUP($A404,[25]Dept!$A$4:$V$51,14,FALSE)*O$3%</f>
        <v>0</v>
      </c>
      <c r="P404" s="61">
        <f>VLOOKUP($A404,[25]Dept!$A$4:$V$51,15,FALSE)*P$3%</f>
        <v>0</v>
      </c>
      <c r="Q404" s="61">
        <f>VLOOKUP($A404,[25]Dept!$A$4:$V$51,16,FALSE)*Q$3%</f>
        <v>0</v>
      </c>
      <c r="R404" s="61">
        <f t="shared" si="294"/>
        <v>0</v>
      </c>
      <c r="S404" s="61">
        <f>VLOOKUP($A404,[25]Dept!$A$4:$V$51,18,FALSE)*S$3%</f>
        <v>0</v>
      </c>
      <c r="T404" s="61">
        <f>VLOOKUP($A404,[25]Dept!$A$4:$V$51,19,FALSE)*T$3%</f>
        <v>0</v>
      </c>
      <c r="U404" s="61">
        <f>VLOOKUP($A404,[25]Dept!$A$4:$V$51,20,FALSE)*U$3%</f>
        <v>0</v>
      </c>
      <c r="V404" s="61">
        <f t="shared" si="295"/>
        <v>0</v>
      </c>
    </row>
    <row r="405" spans="1:22" s="6" customFormat="1" hidden="1">
      <c r="A405" s="51">
        <v>378</v>
      </c>
      <c r="B405" s="11" t="s">
        <v>201</v>
      </c>
      <c r="C405" s="59" t="s">
        <v>50</v>
      </c>
      <c r="D405" s="59"/>
      <c r="E405" s="61">
        <f t="shared" si="279"/>
        <v>731784.99369467213</v>
      </c>
      <c r="F405" s="61"/>
      <c r="G405" s="61">
        <f>VLOOKUP($A405,[25]Dept!$A$4:$V$51,6,FALSE)*G$3%</f>
        <v>49913.836705392816</v>
      </c>
      <c r="H405" s="61">
        <f>VLOOKUP($A405,[25]Dept!$A$4:$V$51,7,FALSE)*H$3%</f>
        <v>8137.7681579999498</v>
      </c>
      <c r="I405" s="61">
        <f>VLOOKUP($A405,[25]Dept!$A$4:$V$51,8,FALSE)*I$3%</f>
        <v>7228.885915711342</v>
      </c>
      <c r="J405" s="61">
        <f t="shared" si="292"/>
        <v>65280.490779104104</v>
      </c>
      <c r="K405" s="61">
        <f>VLOOKUP($A405,[25]Dept!$A$4:$V$51,10,FALSE)*K$3%</f>
        <v>23525.915957348378</v>
      </c>
      <c r="L405" s="61">
        <f>VLOOKUP($A405,[25]Dept!$A$4:$V$51,11,FALSE)*L$3%</f>
        <v>6627.8328468695845</v>
      </c>
      <c r="M405" s="61">
        <f>VLOOKUP($A405,[25]Dept!$A$4:$V$51,12,FALSE)*M$3%</f>
        <v>6671.0058745806873</v>
      </c>
      <c r="N405" s="61">
        <f t="shared" si="293"/>
        <v>36824.75467879865</v>
      </c>
      <c r="O405" s="61">
        <f>VLOOKUP($A405,[25]Dept!$A$4:$V$51,14,FALSE)*O$3%</f>
        <v>22923.380063490531</v>
      </c>
      <c r="P405" s="61">
        <f>VLOOKUP($A405,[25]Dept!$A$4:$V$51,15,FALSE)*P$3%</f>
        <v>6491.4979324506776</v>
      </c>
      <c r="Q405" s="61">
        <f>VLOOKUP($A405,[25]Dept!$A$4:$V$51,16,FALSE)*Q$3%</f>
        <v>141884.80367669096</v>
      </c>
      <c r="R405" s="61">
        <f t="shared" si="294"/>
        <v>171299.68167263217</v>
      </c>
      <c r="S405" s="61">
        <f>VLOOKUP($A405,[25]Dept!$A$4:$V$51,18,FALSE)*S$3%</f>
        <v>25873.491665697788</v>
      </c>
      <c r="T405" s="61">
        <f>VLOOKUP($A405,[25]Dept!$A$4:$V$51,19,FALSE)*T$3%</f>
        <v>425246.79664569558</v>
      </c>
      <c r="U405" s="61">
        <f>VLOOKUP($A405,[25]Dept!$A$4:$V$51,20,FALSE)*U$3%</f>
        <v>7259.7782527439285</v>
      </c>
      <c r="V405" s="61">
        <f t="shared" si="295"/>
        <v>458380.06656413729</v>
      </c>
    </row>
    <row r="406" spans="1:22" s="6" customFormat="1" hidden="1">
      <c r="A406" s="51">
        <v>379</v>
      </c>
      <c r="B406" s="11" t="s">
        <v>201</v>
      </c>
      <c r="C406" s="59" t="s">
        <v>61</v>
      </c>
      <c r="D406" s="59"/>
      <c r="E406" s="61">
        <f t="shared" si="279"/>
        <v>0</v>
      </c>
      <c r="F406" s="61"/>
      <c r="G406" s="61">
        <f>VLOOKUP($A406,[25]Dept!$A$4:$V$51,6,FALSE)*G$3%</f>
        <v>0</v>
      </c>
      <c r="H406" s="61">
        <f>VLOOKUP($A406,[25]Dept!$A$4:$V$51,7,FALSE)*H$3%</f>
        <v>0</v>
      </c>
      <c r="I406" s="61">
        <f>VLOOKUP($A406,[25]Dept!$A$4:$V$51,8,FALSE)*I$3%</f>
        <v>0</v>
      </c>
      <c r="J406" s="61">
        <f t="shared" si="292"/>
        <v>0</v>
      </c>
      <c r="K406" s="61">
        <f>VLOOKUP($A406,[25]Dept!$A$4:$V$51,10,FALSE)*K$3%</f>
        <v>0</v>
      </c>
      <c r="L406" s="61">
        <f>VLOOKUP($A406,[25]Dept!$A$4:$V$51,11,FALSE)*L$3%</f>
        <v>0</v>
      </c>
      <c r="M406" s="61">
        <f>VLOOKUP($A406,[25]Dept!$A$4:$V$51,12,FALSE)*M$3%</f>
        <v>0</v>
      </c>
      <c r="N406" s="61">
        <f t="shared" si="293"/>
        <v>0</v>
      </c>
      <c r="O406" s="61">
        <f>VLOOKUP($A406,[25]Dept!$A$4:$V$51,14,FALSE)*O$3%</f>
        <v>0</v>
      </c>
      <c r="P406" s="61">
        <f>VLOOKUP($A406,[25]Dept!$A$4:$V$51,15,FALSE)*P$3%</f>
        <v>0</v>
      </c>
      <c r="Q406" s="61">
        <f>VLOOKUP($A406,[25]Dept!$A$4:$V$51,16,FALSE)*Q$3%</f>
        <v>0</v>
      </c>
      <c r="R406" s="61">
        <f t="shared" si="294"/>
        <v>0</v>
      </c>
      <c r="S406" s="61">
        <f>VLOOKUP($A406,[25]Dept!$A$4:$V$51,18,FALSE)*S$3%</f>
        <v>0</v>
      </c>
      <c r="T406" s="61">
        <f>VLOOKUP($A406,[25]Dept!$A$4:$V$51,19,FALSE)*T$3%</f>
        <v>0</v>
      </c>
      <c r="U406" s="61">
        <f>VLOOKUP($A406,[25]Dept!$A$4:$V$51,20,FALSE)*U$3%</f>
        <v>0</v>
      </c>
      <c r="V406" s="61">
        <f t="shared" si="295"/>
        <v>0</v>
      </c>
    </row>
    <row r="407" spans="1:22" s="6" customFormat="1" hidden="1">
      <c r="A407" s="51">
        <v>380</v>
      </c>
      <c r="B407" s="11" t="s">
        <v>201</v>
      </c>
      <c r="C407" s="59" t="s">
        <v>66</v>
      </c>
      <c r="D407" s="59"/>
      <c r="E407" s="61">
        <f t="shared" si="279"/>
        <v>0</v>
      </c>
      <c r="F407" s="61"/>
      <c r="G407" s="61">
        <f>VLOOKUP($A407,[25]Dept!$A$4:$V$51,6,FALSE)*G$3%</f>
        <v>0</v>
      </c>
      <c r="H407" s="61">
        <f>VLOOKUP($A407,[25]Dept!$A$4:$V$51,7,FALSE)*H$3%</f>
        <v>0</v>
      </c>
      <c r="I407" s="61">
        <f>VLOOKUP($A407,[25]Dept!$A$4:$V$51,8,FALSE)*I$3%</f>
        <v>0</v>
      </c>
      <c r="J407" s="61">
        <f t="shared" si="292"/>
        <v>0</v>
      </c>
      <c r="K407" s="61">
        <f>VLOOKUP($A407,[25]Dept!$A$4:$V$51,10,FALSE)*K$3%</f>
        <v>0</v>
      </c>
      <c r="L407" s="61">
        <f>VLOOKUP($A407,[25]Dept!$A$4:$V$51,11,FALSE)*L$3%</f>
        <v>0</v>
      </c>
      <c r="M407" s="61">
        <f>VLOOKUP($A407,[25]Dept!$A$4:$V$51,12,FALSE)*M$3%</f>
        <v>0</v>
      </c>
      <c r="N407" s="61">
        <f t="shared" si="293"/>
        <v>0</v>
      </c>
      <c r="O407" s="61">
        <f>VLOOKUP($A407,[25]Dept!$A$4:$V$51,14,FALSE)*O$3%</f>
        <v>0</v>
      </c>
      <c r="P407" s="61">
        <f>VLOOKUP($A407,[25]Dept!$A$4:$V$51,15,FALSE)*P$3%</f>
        <v>0</v>
      </c>
      <c r="Q407" s="61">
        <f>VLOOKUP($A407,[25]Dept!$A$4:$V$51,16,FALSE)*Q$3%</f>
        <v>0</v>
      </c>
      <c r="R407" s="61">
        <f t="shared" si="294"/>
        <v>0</v>
      </c>
      <c r="S407" s="61">
        <f>VLOOKUP($A407,[25]Dept!$A$4:$V$51,18,FALSE)*S$3%</f>
        <v>0</v>
      </c>
      <c r="T407" s="61">
        <f>VLOOKUP($A407,[25]Dept!$A$4:$V$51,19,FALSE)*T$3%</f>
        <v>0</v>
      </c>
      <c r="U407" s="61">
        <f>VLOOKUP($A407,[25]Dept!$A$4:$V$51,20,FALSE)*U$3%</f>
        <v>0</v>
      </c>
      <c r="V407" s="61">
        <f t="shared" si="295"/>
        <v>0</v>
      </c>
    </row>
    <row r="408" spans="1:22" s="6" customFormat="1" hidden="1">
      <c r="A408" s="51">
        <v>381</v>
      </c>
      <c r="B408" s="11" t="s">
        <v>201</v>
      </c>
      <c r="C408" s="59" t="s">
        <v>48</v>
      </c>
      <c r="D408" s="59"/>
      <c r="E408" s="61">
        <f t="shared" si="279"/>
        <v>0</v>
      </c>
      <c r="F408" s="61"/>
      <c r="G408" s="61">
        <f>VLOOKUP($A408,[25]Dept!$A$4:$V$51,6,FALSE)*G$3%</f>
        <v>0</v>
      </c>
      <c r="H408" s="61">
        <f>VLOOKUP($A408,[25]Dept!$A$4:$V$51,7,FALSE)*H$3%</f>
        <v>0</v>
      </c>
      <c r="I408" s="61">
        <f>VLOOKUP($A408,[25]Dept!$A$4:$V$51,8,FALSE)*I$3%</f>
        <v>0</v>
      </c>
      <c r="J408" s="61">
        <f t="shared" ref="J408" si="296">SUM(G408:I408)</f>
        <v>0</v>
      </c>
      <c r="K408" s="61">
        <f>VLOOKUP($A408,[25]Dept!$A$4:$V$51,10,FALSE)*K$3%</f>
        <v>0</v>
      </c>
      <c r="L408" s="61">
        <f>VLOOKUP($A408,[25]Dept!$A$4:$V$51,11,FALSE)*L$3%</f>
        <v>0</v>
      </c>
      <c r="M408" s="61">
        <f>VLOOKUP($A408,[25]Dept!$A$4:$V$51,12,FALSE)*M$3%</f>
        <v>0</v>
      </c>
      <c r="N408" s="61">
        <f t="shared" ref="N408" si="297">SUM(K408:M408)</f>
        <v>0</v>
      </c>
      <c r="O408" s="61">
        <f>VLOOKUP($A408,[25]Dept!$A$4:$V$51,14,FALSE)*O$3%</f>
        <v>0</v>
      </c>
      <c r="P408" s="61">
        <f>VLOOKUP($A408,[25]Dept!$A$4:$V$51,15,FALSE)*P$3%</f>
        <v>0</v>
      </c>
      <c r="Q408" s="61">
        <f>VLOOKUP($A408,[25]Dept!$A$4:$V$51,16,FALSE)*Q$3%</f>
        <v>0</v>
      </c>
      <c r="R408" s="61">
        <f t="shared" ref="R408" si="298">SUM(O408:Q408)</f>
        <v>0</v>
      </c>
      <c r="S408" s="61">
        <f>VLOOKUP($A408,[25]Dept!$A$4:$V$51,18,FALSE)*S$3%</f>
        <v>0</v>
      </c>
      <c r="T408" s="61">
        <f>VLOOKUP($A408,[25]Dept!$A$4:$V$51,19,FALSE)*T$3%</f>
        <v>0</v>
      </c>
      <c r="U408" s="61">
        <f>VLOOKUP($A408,[25]Dept!$A$4:$V$51,20,FALSE)*U$3%</f>
        <v>0</v>
      </c>
      <c r="V408" s="61">
        <f t="shared" ref="V408" si="299">SUM(S408:U408)</f>
        <v>0</v>
      </c>
    </row>
    <row r="409" spans="1:22" s="6" customFormat="1" hidden="1">
      <c r="A409" s="51"/>
      <c r="B409" s="11"/>
      <c r="C409" s="59"/>
      <c r="D409" s="59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</row>
    <row r="410" spans="1:22" s="6" customFormat="1" hidden="1">
      <c r="A410" s="129">
        <v>721</v>
      </c>
      <c r="B410" s="133" t="s">
        <v>252</v>
      </c>
      <c r="C410" s="126" t="s">
        <v>253</v>
      </c>
      <c r="D410" s="130"/>
      <c r="E410" s="126">
        <f>E411+E421</f>
        <v>1127021.3987173408</v>
      </c>
      <c r="F410" s="106"/>
      <c r="G410" s="126">
        <f>G411+G421</f>
        <v>96584.908491587907</v>
      </c>
      <c r="H410" s="126">
        <f t="shared" ref="H410:I410" si="300">H411+H421</f>
        <v>92906.40239261456</v>
      </c>
      <c r="I410" s="126">
        <f t="shared" si="300"/>
        <v>122290.5801465096</v>
      </c>
      <c r="J410" s="126">
        <f>SUM(G410:I410)</f>
        <v>311781.89103071205</v>
      </c>
      <c r="K410" s="126">
        <f>K411+K421</f>
        <v>76739.475638294491</v>
      </c>
      <c r="L410" s="126">
        <f t="shared" ref="L410" si="301">L411+L421</f>
        <v>75667.934193592635</v>
      </c>
      <c r="M410" s="126">
        <f t="shared" ref="M410" si="302">M411+M421</f>
        <v>112851.35971567917</v>
      </c>
      <c r="N410" s="126">
        <f>SUM(K410:M410)</f>
        <v>265258.76954756631</v>
      </c>
      <c r="O410" s="126">
        <f>O411+O421</f>
        <v>74774.056369105121</v>
      </c>
      <c r="P410" s="126">
        <f t="shared" ref="P410" si="303">P411+P421</f>
        <v>74111.440303223717</v>
      </c>
      <c r="Q410" s="126">
        <f t="shared" ref="Q410" si="304">Q411+Q421</f>
        <v>114296.27112099111</v>
      </c>
      <c r="R410" s="126">
        <f>SUM(O410:Q410)</f>
        <v>263181.76779331994</v>
      </c>
      <c r="S410" s="126">
        <f>S411+S421</f>
        <v>84397.061817151029</v>
      </c>
      <c r="T410" s="126">
        <f t="shared" ref="T410" si="305">T411+T421</f>
        <v>79588.724780109769</v>
      </c>
      <c r="U410" s="126">
        <f t="shared" ref="U410" si="306">U411+U421</f>
        <v>122813.18374848177</v>
      </c>
      <c r="V410" s="126">
        <f>SUM(S410:U410)</f>
        <v>286798.97034574253</v>
      </c>
    </row>
    <row r="411" spans="1:22" s="6" customFormat="1" ht="31.5" hidden="1">
      <c r="A411" s="129">
        <v>722</v>
      </c>
      <c r="B411" s="133" t="s">
        <v>254</v>
      </c>
      <c r="C411" s="123" t="s">
        <v>255</v>
      </c>
      <c r="D411" s="130"/>
      <c r="E411" s="126">
        <f>SUM(E412:E420)</f>
        <v>1127021.3987173408</v>
      </c>
      <c r="F411" s="106"/>
      <c r="G411" s="126">
        <f>SUM(G412:G420)</f>
        <v>96584.908491587907</v>
      </c>
      <c r="H411" s="126">
        <f t="shared" ref="H411:I411" si="307">SUM(H412:H420)</f>
        <v>92906.40239261456</v>
      </c>
      <c r="I411" s="126">
        <f t="shared" si="307"/>
        <v>122290.5801465096</v>
      </c>
      <c r="J411" s="126">
        <f>SUM(G411:I411)</f>
        <v>311781.89103071205</v>
      </c>
      <c r="K411" s="126">
        <f>SUM(K412:K420)</f>
        <v>76739.475638294491</v>
      </c>
      <c r="L411" s="126">
        <f t="shared" ref="L411" si="308">SUM(L412:L420)</f>
        <v>75667.934193592635</v>
      </c>
      <c r="M411" s="126">
        <f t="shared" ref="M411" si="309">SUM(M412:M420)</f>
        <v>112851.35971567917</v>
      </c>
      <c r="N411" s="126">
        <f>SUM(K411:M411)</f>
        <v>265258.76954756631</v>
      </c>
      <c r="O411" s="126">
        <f>SUM(O412:O420)</f>
        <v>74774.056369105121</v>
      </c>
      <c r="P411" s="126">
        <f t="shared" ref="P411" si="310">SUM(P412:P420)</f>
        <v>74111.440303223717</v>
      </c>
      <c r="Q411" s="126">
        <f t="shared" ref="Q411" si="311">SUM(Q412:Q420)</f>
        <v>114296.27112099111</v>
      </c>
      <c r="R411" s="126">
        <f>SUM(O411:Q411)</f>
        <v>263181.76779331994</v>
      </c>
      <c r="S411" s="126">
        <f>SUM(S412:S420)</f>
        <v>84397.061817151029</v>
      </c>
      <c r="T411" s="126">
        <f t="shared" ref="T411" si="312">SUM(T412:T420)</f>
        <v>79588.724780109769</v>
      </c>
      <c r="U411" s="126">
        <f t="shared" ref="U411" si="313">SUM(U412:U420)</f>
        <v>122813.18374848177</v>
      </c>
      <c r="V411" s="126">
        <f>SUM(S411:U411)</f>
        <v>286798.97034574253</v>
      </c>
    </row>
    <row r="412" spans="1:22" s="6" customFormat="1" hidden="1">
      <c r="A412" s="51">
        <v>723</v>
      </c>
      <c r="B412" s="45" t="s">
        <v>254</v>
      </c>
      <c r="C412" s="65" t="s">
        <v>158</v>
      </c>
      <c r="D412" s="59"/>
      <c r="E412" s="61">
        <f t="shared" ref="E412:E430" si="314">SUM(G412:V412)/2</f>
        <v>0</v>
      </c>
      <c r="F412" s="61"/>
      <c r="G412" s="61">
        <f>VLOOKUP($A412,[16]Dept!$A$5:$T$38,5,FALSE)*G$3%</f>
        <v>0</v>
      </c>
      <c r="H412" s="61">
        <f>VLOOKUP($A412,[16]Dept!$A$5:$T$38,6,FALSE)*H$3%</f>
        <v>0</v>
      </c>
      <c r="I412" s="61">
        <f>VLOOKUP($A412,[16]Dept!$A$5:$T$38,7,FALSE)*I$3%</f>
        <v>0</v>
      </c>
      <c r="J412" s="61">
        <f>SUM(G412:I412)</f>
        <v>0</v>
      </c>
      <c r="K412" s="61">
        <f>VLOOKUP($A412,[16]Dept!$A$5:$T$38,9,FALSE)*K$3%</f>
        <v>0</v>
      </c>
      <c r="L412" s="61">
        <f>VLOOKUP($A412,[16]Dept!$A$5:$T$38,10,FALSE)*L$3%</f>
        <v>0</v>
      </c>
      <c r="M412" s="61">
        <f>VLOOKUP($A412,[16]Dept!$A$5:$T$38,11,FALSE)*M$3%</f>
        <v>0</v>
      </c>
      <c r="N412" s="61">
        <f>SUM(K412:M412)</f>
        <v>0</v>
      </c>
      <c r="O412" s="61">
        <f>VLOOKUP($A412,[16]Dept!$A$5:$T$38,13,FALSE)*O$3%</f>
        <v>0</v>
      </c>
      <c r="P412" s="61">
        <f>VLOOKUP($A412,[16]Dept!$A$5:$T$38,14,FALSE)*P$3%</f>
        <v>0</v>
      </c>
      <c r="Q412" s="61">
        <f>VLOOKUP($A412,[16]Dept!$A$5:$T$38,15,FALSE)*Q$3%</f>
        <v>0</v>
      </c>
      <c r="R412" s="61">
        <f>SUM(O412:Q412)</f>
        <v>0</v>
      </c>
      <c r="S412" s="61">
        <f>VLOOKUP($A412,[16]Dept!$A$5:$T$38,17,FALSE)*S$3%</f>
        <v>0</v>
      </c>
      <c r="T412" s="61">
        <f>VLOOKUP($A412,[16]Dept!$A$5:$T$38,18,FALSE)*T$3%</f>
        <v>0</v>
      </c>
      <c r="U412" s="61">
        <f>VLOOKUP($A412,[16]Dept!$A$5:$T$38,19,FALSE)*U$3%</f>
        <v>0</v>
      </c>
      <c r="V412" s="61">
        <f>SUM(S412:U412)</f>
        <v>0</v>
      </c>
    </row>
    <row r="413" spans="1:22" s="6" customFormat="1" hidden="1">
      <c r="A413" s="51">
        <v>724</v>
      </c>
      <c r="B413" s="45" t="s">
        <v>254</v>
      </c>
      <c r="C413" s="65" t="s">
        <v>159</v>
      </c>
      <c r="D413" s="59"/>
      <c r="E413" s="61">
        <f t="shared" si="314"/>
        <v>0</v>
      </c>
      <c r="F413" s="61"/>
      <c r="G413" s="61">
        <f>VLOOKUP($A413,[16]Dept!$A$5:$T$38,5,FALSE)*G$3%</f>
        <v>0</v>
      </c>
      <c r="H413" s="61">
        <f>VLOOKUP($A413,[16]Dept!$A$5:$T$38,6,FALSE)*H$3%</f>
        <v>0</v>
      </c>
      <c r="I413" s="61">
        <f>VLOOKUP($A413,[16]Dept!$A$5:$T$38,7,FALSE)*I$3%</f>
        <v>0</v>
      </c>
      <c r="J413" s="61">
        <f t="shared" ref="J413:J420" si="315">SUM(G413:I413)</f>
        <v>0</v>
      </c>
      <c r="K413" s="61">
        <f>VLOOKUP($A413,[16]Dept!$A$5:$T$38,9,FALSE)*K$3%</f>
        <v>0</v>
      </c>
      <c r="L413" s="61">
        <f>VLOOKUP($A413,[16]Dept!$A$5:$T$38,10,FALSE)*L$3%</f>
        <v>0</v>
      </c>
      <c r="M413" s="61">
        <f>VLOOKUP($A413,[16]Dept!$A$5:$T$38,11,FALSE)*M$3%</f>
        <v>0</v>
      </c>
      <c r="N413" s="61">
        <f t="shared" ref="N413:N420" si="316">SUM(K413:M413)</f>
        <v>0</v>
      </c>
      <c r="O413" s="61">
        <f>VLOOKUP($A413,[16]Dept!$A$5:$T$38,13,FALSE)*O$3%</f>
        <v>0</v>
      </c>
      <c r="P413" s="61">
        <f>VLOOKUP($A413,[16]Dept!$A$5:$T$38,14,FALSE)*P$3%</f>
        <v>0</v>
      </c>
      <c r="Q413" s="61">
        <f>VLOOKUP($A413,[16]Dept!$A$5:$T$38,15,FALSE)*Q$3%</f>
        <v>0</v>
      </c>
      <c r="R413" s="61">
        <f t="shared" ref="R413:R420" si="317">SUM(O413:Q413)</f>
        <v>0</v>
      </c>
      <c r="S413" s="61">
        <f>VLOOKUP($A413,[16]Dept!$A$5:$T$38,17,FALSE)*S$3%</f>
        <v>0</v>
      </c>
      <c r="T413" s="61">
        <f>VLOOKUP($A413,[16]Dept!$A$5:$T$38,18,FALSE)*T$3%</f>
        <v>0</v>
      </c>
      <c r="U413" s="61">
        <f>VLOOKUP($A413,[16]Dept!$A$5:$T$38,19,FALSE)*U$3%</f>
        <v>0</v>
      </c>
      <c r="V413" s="61">
        <f t="shared" ref="V413:V420" si="318">SUM(S413:U413)</f>
        <v>0</v>
      </c>
    </row>
    <row r="414" spans="1:22" s="6" customFormat="1" hidden="1">
      <c r="A414" s="51">
        <v>725</v>
      </c>
      <c r="B414" s="45" t="s">
        <v>254</v>
      </c>
      <c r="C414" s="61" t="s">
        <v>68</v>
      </c>
      <c r="D414" s="59"/>
      <c r="E414" s="61">
        <f t="shared" si="314"/>
        <v>28422.679668301349</v>
      </c>
      <c r="F414" s="61"/>
      <c r="G414" s="61">
        <f>VLOOKUP($A414,[16]Dept!$A$5:$T$38,5,FALSE)*G$3%</f>
        <v>2819.9896463196687</v>
      </c>
      <c r="H414" s="61">
        <f>VLOOKUP($A414,[16]Dept!$A$5:$T$38,6,FALSE)*H$3%</f>
        <v>2712.5883009642289</v>
      </c>
      <c r="I414" s="61">
        <f>VLOOKUP($A414,[16]Dept!$A$5:$T$38,7,FALSE)*I$3%</f>
        <v>2409.6276747189918</v>
      </c>
      <c r="J414" s="61">
        <f t="shared" si="315"/>
        <v>7942.2056220028899</v>
      </c>
      <c r="K414" s="61">
        <f>VLOOKUP($A414,[16]Dept!$A$5:$T$38,9,FALSE)*K$3%</f>
        <v>2240.5625282839997</v>
      </c>
      <c r="L414" s="61">
        <f>VLOOKUP($A414,[16]Dept!$A$5:$T$38,10,FALSE)*L$3%</f>
        <v>2209.2767319121485</v>
      </c>
      <c r="M414" s="61">
        <f>VLOOKUP($A414,[16]Dept!$A$5:$T$38,11,FALSE)*M$3%</f>
        <v>2223.6677353927794</v>
      </c>
      <c r="N414" s="61">
        <f t="shared" si="316"/>
        <v>6673.5069955889267</v>
      </c>
      <c r="O414" s="61">
        <f>VLOOKUP($A414,[16]Dept!$A$5:$T$38,13,FALSE)*O$3%</f>
        <v>2183.1781803941435</v>
      </c>
      <c r="P414" s="61">
        <f>VLOOKUP($A414,[16]Dept!$A$5:$T$38,14,FALSE)*P$3%</f>
        <v>2163.8317786171683</v>
      </c>
      <c r="Q414" s="61">
        <f>VLOOKUP($A414,[16]Dept!$A$5:$T$38,15,FALSE)*Q$3%</f>
        <v>2252.13884004396</v>
      </c>
      <c r="R414" s="61">
        <f t="shared" si="317"/>
        <v>6599.1487990552714</v>
      </c>
      <c r="S414" s="61">
        <f>VLOOKUP($A414,[16]Dept!$A$5:$T$38,17,FALSE)*S$3%</f>
        <v>2464.1410777429637</v>
      </c>
      <c r="T414" s="61">
        <f>VLOOKUP($A414,[16]Dept!$A$5:$T$38,18,FALSE)*T$3%</f>
        <v>2323.7520576337538</v>
      </c>
      <c r="U414" s="61">
        <f>VLOOKUP($A414,[16]Dept!$A$5:$T$38,19,FALSE)*U$3%</f>
        <v>2419.9251162775427</v>
      </c>
      <c r="V414" s="61">
        <f t="shared" si="318"/>
        <v>7207.8182516542602</v>
      </c>
    </row>
    <row r="415" spans="1:22" s="6" customFormat="1" hidden="1">
      <c r="A415" s="51">
        <v>726</v>
      </c>
      <c r="B415" s="45" t="s">
        <v>254</v>
      </c>
      <c r="C415" s="61" t="s">
        <v>71</v>
      </c>
      <c r="D415" s="59"/>
      <c r="E415" s="61">
        <f t="shared" si="314"/>
        <v>3694.9720203510906</v>
      </c>
      <c r="F415" s="61"/>
      <c r="G415" s="61">
        <f>VLOOKUP($A415,[16]Dept!$A$5:$T$38,5,FALSE)*G$3%</f>
        <v>366.48600103010455</v>
      </c>
      <c r="H415" s="61">
        <f>VLOOKUP($A415,[16]Dept!$A$5:$T$38,6,FALSE)*H$3%</f>
        <v>352.52811660455785</v>
      </c>
      <c r="I415" s="61">
        <f>VLOOKUP($A415,[16]Dept!$A$5:$T$38,7,FALSE)*I$3%</f>
        <v>313.73364874187223</v>
      </c>
      <c r="J415" s="61">
        <f t="shared" si="315"/>
        <v>1032.7477663765346</v>
      </c>
      <c r="K415" s="61">
        <f>VLOOKUP($A415,[16]Dept!$A$5:$T$38,9,FALSE)*K$3%</f>
        <v>291.18362264923763</v>
      </c>
      <c r="L415" s="61">
        <f>VLOOKUP($A415,[16]Dept!$A$5:$T$38,10,FALSE)*L$3%</f>
        <v>287.11771892639041</v>
      </c>
      <c r="M415" s="61">
        <f>VLOOKUP($A415,[16]Dept!$A$5:$T$38,11,FALSE)*M$3%</f>
        <v>288.98797448683541</v>
      </c>
      <c r="N415" s="61">
        <f t="shared" si="316"/>
        <v>867.28931606246351</v>
      </c>
      <c r="O415" s="61">
        <f>VLOOKUP($A415,[16]Dept!$A$5:$T$38,13,FALSE)*O$3%</f>
        <v>283.72594981440278</v>
      </c>
      <c r="P415" s="61">
        <f>VLOOKUP($A415,[16]Dept!$A$5:$T$38,14,FALSE)*P$3%</f>
        <v>281.21169043376335</v>
      </c>
      <c r="Q415" s="61">
        <f>VLOOKUP($A415,[16]Dept!$A$5:$T$38,15,FALSE)*Q$3%</f>
        <v>292.68808072734538</v>
      </c>
      <c r="R415" s="61">
        <f t="shared" si="317"/>
        <v>857.62572097551151</v>
      </c>
      <c r="S415" s="61">
        <f>VLOOKUP($A415,[16]Dept!$A$5:$T$38,17,FALSE)*S$3%</f>
        <v>320.23990255943664</v>
      </c>
      <c r="T415" s="61">
        <f>VLOOKUP($A415,[16]Dept!$A$5:$T$38,18,FALSE)*T$3%</f>
        <v>301.99493820805793</v>
      </c>
      <c r="U415" s="61">
        <f>VLOOKUP($A415,[16]Dept!$A$5:$T$38,19,FALSE)*U$3%</f>
        <v>315.07437616908652</v>
      </c>
      <c r="V415" s="61">
        <f t="shared" si="318"/>
        <v>937.30921693658115</v>
      </c>
    </row>
    <row r="416" spans="1:22" s="6" customFormat="1" hidden="1">
      <c r="A416" s="51">
        <v>727</v>
      </c>
      <c r="B416" s="45" t="s">
        <v>254</v>
      </c>
      <c r="C416" s="61" t="s">
        <v>70</v>
      </c>
      <c r="D416" s="59"/>
      <c r="E416" s="61">
        <f t="shared" si="314"/>
        <v>338230.06771577935</v>
      </c>
      <c r="F416" s="61"/>
      <c r="G416" s="61">
        <f>VLOOKUP($A416,[16]Dept!$A$5:$T$38,5,FALSE)*G$3%</f>
        <v>33557.664615098198</v>
      </c>
      <c r="H416" s="61">
        <f>VLOOKUP($A416,[16]Dept!$A$5:$T$38,6,FALSE)*H$3%</f>
        <v>32279.596686248922</v>
      </c>
      <c r="I416" s="61">
        <f>VLOOKUP($A416,[16]Dept!$A$5:$T$38,7,FALSE)*I$3%</f>
        <v>28675.54465044375</v>
      </c>
      <c r="J416" s="61">
        <f t="shared" si="315"/>
        <v>94512.805951790855</v>
      </c>
      <c r="K416" s="61">
        <f>VLOOKUP($A416,[16]Dept!$A$5:$T$38,9,FALSE)*K$3%</f>
        <v>26662.525506587535</v>
      </c>
      <c r="L416" s="61">
        <f>VLOOKUP($A416,[16]Dept!$A$5:$T$38,10,FALSE)*L$3%</f>
        <v>26290.226883706768</v>
      </c>
      <c r="M416" s="61">
        <f>VLOOKUP($A416,[16]Dept!$A$5:$T$38,11,FALSE)*M$3%</f>
        <v>26461.478742346739</v>
      </c>
      <c r="N416" s="61">
        <f t="shared" si="316"/>
        <v>79414.231132641042</v>
      </c>
      <c r="O416" s="61">
        <f>VLOOKUP($A416,[16]Dept!$A$5:$T$38,13,FALSE)*O$3%</f>
        <v>25979.656084298309</v>
      </c>
      <c r="P416" s="61">
        <f>VLOOKUP($A416,[16]Dept!$A$5:$T$38,14,FALSE)*P$3%</f>
        <v>25749.435358776158</v>
      </c>
      <c r="Q416" s="61">
        <f>VLOOKUP($A416,[16]Dept!$A$5:$T$38,15,FALSE)*Q$3%</f>
        <v>26800.282745529021</v>
      </c>
      <c r="R416" s="61">
        <f t="shared" si="317"/>
        <v>78529.374188603484</v>
      </c>
      <c r="S416" s="61">
        <f>VLOOKUP($A416,[16]Dept!$A$5:$T$38,17,FALSE)*S$3%</f>
        <v>29323.093423092421</v>
      </c>
      <c r="T416" s="61">
        <f>VLOOKUP($A416,[16]Dept!$A$5:$T$38,18,FALSE)*T$3%</f>
        <v>27652.474646666917</v>
      </c>
      <c r="U416" s="61">
        <f>VLOOKUP($A416,[16]Dept!$A$5:$T$38,19,FALSE)*U$3%</f>
        <v>28798.088372984617</v>
      </c>
      <c r="V416" s="61">
        <f t="shared" si="318"/>
        <v>85773.656442743959</v>
      </c>
    </row>
    <row r="417" spans="1:22" s="6" customFormat="1" hidden="1">
      <c r="A417" s="51">
        <v>728</v>
      </c>
      <c r="B417" s="45" t="s">
        <v>254</v>
      </c>
      <c r="C417" s="61" t="s">
        <v>56</v>
      </c>
      <c r="D417" s="59"/>
      <c r="E417" s="61">
        <f t="shared" si="314"/>
        <v>0</v>
      </c>
      <c r="F417" s="61"/>
      <c r="G417" s="61">
        <f>VLOOKUP($A417,[16]Dept!$A$5:$T$38,5,FALSE)*G$3%</f>
        <v>0</v>
      </c>
      <c r="H417" s="61">
        <f>VLOOKUP($A417,[16]Dept!$A$5:$T$38,6,FALSE)*H$3%</f>
        <v>0</v>
      </c>
      <c r="I417" s="61">
        <f>VLOOKUP($A417,[16]Dept!$A$5:$T$38,7,FALSE)*I$3%</f>
        <v>0</v>
      </c>
      <c r="J417" s="61">
        <f t="shared" si="315"/>
        <v>0</v>
      </c>
      <c r="K417" s="61">
        <f>VLOOKUP($A417,[16]Dept!$A$5:$T$38,9,FALSE)*K$3%</f>
        <v>0</v>
      </c>
      <c r="L417" s="61">
        <f>VLOOKUP($A417,[16]Dept!$A$5:$T$38,10,FALSE)*L$3%</f>
        <v>0</v>
      </c>
      <c r="M417" s="61">
        <f>VLOOKUP($A417,[16]Dept!$A$5:$T$38,11,FALSE)*M$3%</f>
        <v>0</v>
      </c>
      <c r="N417" s="61">
        <f t="shared" si="316"/>
        <v>0</v>
      </c>
      <c r="O417" s="61">
        <f>VLOOKUP($A417,[16]Dept!$A$5:$T$38,13,FALSE)*O$3%</f>
        <v>0</v>
      </c>
      <c r="P417" s="61">
        <f>VLOOKUP($A417,[16]Dept!$A$5:$T$38,14,FALSE)*P$3%</f>
        <v>0</v>
      </c>
      <c r="Q417" s="61">
        <f>VLOOKUP($A417,[16]Dept!$A$5:$T$38,15,FALSE)*Q$3%</f>
        <v>0</v>
      </c>
      <c r="R417" s="61">
        <f t="shared" si="317"/>
        <v>0</v>
      </c>
      <c r="S417" s="61">
        <f>VLOOKUP($A417,[16]Dept!$A$5:$T$38,17,FALSE)*S$3%</f>
        <v>0</v>
      </c>
      <c r="T417" s="61">
        <f>VLOOKUP($A417,[16]Dept!$A$5:$T$38,18,FALSE)*T$3%</f>
        <v>0</v>
      </c>
      <c r="U417" s="61">
        <f>VLOOKUP($A417,[16]Dept!$A$5:$T$38,19,FALSE)*U$3%</f>
        <v>0</v>
      </c>
      <c r="V417" s="61">
        <f t="shared" si="318"/>
        <v>0</v>
      </c>
    </row>
    <row r="418" spans="1:22" s="6" customFormat="1" hidden="1">
      <c r="A418" s="51">
        <v>729</v>
      </c>
      <c r="B418" s="45" t="s">
        <v>254</v>
      </c>
      <c r="C418" s="61" t="s">
        <v>47</v>
      </c>
      <c r="D418" s="59"/>
      <c r="E418" s="61">
        <f t="shared" si="314"/>
        <v>603135.18835136364</v>
      </c>
      <c r="F418" s="61"/>
      <c r="G418" s="61">
        <f>VLOOKUP($A418,[16]Dept!$A$5:$T$38,5,FALSE)*G$3%</f>
        <v>59840.768229139925</v>
      </c>
      <c r="H418" s="61">
        <f>VLOOKUP($A418,[16]Dept!$A$5:$T$38,6,FALSE)*H$3%</f>
        <v>57561.68928879685</v>
      </c>
      <c r="I418" s="61">
        <f>VLOOKUP($A418,[16]Dept!$A$5:$T$38,7,FALSE)*I$3%</f>
        <v>51132.801636192606</v>
      </c>
      <c r="J418" s="61">
        <f t="shared" si="315"/>
        <v>168535.25915412937</v>
      </c>
      <c r="K418" s="61">
        <f>VLOOKUP($A418,[16]Dept!$A$5:$T$38,9,FALSE)*K$3%</f>
        <v>47545.203980773716</v>
      </c>
      <c r="L418" s="61">
        <f>VLOOKUP($A418,[16]Dept!$A$5:$T$38,10,FALSE)*L$3%</f>
        <v>46881.312859047321</v>
      </c>
      <c r="M418" s="61">
        <f>VLOOKUP($A418,[16]Dept!$A$5:$T$38,11,FALSE)*M$3%</f>
        <v>47186.692953259037</v>
      </c>
      <c r="N418" s="61">
        <f t="shared" si="316"/>
        <v>141613.20979308008</v>
      </c>
      <c r="O418" s="61">
        <f>VLOOKUP($A418,[16]Dept!$A$5:$T$38,13,FALSE)*O$3%</f>
        <v>46327.496154598259</v>
      </c>
      <c r="P418" s="61">
        <f>VLOOKUP($A418,[16]Dept!$A$5:$T$38,14,FALSE)*P$3%</f>
        <v>45916.961475396623</v>
      </c>
      <c r="Q418" s="61">
        <f>VLOOKUP($A418,[16]Dept!$A$5:$T$38,15,FALSE)*Q$3%</f>
        <v>47790.855729843133</v>
      </c>
      <c r="R418" s="61">
        <f t="shared" si="317"/>
        <v>140035.31335983801</v>
      </c>
      <c r="S418" s="61">
        <f>VLOOKUP($A418,[16]Dept!$A$5:$T$38,17,FALSE)*S$3%</f>
        <v>52289.587413756206</v>
      </c>
      <c r="T418" s="61">
        <f>VLOOKUP($A418,[16]Dept!$A$5:$T$38,18,FALSE)*T$3%</f>
        <v>49310.503137601037</v>
      </c>
      <c r="U418" s="61">
        <f>VLOOKUP($A418,[16]Dept!$A$5:$T$38,19,FALSE)*U$3%</f>
        <v>51351.315492958907</v>
      </c>
      <c r="V418" s="61">
        <f t="shared" si="318"/>
        <v>152951.40604431616</v>
      </c>
    </row>
    <row r="419" spans="1:22" s="6" customFormat="1" hidden="1">
      <c r="A419" s="51">
        <v>730</v>
      </c>
      <c r="B419" s="45" t="s">
        <v>254</v>
      </c>
      <c r="C419" s="61" t="s">
        <v>50</v>
      </c>
      <c r="D419" s="59"/>
      <c r="E419" s="61">
        <f t="shared" si="314"/>
        <v>69790.223164338822</v>
      </c>
      <c r="F419" s="61"/>
      <c r="G419" s="61">
        <f>VLOOKUP($A419,[16]Dept!$A$5:$T$38,5,FALSE)*G$3%</f>
        <v>0</v>
      </c>
      <c r="H419" s="61">
        <f>VLOOKUP($A419,[16]Dept!$A$5:$T$38,6,FALSE)*H$3%</f>
        <v>0</v>
      </c>
      <c r="I419" s="61">
        <f>VLOOKUP($A419,[16]Dept!$A$5:$T$38,7,FALSE)*I$3%</f>
        <v>18072.214789278354</v>
      </c>
      <c r="J419" s="61">
        <f t="shared" si="315"/>
        <v>18072.214789278354</v>
      </c>
      <c r="K419" s="61">
        <f>VLOOKUP($A419,[16]Dept!$A$5:$T$38,9,FALSE)*K$3%</f>
        <v>0</v>
      </c>
      <c r="L419" s="61">
        <f>VLOOKUP($A419,[16]Dept!$A$5:$T$38,10,FALSE)*L$3%</f>
        <v>0</v>
      </c>
      <c r="M419" s="61">
        <f>VLOOKUP($A419,[16]Dept!$A$5:$T$38,11,FALSE)*M$3%</f>
        <v>16677.514686451719</v>
      </c>
      <c r="N419" s="61">
        <f t="shared" si="316"/>
        <v>16677.514686451719</v>
      </c>
      <c r="O419" s="61">
        <f>VLOOKUP($A419,[16]Dept!$A$5:$T$38,13,FALSE)*O$3%</f>
        <v>0</v>
      </c>
      <c r="P419" s="61">
        <f>VLOOKUP($A419,[16]Dept!$A$5:$T$38,14,FALSE)*P$3%</f>
        <v>0</v>
      </c>
      <c r="Q419" s="61">
        <f>VLOOKUP($A419,[16]Dept!$A$5:$T$38,15,FALSE)*Q$3%</f>
        <v>16891.048056748925</v>
      </c>
      <c r="R419" s="61">
        <f t="shared" si="317"/>
        <v>16891.048056748925</v>
      </c>
      <c r="S419" s="61">
        <f>VLOOKUP($A419,[16]Dept!$A$5:$T$38,17,FALSE)*S$3%</f>
        <v>0</v>
      </c>
      <c r="T419" s="61">
        <f>VLOOKUP($A419,[16]Dept!$A$5:$T$38,18,FALSE)*T$3%</f>
        <v>0</v>
      </c>
      <c r="U419" s="61">
        <f>VLOOKUP($A419,[16]Dept!$A$5:$T$38,19,FALSE)*U$3%</f>
        <v>18149.44563185982</v>
      </c>
      <c r="V419" s="61">
        <f t="shared" si="318"/>
        <v>18149.44563185982</v>
      </c>
    </row>
    <row r="420" spans="1:22" s="6" customFormat="1" hidden="1">
      <c r="A420" s="51">
        <v>731</v>
      </c>
      <c r="B420" s="45" t="s">
        <v>254</v>
      </c>
      <c r="C420" s="61" t="s">
        <v>48</v>
      </c>
      <c r="D420" s="59"/>
      <c r="E420" s="61">
        <f t="shared" si="314"/>
        <v>83748.267797206587</v>
      </c>
      <c r="F420" s="61"/>
      <c r="G420" s="61">
        <f>VLOOKUP($A420,[16]Dept!$A$5:$T$38,5,FALSE)*G$3%</f>
        <v>0</v>
      </c>
      <c r="H420" s="61">
        <f>VLOOKUP($A420,[16]Dept!$A$5:$T$38,6,FALSE)*H$3%</f>
        <v>0</v>
      </c>
      <c r="I420" s="61">
        <f>VLOOKUP($A420,[16]Dept!$A$5:$T$38,7,FALSE)*I$3%</f>
        <v>21686.657747134024</v>
      </c>
      <c r="J420" s="61">
        <f t="shared" si="315"/>
        <v>21686.657747134024</v>
      </c>
      <c r="K420" s="61">
        <f>VLOOKUP($A420,[16]Dept!$A$5:$T$38,9,FALSE)*K$3%</f>
        <v>0</v>
      </c>
      <c r="L420" s="61">
        <f>VLOOKUP($A420,[16]Dept!$A$5:$T$38,10,FALSE)*L$3%</f>
        <v>0</v>
      </c>
      <c r="M420" s="61">
        <f>VLOOKUP($A420,[16]Dept!$A$5:$T$38,11,FALSE)*M$3%</f>
        <v>20013.017623742064</v>
      </c>
      <c r="N420" s="61">
        <f t="shared" si="316"/>
        <v>20013.017623742064</v>
      </c>
      <c r="O420" s="61">
        <f>VLOOKUP($A420,[16]Dept!$A$5:$T$38,13,FALSE)*O$3%</f>
        <v>0</v>
      </c>
      <c r="P420" s="61">
        <f>VLOOKUP($A420,[16]Dept!$A$5:$T$38,14,FALSE)*P$3%</f>
        <v>0</v>
      </c>
      <c r="Q420" s="61">
        <f>VLOOKUP($A420,[16]Dept!$A$5:$T$38,15,FALSE)*Q$3%</f>
        <v>20269.257668098708</v>
      </c>
      <c r="R420" s="61">
        <f t="shared" si="317"/>
        <v>20269.257668098708</v>
      </c>
      <c r="S420" s="61">
        <f>VLOOKUP($A420,[16]Dept!$A$5:$T$38,17,FALSE)*S$3%</f>
        <v>0</v>
      </c>
      <c r="T420" s="61">
        <f>VLOOKUP($A420,[16]Dept!$A$5:$T$38,18,FALSE)*T$3%</f>
        <v>0</v>
      </c>
      <c r="U420" s="61">
        <f>VLOOKUP($A420,[16]Dept!$A$5:$T$38,19,FALSE)*U$3%</f>
        <v>21779.334758231787</v>
      </c>
      <c r="V420" s="61">
        <f t="shared" si="318"/>
        <v>21779.334758231787</v>
      </c>
    </row>
    <row r="421" spans="1:22" s="6" customFormat="1" ht="31.5" hidden="1">
      <c r="A421" s="129">
        <v>732</v>
      </c>
      <c r="B421" s="133" t="s">
        <v>256</v>
      </c>
      <c r="C421" s="123" t="s">
        <v>257</v>
      </c>
      <c r="D421" s="130"/>
      <c r="E421" s="126">
        <f>SUM(E422:E430)</f>
        <v>0</v>
      </c>
      <c r="F421" s="106"/>
      <c r="G421" s="126">
        <f>SUM(G422:G430)</f>
        <v>0</v>
      </c>
      <c r="H421" s="126">
        <f t="shared" ref="H421" si="319">SUM(H422:H430)</f>
        <v>0</v>
      </c>
      <c r="I421" s="126">
        <f t="shared" ref="I421" si="320">SUM(I422:I430)</f>
        <v>0</v>
      </c>
      <c r="J421" s="126">
        <f>SUM(G421:I421)</f>
        <v>0</v>
      </c>
      <c r="K421" s="126">
        <f>SUM(K422:K430)</f>
        <v>0</v>
      </c>
      <c r="L421" s="126">
        <f t="shared" ref="L421" si="321">SUM(L422:L430)</f>
        <v>0</v>
      </c>
      <c r="M421" s="126">
        <f t="shared" ref="M421" si="322">SUM(M422:M430)</f>
        <v>0</v>
      </c>
      <c r="N421" s="126">
        <f>SUM(K421:M421)</f>
        <v>0</v>
      </c>
      <c r="O421" s="126">
        <f>SUM(O422:O430)</f>
        <v>0</v>
      </c>
      <c r="P421" s="126">
        <f t="shared" ref="P421" si="323">SUM(P422:P430)</f>
        <v>0</v>
      </c>
      <c r="Q421" s="126">
        <f t="shared" ref="Q421" si="324">SUM(Q422:Q430)</f>
        <v>0</v>
      </c>
      <c r="R421" s="126">
        <f>SUM(O421:Q421)</f>
        <v>0</v>
      </c>
      <c r="S421" s="126">
        <f>SUM(S422:S430)</f>
        <v>0</v>
      </c>
      <c r="T421" s="126">
        <f t="shared" ref="T421" si="325">SUM(T422:T430)</f>
        <v>0</v>
      </c>
      <c r="U421" s="126">
        <f t="shared" ref="U421" si="326">SUM(U422:U430)</f>
        <v>0</v>
      </c>
      <c r="V421" s="126">
        <f>SUM(S421:U421)</f>
        <v>0</v>
      </c>
    </row>
    <row r="422" spans="1:22" s="6" customFormat="1" hidden="1">
      <c r="A422" s="51">
        <v>733</v>
      </c>
      <c r="B422" s="45" t="s">
        <v>256</v>
      </c>
      <c r="C422" s="65" t="s">
        <v>158</v>
      </c>
      <c r="D422" s="59"/>
      <c r="E422" s="61">
        <f t="shared" si="314"/>
        <v>0</v>
      </c>
      <c r="F422" s="61"/>
      <c r="G422" s="61">
        <f>VLOOKUP($A422,[16]Dept!$A$5:$T$38,5,FALSE)*G$3%</f>
        <v>0</v>
      </c>
      <c r="H422" s="61">
        <f>VLOOKUP($A422,[16]Dept!$A$5:$T$38,6,FALSE)*H$3%</f>
        <v>0</v>
      </c>
      <c r="I422" s="61">
        <f>VLOOKUP($A422,[16]Dept!$A$5:$T$38,7,FALSE)*I$3%</f>
        <v>0</v>
      </c>
      <c r="J422" s="61">
        <f t="shared" ref="J422:J430" si="327">SUM(G422:I422)</f>
        <v>0</v>
      </c>
      <c r="K422" s="61">
        <f>VLOOKUP($A422,[16]Dept!$A$5:$T$38,9,FALSE)*K$3%</f>
        <v>0</v>
      </c>
      <c r="L422" s="61">
        <f>VLOOKUP($A422,[16]Dept!$A$5:$T$38,10,FALSE)*L$3%</f>
        <v>0</v>
      </c>
      <c r="M422" s="61">
        <f>VLOOKUP($A422,[16]Dept!$A$5:$T$38,11,FALSE)*M$3%</f>
        <v>0</v>
      </c>
      <c r="N422" s="61">
        <f t="shared" ref="N422:N430" si="328">SUM(K422:M422)</f>
        <v>0</v>
      </c>
      <c r="O422" s="61">
        <f>VLOOKUP($A422,[16]Dept!$A$5:$T$38,13,FALSE)*O$3%</f>
        <v>0</v>
      </c>
      <c r="P422" s="61">
        <f>VLOOKUP($A422,[16]Dept!$A$5:$T$38,14,FALSE)*P$3%</f>
        <v>0</v>
      </c>
      <c r="Q422" s="61">
        <f>VLOOKUP($A422,[16]Dept!$A$5:$T$38,15,FALSE)*Q$3%</f>
        <v>0</v>
      </c>
      <c r="R422" s="61">
        <f t="shared" ref="R422:R430" si="329">SUM(O422:Q422)</f>
        <v>0</v>
      </c>
      <c r="S422" s="61">
        <f>VLOOKUP($A422,[16]Dept!$A$5:$T$38,17,FALSE)*S$3%</f>
        <v>0</v>
      </c>
      <c r="T422" s="61">
        <f>VLOOKUP($A422,[16]Dept!$A$5:$T$38,18,FALSE)*T$3%</f>
        <v>0</v>
      </c>
      <c r="U422" s="61">
        <f>VLOOKUP($A422,[16]Dept!$A$5:$T$38,19,FALSE)*U$3%</f>
        <v>0</v>
      </c>
      <c r="V422" s="61">
        <f t="shared" ref="V422:V430" si="330">SUM(S422:U422)</f>
        <v>0</v>
      </c>
    </row>
    <row r="423" spans="1:22" s="6" customFormat="1" hidden="1">
      <c r="A423" s="51">
        <v>734</v>
      </c>
      <c r="B423" s="45" t="s">
        <v>256</v>
      </c>
      <c r="C423" s="65" t="s">
        <v>159</v>
      </c>
      <c r="D423" s="59"/>
      <c r="E423" s="61">
        <f t="shared" si="314"/>
        <v>0</v>
      </c>
      <c r="F423" s="61"/>
      <c r="G423" s="61">
        <f>VLOOKUP($A423,[16]Dept!$A$5:$T$38,5,FALSE)*G$3%</f>
        <v>0</v>
      </c>
      <c r="H423" s="61">
        <f>VLOOKUP($A423,[16]Dept!$A$5:$T$38,6,FALSE)*H$3%</f>
        <v>0</v>
      </c>
      <c r="I423" s="61">
        <f>VLOOKUP($A423,[16]Dept!$A$5:$T$38,7,FALSE)*I$3%</f>
        <v>0</v>
      </c>
      <c r="J423" s="61">
        <f t="shared" si="327"/>
        <v>0</v>
      </c>
      <c r="K423" s="61">
        <f>VLOOKUP($A423,[16]Dept!$A$5:$T$38,9,FALSE)*K$3%</f>
        <v>0</v>
      </c>
      <c r="L423" s="61">
        <f>VLOOKUP($A423,[16]Dept!$A$5:$T$38,10,FALSE)*L$3%</f>
        <v>0</v>
      </c>
      <c r="M423" s="61">
        <f>VLOOKUP($A423,[16]Dept!$A$5:$T$38,11,FALSE)*M$3%</f>
        <v>0</v>
      </c>
      <c r="N423" s="61">
        <f t="shared" si="328"/>
        <v>0</v>
      </c>
      <c r="O423" s="61">
        <f>VLOOKUP($A423,[16]Dept!$A$5:$T$38,13,FALSE)*O$3%</f>
        <v>0</v>
      </c>
      <c r="P423" s="61">
        <f>VLOOKUP($A423,[16]Dept!$A$5:$T$38,14,FALSE)*P$3%</f>
        <v>0</v>
      </c>
      <c r="Q423" s="61">
        <f>VLOOKUP($A423,[16]Dept!$A$5:$T$38,15,FALSE)*Q$3%</f>
        <v>0</v>
      </c>
      <c r="R423" s="61">
        <f t="shared" si="329"/>
        <v>0</v>
      </c>
      <c r="S423" s="61">
        <f>VLOOKUP($A423,[16]Dept!$A$5:$T$38,17,FALSE)*S$3%</f>
        <v>0</v>
      </c>
      <c r="T423" s="61">
        <f>VLOOKUP($A423,[16]Dept!$A$5:$T$38,18,FALSE)*T$3%</f>
        <v>0</v>
      </c>
      <c r="U423" s="61">
        <f>VLOOKUP($A423,[16]Dept!$A$5:$T$38,19,FALSE)*U$3%</f>
        <v>0</v>
      </c>
      <c r="V423" s="61">
        <f t="shared" si="330"/>
        <v>0</v>
      </c>
    </row>
    <row r="424" spans="1:22" s="6" customFormat="1" hidden="1">
      <c r="A424" s="51">
        <v>735</v>
      </c>
      <c r="B424" s="45" t="s">
        <v>256</v>
      </c>
      <c r="C424" s="61" t="s">
        <v>68</v>
      </c>
      <c r="D424" s="59"/>
      <c r="E424" s="61">
        <f t="shared" si="314"/>
        <v>0</v>
      </c>
      <c r="F424" s="61"/>
      <c r="G424" s="61">
        <f>VLOOKUP($A424,[16]Dept!$A$5:$T$38,5,FALSE)*G$3%</f>
        <v>0</v>
      </c>
      <c r="H424" s="61">
        <f>VLOOKUP($A424,[16]Dept!$A$5:$T$38,6,FALSE)*H$3%</f>
        <v>0</v>
      </c>
      <c r="I424" s="61">
        <f>VLOOKUP($A424,[16]Dept!$A$5:$T$38,7,FALSE)*I$3%</f>
        <v>0</v>
      </c>
      <c r="J424" s="61">
        <f t="shared" si="327"/>
        <v>0</v>
      </c>
      <c r="K424" s="61">
        <f>VLOOKUP($A424,[16]Dept!$A$5:$T$38,9,FALSE)*K$3%</f>
        <v>0</v>
      </c>
      <c r="L424" s="61">
        <f>VLOOKUP($A424,[16]Dept!$A$5:$T$38,10,FALSE)*L$3%</f>
        <v>0</v>
      </c>
      <c r="M424" s="61">
        <f>VLOOKUP($A424,[16]Dept!$A$5:$T$38,11,FALSE)*M$3%</f>
        <v>0</v>
      </c>
      <c r="N424" s="61">
        <f t="shared" si="328"/>
        <v>0</v>
      </c>
      <c r="O424" s="61">
        <f>VLOOKUP($A424,[16]Dept!$A$5:$T$38,13,FALSE)*O$3%</f>
        <v>0</v>
      </c>
      <c r="P424" s="61">
        <f>VLOOKUP($A424,[16]Dept!$A$5:$T$38,14,FALSE)*P$3%</f>
        <v>0</v>
      </c>
      <c r="Q424" s="61">
        <f>VLOOKUP($A424,[16]Dept!$A$5:$T$38,15,FALSE)*Q$3%</f>
        <v>0</v>
      </c>
      <c r="R424" s="61">
        <f t="shared" si="329"/>
        <v>0</v>
      </c>
      <c r="S424" s="61">
        <f>VLOOKUP($A424,[16]Dept!$A$5:$T$38,17,FALSE)*S$3%</f>
        <v>0</v>
      </c>
      <c r="T424" s="61">
        <f>VLOOKUP($A424,[16]Dept!$A$5:$T$38,18,FALSE)*T$3%</f>
        <v>0</v>
      </c>
      <c r="U424" s="61">
        <f>VLOOKUP($A424,[16]Dept!$A$5:$T$38,19,FALSE)*U$3%</f>
        <v>0</v>
      </c>
      <c r="V424" s="61">
        <f t="shared" si="330"/>
        <v>0</v>
      </c>
    </row>
    <row r="425" spans="1:22" s="6" customFormat="1" hidden="1">
      <c r="A425" s="51">
        <v>736</v>
      </c>
      <c r="B425" s="45" t="s">
        <v>256</v>
      </c>
      <c r="C425" s="61" t="s">
        <v>71</v>
      </c>
      <c r="D425" s="59"/>
      <c r="E425" s="61">
        <f t="shared" si="314"/>
        <v>0</v>
      </c>
      <c r="F425" s="61"/>
      <c r="G425" s="61">
        <f>VLOOKUP($A425,[16]Dept!$A$5:$T$38,5,FALSE)*G$3%</f>
        <v>0</v>
      </c>
      <c r="H425" s="61">
        <f>VLOOKUP($A425,[16]Dept!$A$5:$T$38,6,FALSE)*H$3%</f>
        <v>0</v>
      </c>
      <c r="I425" s="61">
        <f>VLOOKUP($A425,[16]Dept!$A$5:$T$38,7,FALSE)*I$3%</f>
        <v>0</v>
      </c>
      <c r="J425" s="61">
        <f t="shared" si="327"/>
        <v>0</v>
      </c>
      <c r="K425" s="61">
        <f>VLOOKUP($A425,[16]Dept!$A$5:$T$38,9,FALSE)*K$3%</f>
        <v>0</v>
      </c>
      <c r="L425" s="61">
        <f>VLOOKUP($A425,[16]Dept!$A$5:$T$38,10,FALSE)*L$3%</f>
        <v>0</v>
      </c>
      <c r="M425" s="61">
        <f>VLOOKUP($A425,[16]Dept!$A$5:$T$38,11,FALSE)*M$3%</f>
        <v>0</v>
      </c>
      <c r="N425" s="61">
        <f t="shared" si="328"/>
        <v>0</v>
      </c>
      <c r="O425" s="61">
        <f>VLOOKUP($A425,[16]Dept!$A$5:$T$38,13,FALSE)*O$3%</f>
        <v>0</v>
      </c>
      <c r="P425" s="61">
        <f>VLOOKUP($A425,[16]Dept!$A$5:$T$38,14,FALSE)*P$3%</f>
        <v>0</v>
      </c>
      <c r="Q425" s="61">
        <f>VLOOKUP($A425,[16]Dept!$A$5:$T$38,15,FALSE)*Q$3%</f>
        <v>0</v>
      </c>
      <c r="R425" s="61">
        <f t="shared" si="329"/>
        <v>0</v>
      </c>
      <c r="S425" s="61">
        <f>VLOOKUP($A425,[16]Dept!$A$5:$T$38,17,FALSE)*S$3%</f>
        <v>0</v>
      </c>
      <c r="T425" s="61">
        <f>VLOOKUP($A425,[16]Dept!$A$5:$T$38,18,FALSE)*T$3%</f>
        <v>0</v>
      </c>
      <c r="U425" s="61">
        <f>VLOOKUP($A425,[16]Dept!$A$5:$T$38,19,FALSE)*U$3%</f>
        <v>0</v>
      </c>
      <c r="V425" s="61">
        <f t="shared" si="330"/>
        <v>0</v>
      </c>
    </row>
    <row r="426" spans="1:22" s="6" customFormat="1" hidden="1">
      <c r="A426" s="51">
        <v>737</v>
      </c>
      <c r="B426" s="45" t="s">
        <v>256</v>
      </c>
      <c r="C426" s="61" t="s">
        <v>70</v>
      </c>
      <c r="D426" s="59"/>
      <c r="E426" s="61">
        <f t="shared" si="314"/>
        <v>0</v>
      </c>
      <c r="F426" s="61"/>
      <c r="G426" s="61">
        <f>VLOOKUP($A426,[16]Dept!$A$5:$T$38,5,FALSE)*G$3%</f>
        <v>0</v>
      </c>
      <c r="H426" s="61">
        <f>VLOOKUP($A426,[16]Dept!$A$5:$T$38,6,FALSE)*H$3%</f>
        <v>0</v>
      </c>
      <c r="I426" s="61">
        <f>VLOOKUP($A426,[16]Dept!$A$5:$T$38,7,FALSE)*I$3%</f>
        <v>0</v>
      </c>
      <c r="J426" s="61">
        <f t="shared" si="327"/>
        <v>0</v>
      </c>
      <c r="K426" s="61">
        <f>VLOOKUP($A426,[16]Dept!$A$5:$T$38,9,FALSE)*K$3%</f>
        <v>0</v>
      </c>
      <c r="L426" s="61">
        <f>VLOOKUP($A426,[16]Dept!$A$5:$T$38,10,FALSE)*L$3%</f>
        <v>0</v>
      </c>
      <c r="M426" s="61">
        <f>VLOOKUP($A426,[16]Dept!$A$5:$T$38,11,FALSE)*M$3%</f>
        <v>0</v>
      </c>
      <c r="N426" s="61">
        <f t="shared" si="328"/>
        <v>0</v>
      </c>
      <c r="O426" s="61">
        <f>VLOOKUP($A426,[16]Dept!$A$5:$T$38,13,FALSE)*O$3%</f>
        <v>0</v>
      </c>
      <c r="P426" s="61">
        <f>VLOOKUP($A426,[16]Dept!$A$5:$T$38,14,FALSE)*P$3%</f>
        <v>0</v>
      </c>
      <c r="Q426" s="61">
        <f>VLOOKUP($A426,[16]Dept!$A$5:$T$38,15,FALSE)*Q$3%</f>
        <v>0</v>
      </c>
      <c r="R426" s="61">
        <f t="shared" si="329"/>
        <v>0</v>
      </c>
      <c r="S426" s="61">
        <f>VLOOKUP($A426,[16]Dept!$A$5:$T$38,17,FALSE)*S$3%</f>
        <v>0</v>
      </c>
      <c r="T426" s="61">
        <f>VLOOKUP($A426,[16]Dept!$A$5:$T$38,18,FALSE)*T$3%</f>
        <v>0</v>
      </c>
      <c r="U426" s="61">
        <f>VLOOKUP($A426,[16]Dept!$A$5:$T$38,19,FALSE)*U$3%</f>
        <v>0</v>
      </c>
      <c r="V426" s="61">
        <f t="shared" si="330"/>
        <v>0</v>
      </c>
    </row>
    <row r="427" spans="1:22" s="6" customFormat="1" hidden="1">
      <c r="A427" s="51">
        <v>738</v>
      </c>
      <c r="B427" s="45" t="s">
        <v>256</v>
      </c>
      <c r="C427" s="61" t="s">
        <v>56</v>
      </c>
      <c r="D427" s="59"/>
      <c r="E427" s="61">
        <f t="shared" si="314"/>
        <v>0</v>
      </c>
      <c r="F427" s="61"/>
      <c r="G427" s="61">
        <f>VLOOKUP($A427,[16]Dept!$A$5:$T$38,5,FALSE)*G$3%</f>
        <v>0</v>
      </c>
      <c r="H427" s="61">
        <f>VLOOKUP($A427,[16]Dept!$A$5:$T$38,6,FALSE)*H$3%</f>
        <v>0</v>
      </c>
      <c r="I427" s="61">
        <f>VLOOKUP($A427,[16]Dept!$A$5:$T$38,7,FALSE)*I$3%</f>
        <v>0</v>
      </c>
      <c r="J427" s="61">
        <f t="shared" si="327"/>
        <v>0</v>
      </c>
      <c r="K427" s="61">
        <f>VLOOKUP($A427,[16]Dept!$A$5:$T$38,9,FALSE)*K$3%</f>
        <v>0</v>
      </c>
      <c r="L427" s="61">
        <f>VLOOKUP($A427,[16]Dept!$A$5:$T$38,10,FALSE)*L$3%</f>
        <v>0</v>
      </c>
      <c r="M427" s="61">
        <f>VLOOKUP($A427,[16]Dept!$A$5:$T$38,11,FALSE)*M$3%</f>
        <v>0</v>
      </c>
      <c r="N427" s="61">
        <f t="shared" si="328"/>
        <v>0</v>
      </c>
      <c r="O427" s="61">
        <f>VLOOKUP($A427,[16]Dept!$A$5:$T$38,13,FALSE)*O$3%</f>
        <v>0</v>
      </c>
      <c r="P427" s="61">
        <f>VLOOKUP($A427,[16]Dept!$A$5:$T$38,14,FALSE)*P$3%</f>
        <v>0</v>
      </c>
      <c r="Q427" s="61">
        <f>VLOOKUP($A427,[16]Dept!$A$5:$T$38,15,FALSE)*Q$3%</f>
        <v>0</v>
      </c>
      <c r="R427" s="61">
        <f t="shared" si="329"/>
        <v>0</v>
      </c>
      <c r="S427" s="61">
        <f>VLOOKUP($A427,[16]Dept!$A$5:$T$38,17,FALSE)*S$3%</f>
        <v>0</v>
      </c>
      <c r="T427" s="61">
        <f>VLOOKUP($A427,[16]Dept!$A$5:$T$38,18,FALSE)*T$3%</f>
        <v>0</v>
      </c>
      <c r="U427" s="61">
        <f>VLOOKUP($A427,[16]Dept!$A$5:$T$38,19,FALSE)*U$3%</f>
        <v>0</v>
      </c>
      <c r="V427" s="61">
        <f t="shared" si="330"/>
        <v>0</v>
      </c>
    </row>
    <row r="428" spans="1:22" s="6" customFormat="1" hidden="1">
      <c r="A428" s="51">
        <v>739</v>
      </c>
      <c r="B428" s="45" t="s">
        <v>256</v>
      </c>
      <c r="C428" s="61" t="s">
        <v>47</v>
      </c>
      <c r="D428" s="59"/>
      <c r="E428" s="61">
        <f t="shared" si="314"/>
        <v>0</v>
      </c>
      <c r="F428" s="61"/>
      <c r="G428" s="61">
        <f>VLOOKUP($A428,[16]Dept!$A$5:$T$38,5,FALSE)*G$3%</f>
        <v>0</v>
      </c>
      <c r="H428" s="61">
        <f>VLOOKUP($A428,[16]Dept!$A$5:$T$38,6,FALSE)*H$3%</f>
        <v>0</v>
      </c>
      <c r="I428" s="61">
        <f>VLOOKUP($A428,[16]Dept!$A$5:$T$38,7,FALSE)*I$3%</f>
        <v>0</v>
      </c>
      <c r="J428" s="61">
        <f t="shared" si="327"/>
        <v>0</v>
      </c>
      <c r="K428" s="61">
        <f>VLOOKUP($A428,[16]Dept!$A$5:$T$38,9,FALSE)*K$3%</f>
        <v>0</v>
      </c>
      <c r="L428" s="61">
        <f>VLOOKUP($A428,[16]Dept!$A$5:$T$38,10,FALSE)*L$3%</f>
        <v>0</v>
      </c>
      <c r="M428" s="61">
        <f>VLOOKUP($A428,[16]Dept!$A$5:$T$38,11,FALSE)*M$3%</f>
        <v>0</v>
      </c>
      <c r="N428" s="61">
        <f t="shared" si="328"/>
        <v>0</v>
      </c>
      <c r="O428" s="61">
        <f>VLOOKUP($A428,[16]Dept!$A$5:$T$38,13,FALSE)*O$3%</f>
        <v>0</v>
      </c>
      <c r="P428" s="61">
        <f>VLOOKUP($A428,[16]Dept!$A$5:$T$38,14,FALSE)*P$3%</f>
        <v>0</v>
      </c>
      <c r="Q428" s="61">
        <f>VLOOKUP($A428,[16]Dept!$A$5:$T$38,15,FALSE)*Q$3%</f>
        <v>0</v>
      </c>
      <c r="R428" s="61">
        <f t="shared" si="329"/>
        <v>0</v>
      </c>
      <c r="S428" s="61">
        <f>VLOOKUP($A428,[16]Dept!$A$5:$T$38,17,FALSE)*S$3%</f>
        <v>0</v>
      </c>
      <c r="T428" s="61">
        <f>VLOOKUP($A428,[16]Dept!$A$5:$T$38,18,FALSE)*T$3%</f>
        <v>0</v>
      </c>
      <c r="U428" s="61">
        <f>VLOOKUP($A428,[16]Dept!$A$5:$T$38,19,FALSE)*U$3%</f>
        <v>0</v>
      </c>
      <c r="V428" s="61">
        <f t="shared" si="330"/>
        <v>0</v>
      </c>
    </row>
    <row r="429" spans="1:22" s="6" customFormat="1" hidden="1">
      <c r="A429" s="51">
        <v>740</v>
      </c>
      <c r="B429" s="45" t="s">
        <v>256</v>
      </c>
      <c r="C429" s="61" t="s">
        <v>50</v>
      </c>
      <c r="D429" s="59"/>
      <c r="E429" s="61">
        <f t="shared" si="314"/>
        <v>0</v>
      </c>
      <c r="F429" s="61"/>
      <c r="G429" s="61">
        <f>VLOOKUP($A429,[16]Dept!$A$5:$T$38,5,FALSE)*G$3%</f>
        <v>0</v>
      </c>
      <c r="H429" s="61">
        <f>VLOOKUP($A429,[16]Dept!$A$5:$T$38,6,FALSE)*H$3%</f>
        <v>0</v>
      </c>
      <c r="I429" s="61">
        <f>VLOOKUP($A429,[16]Dept!$A$5:$T$38,7,FALSE)*I$3%</f>
        <v>0</v>
      </c>
      <c r="J429" s="61">
        <f t="shared" si="327"/>
        <v>0</v>
      </c>
      <c r="K429" s="61">
        <f>VLOOKUP($A429,[16]Dept!$A$5:$T$38,9,FALSE)*K$3%</f>
        <v>0</v>
      </c>
      <c r="L429" s="61">
        <f>VLOOKUP($A429,[16]Dept!$A$5:$T$38,10,FALSE)*L$3%</f>
        <v>0</v>
      </c>
      <c r="M429" s="61">
        <f>VLOOKUP($A429,[16]Dept!$A$5:$T$38,11,FALSE)*M$3%</f>
        <v>0</v>
      </c>
      <c r="N429" s="61">
        <f t="shared" si="328"/>
        <v>0</v>
      </c>
      <c r="O429" s="61">
        <f>VLOOKUP($A429,[16]Dept!$A$5:$T$38,13,FALSE)*O$3%</f>
        <v>0</v>
      </c>
      <c r="P429" s="61">
        <f>VLOOKUP($A429,[16]Dept!$A$5:$T$38,14,FALSE)*P$3%</f>
        <v>0</v>
      </c>
      <c r="Q429" s="61">
        <f>VLOOKUP($A429,[16]Dept!$A$5:$T$38,15,FALSE)*Q$3%</f>
        <v>0</v>
      </c>
      <c r="R429" s="61">
        <f t="shared" si="329"/>
        <v>0</v>
      </c>
      <c r="S429" s="61">
        <f>VLOOKUP($A429,[16]Dept!$A$5:$T$38,17,FALSE)*S$3%</f>
        <v>0</v>
      </c>
      <c r="T429" s="61">
        <f>VLOOKUP($A429,[16]Dept!$A$5:$T$38,18,FALSE)*T$3%</f>
        <v>0</v>
      </c>
      <c r="U429" s="61">
        <f>VLOOKUP($A429,[16]Dept!$A$5:$T$38,19,FALSE)*U$3%</f>
        <v>0</v>
      </c>
      <c r="V429" s="61">
        <f t="shared" si="330"/>
        <v>0</v>
      </c>
    </row>
    <row r="430" spans="1:22" s="6" customFormat="1" hidden="1">
      <c r="A430" s="51">
        <v>741</v>
      </c>
      <c r="B430" s="45" t="s">
        <v>256</v>
      </c>
      <c r="C430" s="61" t="s">
        <v>48</v>
      </c>
      <c r="D430" s="59"/>
      <c r="E430" s="61">
        <f t="shared" si="314"/>
        <v>0</v>
      </c>
      <c r="F430" s="61"/>
      <c r="G430" s="61">
        <f>VLOOKUP($A430,[16]Dept!$A$5:$T$38,5,FALSE)*G$3%</f>
        <v>0</v>
      </c>
      <c r="H430" s="61">
        <f>VLOOKUP($A430,[16]Dept!$A$5:$T$38,6,FALSE)*H$3%</f>
        <v>0</v>
      </c>
      <c r="I430" s="61">
        <f>VLOOKUP($A430,[16]Dept!$A$5:$T$38,7,FALSE)*I$3%</f>
        <v>0</v>
      </c>
      <c r="J430" s="61">
        <f t="shared" si="327"/>
        <v>0</v>
      </c>
      <c r="K430" s="61">
        <f>VLOOKUP($A430,[16]Dept!$A$5:$T$38,9,FALSE)*K$3%</f>
        <v>0</v>
      </c>
      <c r="L430" s="61">
        <f>VLOOKUP($A430,[16]Dept!$A$5:$T$38,10,FALSE)*L$3%</f>
        <v>0</v>
      </c>
      <c r="M430" s="61">
        <f>VLOOKUP($A430,[16]Dept!$A$5:$T$38,11,FALSE)*M$3%</f>
        <v>0</v>
      </c>
      <c r="N430" s="61">
        <f t="shared" si="328"/>
        <v>0</v>
      </c>
      <c r="O430" s="61">
        <f>VLOOKUP($A430,[16]Dept!$A$5:$T$38,13,FALSE)*O$3%</f>
        <v>0</v>
      </c>
      <c r="P430" s="61">
        <f>VLOOKUP($A430,[16]Dept!$A$5:$T$38,14,FALSE)*P$3%</f>
        <v>0</v>
      </c>
      <c r="Q430" s="61">
        <f>VLOOKUP($A430,[16]Dept!$A$5:$T$38,15,FALSE)*Q$3%</f>
        <v>0</v>
      </c>
      <c r="R430" s="61">
        <f t="shared" si="329"/>
        <v>0</v>
      </c>
      <c r="S430" s="61">
        <f>VLOOKUP($A430,[16]Dept!$A$5:$T$38,17,FALSE)*S$3%</f>
        <v>0</v>
      </c>
      <c r="T430" s="61">
        <f>VLOOKUP($A430,[16]Dept!$A$5:$T$38,18,FALSE)*T$3%</f>
        <v>0</v>
      </c>
      <c r="U430" s="61">
        <f>VLOOKUP($A430,[16]Dept!$A$5:$T$38,19,FALSE)*U$3%</f>
        <v>0</v>
      </c>
      <c r="V430" s="61">
        <f t="shared" si="330"/>
        <v>0</v>
      </c>
    </row>
    <row r="431" spans="1:22" s="6" customFormat="1" hidden="1">
      <c r="A431" s="51"/>
      <c r="B431" s="11"/>
      <c r="C431" s="59"/>
      <c r="D431" s="59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</row>
    <row r="432" spans="1:22" hidden="1">
      <c r="A432" s="129">
        <v>382</v>
      </c>
      <c r="B432" s="124" t="s">
        <v>91</v>
      </c>
      <c r="C432" s="126" t="s">
        <v>203</v>
      </c>
      <c r="D432" s="126"/>
      <c r="E432" s="123">
        <f>+E433+E442</f>
        <v>5396949.0028009685</v>
      </c>
      <c r="F432" s="104"/>
      <c r="G432" s="123">
        <f t="shared" ref="G432:V432" si="331">+G433+G442</f>
        <v>827330.30336420902</v>
      </c>
      <c r="H432" s="123">
        <f>+H433+H442</f>
        <v>471653.64956225595</v>
      </c>
      <c r="I432" s="123">
        <f t="shared" si="331"/>
        <v>499419.14970438322</v>
      </c>
      <c r="J432" s="123">
        <f t="shared" si="331"/>
        <v>1798403.1026308483</v>
      </c>
      <c r="K432" s="123">
        <f t="shared" si="331"/>
        <v>447660.94250422425</v>
      </c>
      <c r="L432" s="123">
        <f t="shared" si="331"/>
        <v>331952.35700232442</v>
      </c>
      <c r="M432" s="123">
        <f t="shared" si="331"/>
        <v>470483.36291420239</v>
      </c>
      <c r="N432" s="123">
        <f t="shared" si="331"/>
        <v>1250096.6624207511</v>
      </c>
      <c r="O432" s="123">
        <f t="shared" si="331"/>
        <v>403758.13844731124</v>
      </c>
      <c r="P432" s="123">
        <f t="shared" si="331"/>
        <v>474428.52979398478</v>
      </c>
      <c r="Q432" s="123">
        <f t="shared" si="331"/>
        <v>349486.59456489154</v>
      </c>
      <c r="R432" s="123">
        <f t="shared" si="331"/>
        <v>1227673.2628061876</v>
      </c>
      <c r="S432" s="123">
        <f t="shared" si="331"/>
        <v>401907.43519861653</v>
      </c>
      <c r="T432" s="123">
        <f t="shared" si="331"/>
        <v>349152.71657837712</v>
      </c>
      <c r="U432" s="123">
        <f t="shared" si="331"/>
        <v>369715.82316618896</v>
      </c>
      <c r="V432" s="123">
        <f t="shared" si="331"/>
        <v>1120775.9749431827</v>
      </c>
    </row>
    <row r="433" spans="1:22" s="6" customFormat="1" hidden="1">
      <c r="A433" s="129">
        <v>383</v>
      </c>
      <c r="B433" s="124" t="s">
        <v>204</v>
      </c>
      <c r="C433" s="123" t="s">
        <v>205</v>
      </c>
      <c r="D433" s="123"/>
      <c r="E433" s="123">
        <f>SUM(E434:E441)</f>
        <v>4675583.3183664354</v>
      </c>
      <c r="F433" s="104"/>
      <c r="G433" s="123">
        <f t="shared" ref="G433:V433" si="332">SUM(G434:G441)</f>
        <v>827330.30336420902</v>
      </c>
      <c r="H433" s="123">
        <f>SUM(H434:H441)</f>
        <v>467584.76548325596</v>
      </c>
      <c r="I433" s="123">
        <f t="shared" si="332"/>
        <v>380142.53209514607</v>
      </c>
      <c r="J433" s="123">
        <f t="shared" si="332"/>
        <v>1675057.6009426112</v>
      </c>
      <c r="K433" s="123">
        <f t="shared" si="332"/>
        <v>317717.22613637889</v>
      </c>
      <c r="L433" s="123">
        <f t="shared" si="332"/>
        <v>284894.74378955038</v>
      </c>
      <c r="M433" s="123">
        <f t="shared" si="332"/>
        <v>369751.174208034</v>
      </c>
      <c r="N433" s="123">
        <f t="shared" si="332"/>
        <v>972363.14413396316</v>
      </c>
      <c r="O433" s="123">
        <f t="shared" si="332"/>
        <v>331058.27596024127</v>
      </c>
      <c r="P433" s="123">
        <f t="shared" si="332"/>
        <v>428338.89447358495</v>
      </c>
      <c r="Q433" s="123">
        <f t="shared" si="332"/>
        <v>301516.0180837246</v>
      </c>
      <c r="R433" s="123">
        <f t="shared" si="332"/>
        <v>1060913.1885175509</v>
      </c>
      <c r="S433" s="123">
        <f t="shared" si="332"/>
        <v>349421.20924820099</v>
      </c>
      <c r="T433" s="123">
        <f t="shared" si="332"/>
        <v>299656.77795240271</v>
      </c>
      <c r="U433" s="123">
        <f t="shared" si="332"/>
        <v>318171.39757170709</v>
      </c>
      <c r="V433" s="123">
        <f t="shared" si="332"/>
        <v>967249.38477231085</v>
      </c>
    </row>
    <row r="434" spans="1:22" s="6" customFormat="1" hidden="1">
      <c r="A434" s="51">
        <v>384</v>
      </c>
      <c r="B434" s="11" t="s">
        <v>204</v>
      </c>
      <c r="C434" s="59" t="s">
        <v>54</v>
      </c>
      <c r="D434" s="59"/>
      <c r="E434" s="61">
        <f t="shared" ref="E434:E492" si="333">SUM(G434:V434)/2</f>
        <v>289902.4745891866</v>
      </c>
      <c r="F434" s="61"/>
      <c r="G434" s="61">
        <f>VLOOKUP($A434,[17]Dept!$A$4:$T$36,5,FALSE)*G$3%</f>
        <v>20708.658651004873</v>
      </c>
      <c r="H434" s="61">
        <f>VLOOKUP($A434,[17]Dept!$A$4:$T$36,6,FALSE)*H$3%</f>
        <v>87660.038597975465</v>
      </c>
      <c r="I434" s="61">
        <f>VLOOKUP($A434,[17]Dept!$A$4:$T$36,7,FALSE)*I$3%</f>
        <v>56096.154705920009</v>
      </c>
      <c r="J434" s="61">
        <f t="shared" ref="J434:J470" si="334">SUM(G434:I434)</f>
        <v>164464.85195490037</v>
      </c>
      <c r="K434" s="61">
        <f>VLOOKUP($A434,[17]Dept!$A$4:$T$36,9,FALSE)*K$3%</f>
        <v>9410.3663829393518</v>
      </c>
      <c r="L434" s="61">
        <f>VLOOKUP($A434,[17]Dept!$A$4:$T$36,10,FALSE)*L$3%</f>
        <v>17881.893020854139</v>
      </c>
      <c r="M434" s="61">
        <f>VLOOKUP($A434,[17]Dept!$A$4:$T$36,11,FALSE)*M$3%</f>
        <v>22681.419973574339</v>
      </c>
      <c r="N434" s="61">
        <f t="shared" si="281"/>
        <v>49973.679377367829</v>
      </c>
      <c r="O434" s="61">
        <f>VLOOKUP($A434,[17]Dept!$A$4:$T$36,13,FALSE)*O$3%</f>
        <v>9169.3520253962124</v>
      </c>
      <c r="P434" s="61">
        <f>VLOOKUP($A434,[17]Dept!$A$4:$T$36,14,FALSE)*P$3%</f>
        <v>17514.061421751929</v>
      </c>
      <c r="Q434" s="61">
        <f>VLOOKUP($A434,[17]Dept!$A$4:$T$36,15,FALSE)*Q$3%</f>
        <v>9458.9869117793969</v>
      </c>
      <c r="R434" s="61">
        <f t="shared" si="282"/>
        <v>36142.400358927538</v>
      </c>
      <c r="S434" s="61">
        <f>VLOOKUP($A434,[17]Dept!$A$4:$T$36,17,FALSE)*S$3%</f>
        <v>10349.396666279115</v>
      </c>
      <c r="T434" s="61">
        <f>VLOOKUP($A434,[17]Dept!$A$4:$T$36,18,FALSE)*T$3%</f>
        <v>18808.456677870272</v>
      </c>
      <c r="U434" s="61">
        <f>VLOOKUP($A434,[17]Dept!$A$4:$T$36,19,FALSE)*U$3%</f>
        <v>10163.689553841499</v>
      </c>
      <c r="V434" s="61">
        <f t="shared" si="283"/>
        <v>39321.542897990883</v>
      </c>
    </row>
    <row r="435" spans="1:22" hidden="1">
      <c r="A435" s="51">
        <v>385</v>
      </c>
      <c r="B435" s="11" t="s">
        <v>204</v>
      </c>
      <c r="C435" s="60" t="s">
        <v>159</v>
      </c>
      <c r="D435" s="60"/>
      <c r="E435" s="61">
        <f t="shared" si="333"/>
        <v>15009.509483945229</v>
      </c>
      <c r="F435" s="61"/>
      <c r="G435" s="61">
        <f>VLOOKUP($A435,[17]Dept!$A$4:$T$36,5,FALSE)*G$3%</f>
        <v>8459.972322947935</v>
      </c>
      <c r="H435" s="61">
        <f>VLOOKUP($A435,[17]Dept!$A$4:$T$36,6,FALSE)*H$3%</f>
        <v>0</v>
      </c>
      <c r="I435" s="61">
        <f>VLOOKUP($A435,[17]Dept!$A$4:$T$36,7,FALSE)*I$3%</f>
        <v>0</v>
      </c>
      <c r="J435" s="61">
        <f t="shared" ref="J435:J441" si="335">SUM(G435:I435)</f>
        <v>8459.972322947935</v>
      </c>
      <c r="K435" s="61">
        <f>VLOOKUP($A435,[17]Dept!$A$4:$T$36,9,FALSE)*K$3%</f>
        <v>0</v>
      </c>
      <c r="L435" s="61">
        <f>VLOOKUP($A435,[17]Dept!$A$4:$T$36,10,FALSE)*L$3%</f>
        <v>0</v>
      </c>
      <c r="M435" s="61">
        <f>VLOOKUP($A435,[17]Dept!$A$4:$T$36,11,FALSE)*M$3%</f>
        <v>0</v>
      </c>
      <c r="N435" s="61">
        <f t="shared" ref="N435:N441" si="336">SUM(K435:M435)</f>
        <v>0</v>
      </c>
      <c r="O435" s="61">
        <f>VLOOKUP($A435,[17]Dept!$A$4:$T$36,13,FALSE)*O$3%</f>
        <v>6549.5371609972944</v>
      </c>
      <c r="P435" s="61">
        <f>VLOOKUP($A435,[17]Dept!$A$4:$T$36,14,FALSE)*P$3%</f>
        <v>0</v>
      </c>
      <c r="Q435" s="61">
        <f>VLOOKUP($A435,[17]Dept!$A$4:$T$36,15,FALSE)*Q$3%</f>
        <v>0</v>
      </c>
      <c r="R435" s="61">
        <f t="shared" ref="R435:R441" si="337">SUM(O435:Q435)</f>
        <v>6549.5371609972944</v>
      </c>
      <c r="S435" s="61">
        <f>VLOOKUP($A435,[17]Dept!$A$4:$T$36,17,FALSE)*S$3%</f>
        <v>0</v>
      </c>
      <c r="T435" s="61">
        <f>VLOOKUP($A435,[17]Dept!$A$4:$T$36,18,FALSE)*T$3%</f>
        <v>0</v>
      </c>
      <c r="U435" s="61">
        <f>VLOOKUP($A435,[17]Dept!$A$4:$T$36,19,FALSE)*U$3%</f>
        <v>0</v>
      </c>
      <c r="V435" s="61">
        <f t="shared" ref="V435:V441" si="338">SUM(S435:U435)</f>
        <v>0</v>
      </c>
    </row>
    <row r="436" spans="1:22" s="6" customFormat="1" hidden="1">
      <c r="A436" s="51">
        <v>386</v>
      </c>
      <c r="B436" s="11" t="s">
        <v>204</v>
      </c>
      <c r="C436" s="59" t="s">
        <v>68</v>
      </c>
      <c r="D436" s="59"/>
      <c r="E436" s="61">
        <f t="shared" si="333"/>
        <v>303905.59397770173</v>
      </c>
      <c r="F436" s="61"/>
      <c r="G436" s="61">
        <f>VLOOKUP($A436,[17]Dept!$A$4:$T$36,5,FALSE)*G$3%</f>
        <v>108616.23105875686</v>
      </c>
      <c r="H436" s="61">
        <f>VLOOKUP($A436,[17]Dept!$A$4:$T$36,6,FALSE)*H$3%</f>
        <v>0</v>
      </c>
      <c r="I436" s="61">
        <f>VLOOKUP($A436,[17]Dept!$A$4:$T$36,7,FALSE)*I$3%</f>
        <v>11566.217465138147</v>
      </c>
      <c r="J436" s="61">
        <f t="shared" si="335"/>
        <v>120182.44852389501</v>
      </c>
      <c r="K436" s="61">
        <f>VLOOKUP($A436,[17]Dept!$A$4:$T$36,9,FALSE)*K$3%</f>
        <v>429.11270706203442</v>
      </c>
      <c r="L436" s="61">
        <f>VLOOKUP($A436,[17]Dept!$A$4:$T$36,10,FALSE)*L$3%</f>
        <v>0</v>
      </c>
      <c r="M436" s="61">
        <f>VLOOKUP($A436,[17]Dept!$A$4:$T$36,11,FALSE)*M$3%</f>
        <v>10673.6093993291</v>
      </c>
      <c r="N436" s="61">
        <f t="shared" si="336"/>
        <v>11102.722106391135</v>
      </c>
      <c r="O436" s="61">
        <f>VLOOKUP($A436,[17]Dept!$A$4:$T$36,13,FALSE)*O$3%</f>
        <v>418.12245235806728</v>
      </c>
      <c r="P436" s="61">
        <f>VLOOKUP($A436,[17]Dept!$A$4:$T$36,14,FALSE)*P$3%</f>
        <v>149304.45244636558</v>
      </c>
      <c r="Q436" s="61">
        <f>VLOOKUP($A436,[17]Dept!$A$4:$T$36,15,FALSE)*Q$3%</f>
        <v>10810.270756319311</v>
      </c>
      <c r="R436" s="61">
        <f t="shared" si="337"/>
        <v>160532.84565504297</v>
      </c>
      <c r="S436" s="61">
        <f>VLOOKUP($A436,[17]Dept!$A$4:$T$36,17,FALSE)*S$3%</f>
        <v>471.93248798232764</v>
      </c>
      <c r="T436" s="61">
        <f>VLOOKUP($A436,[17]Dept!$A$4:$T$36,18,FALSE)*T$3%</f>
        <v>0</v>
      </c>
      <c r="U436" s="61">
        <f>VLOOKUP($A436,[17]Dept!$A$4:$T$36,19,FALSE)*U$3%</f>
        <v>11615.645204390286</v>
      </c>
      <c r="V436" s="61">
        <f t="shared" si="338"/>
        <v>12087.577692372613</v>
      </c>
    </row>
    <row r="437" spans="1:22" s="6" customFormat="1" hidden="1">
      <c r="A437" s="51">
        <v>387</v>
      </c>
      <c r="B437" s="11" t="s">
        <v>204</v>
      </c>
      <c r="C437" s="59" t="s">
        <v>66</v>
      </c>
      <c r="D437" s="59"/>
      <c r="E437" s="61">
        <f t="shared" si="333"/>
        <v>187585.85720147885</v>
      </c>
      <c r="F437" s="61"/>
      <c r="G437" s="61">
        <f>VLOOKUP($A437,[17]Dept!$A$4:$T$36,5,FALSE)*G$3%</f>
        <v>54490.850931554109</v>
      </c>
      <c r="H437" s="61">
        <f>VLOOKUP($A437,[17]Dept!$A$4:$T$36,6,FALSE)*H$3%</f>
        <v>0</v>
      </c>
      <c r="I437" s="61">
        <f>VLOOKUP($A437,[17]Dept!$A$4:$T$36,7,FALSE)*I$3%</f>
        <v>0</v>
      </c>
      <c r="J437" s="61">
        <f t="shared" si="335"/>
        <v>54490.850931554109</v>
      </c>
      <c r="K437" s="61">
        <f>VLOOKUP($A437,[17]Dept!$A$4:$T$36,9,FALSE)*K$3%</f>
        <v>43294.541485600013</v>
      </c>
      <c r="L437" s="61">
        <f>VLOOKUP($A437,[17]Dept!$A$4:$T$36,10,FALSE)*L$3%</f>
        <v>0</v>
      </c>
      <c r="M437" s="61">
        <f>VLOOKUP($A437,[17]Dept!$A$4:$T$36,11,FALSE)*M$3%</f>
        <v>0</v>
      </c>
      <c r="N437" s="61">
        <f t="shared" si="336"/>
        <v>43294.541485600013</v>
      </c>
      <c r="O437" s="61">
        <f>VLOOKUP($A437,[17]Dept!$A$4:$T$36,13,FALSE)*O$3%</f>
        <v>42185.699844726791</v>
      </c>
      <c r="P437" s="61">
        <f>VLOOKUP($A437,[17]Dept!$A$4:$T$36,14,FALSE)*P$3%</f>
        <v>0</v>
      </c>
      <c r="Q437" s="61">
        <f>VLOOKUP($A437,[17]Dept!$A$4:$T$36,15,FALSE)*Q$3%</f>
        <v>0</v>
      </c>
      <c r="R437" s="61">
        <f t="shared" si="337"/>
        <v>42185.699844726791</v>
      </c>
      <c r="S437" s="61">
        <f>VLOOKUP($A437,[17]Dept!$A$4:$T$36,17,FALSE)*S$3%</f>
        <v>47614.764939597932</v>
      </c>
      <c r="T437" s="61">
        <f>VLOOKUP($A437,[17]Dept!$A$4:$T$36,18,FALSE)*T$3%</f>
        <v>0</v>
      </c>
      <c r="U437" s="61">
        <f>VLOOKUP($A437,[17]Dept!$A$4:$T$36,19,FALSE)*U$3%</f>
        <v>0</v>
      </c>
      <c r="V437" s="61">
        <f t="shared" si="338"/>
        <v>47614.764939597932</v>
      </c>
    </row>
    <row r="438" spans="1:22" s="6" customFormat="1" hidden="1">
      <c r="A438" s="51">
        <v>388</v>
      </c>
      <c r="B438" s="11" t="s">
        <v>204</v>
      </c>
      <c r="C438" s="59" t="s">
        <v>70</v>
      </c>
      <c r="D438" s="59"/>
      <c r="E438" s="61">
        <f t="shared" si="333"/>
        <v>174640.83685998977</v>
      </c>
      <c r="F438" s="61"/>
      <c r="G438" s="61">
        <f>VLOOKUP($A438,[17]Dept!$A$4:$T$36,5,FALSE)*G$3%</f>
        <v>38069.875453265711</v>
      </c>
      <c r="H438" s="61">
        <f>VLOOKUP($A438,[17]Dept!$A$4:$T$36,6,FALSE)*H$3%</f>
        <v>16275.5363159999</v>
      </c>
      <c r="I438" s="61">
        <f>VLOOKUP($A438,[17]Dept!$A$4:$T$36,7,FALSE)*I$3%</f>
        <v>26023.989296560831</v>
      </c>
      <c r="J438" s="61">
        <f t="shared" si="335"/>
        <v>80369.401065826445</v>
      </c>
      <c r="K438" s="61">
        <f>VLOOKUP($A438,[17]Dept!$A$4:$T$36,9,FALSE)*K$3%</f>
        <v>0</v>
      </c>
      <c r="L438" s="61">
        <f>VLOOKUP($A438,[17]Dept!$A$4:$T$36,10,FALSE)*L$3%</f>
        <v>0</v>
      </c>
      <c r="M438" s="61">
        <f>VLOOKUP($A438,[17]Dept!$A$4:$T$36,11,FALSE)*M$3%</f>
        <v>72046.863445471434</v>
      </c>
      <c r="N438" s="61">
        <f t="shared" si="336"/>
        <v>72046.863445471434</v>
      </c>
      <c r="O438" s="61">
        <f>VLOOKUP($A438,[17]Dept!$A$4:$T$36,13,FALSE)*O$3%</f>
        <v>0</v>
      </c>
      <c r="P438" s="61">
        <f>VLOOKUP($A438,[17]Dept!$A$4:$T$36,14,FALSE)*P$3%</f>
        <v>0</v>
      </c>
      <c r="Q438" s="61">
        <f>VLOOKUP($A438,[17]Dept!$A$4:$T$36,15,FALSE)*Q$3%</f>
        <v>13512.838445399138</v>
      </c>
      <c r="R438" s="61">
        <f t="shared" si="337"/>
        <v>13512.838445399138</v>
      </c>
      <c r="S438" s="61">
        <f>VLOOKUP($A438,[17]Dept!$A$4:$T$36,17,FALSE)*S$3%</f>
        <v>0</v>
      </c>
      <c r="T438" s="61">
        <f>VLOOKUP($A438,[17]Dept!$A$4:$T$36,18,FALSE)*T$3%</f>
        <v>0</v>
      </c>
      <c r="U438" s="61">
        <f>VLOOKUP($A438,[17]Dept!$A$4:$T$36,19,FALSE)*U$3%</f>
        <v>8711.7339032927139</v>
      </c>
      <c r="V438" s="61">
        <f t="shared" si="338"/>
        <v>8711.7339032927139</v>
      </c>
    </row>
    <row r="439" spans="1:22" s="6" customFormat="1" hidden="1">
      <c r="A439" s="51">
        <v>389</v>
      </c>
      <c r="B439" s="11" t="s">
        <v>204</v>
      </c>
      <c r="C439" s="59" t="s">
        <v>56</v>
      </c>
      <c r="D439" s="59"/>
      <c r="E439" s="61">
        <f t="shared" si="333"/>
        <v>413769.93243585952</v>
      </c>
      <c r="F439" s="61"/>
      <c r="G439" s="61">
        <f>VLOOKUP($A439,[17]Dept!$A$4:$T$36,5,FALSE)*G$3%</f>
        <v>274028.65550707118</v>
      </c>
      <c r="H439" s="61">
        <f>VLOOKUP($A439,[17]Dept!$A$4:$T$36,6,FALSE)*H$3%</f>
        <v>42739.558365815734</v>
      </c>
      <c r="I439" s="61">
        <f>VLOOKUP($A439,[17]Dept!$A$4:$T$36,7,FALSE)*I$3%</f>
        <v>10496.342349612869</v>
      </c>
      <c r="J439" s="61">
        <f t="shared" si="335"/>
        <v>327264.55622249976</v>
      </c>
      <c r="K439" s="61">
        <f>VLOOKUP($A439,[17]Dept!$A$4:$T$36,9,FALSE)*K$3%</f>
        <v>7985.3680449513922</v>
      </c>
      <c r="L439" s="61">
        <f>VLOOKUP($A439,[17]Dept!$A$4:$T$36,10,FALSE)*L$3%</f>
        <v>5646.9135855328859</v>
      </c>
      <c r="M439" s="61">
        <f>VLOOKUP($A439,[17]Dept!$A$4:$T$36,11,FALSE)*M$3%</f>
        <v>9686.3005298911594</v>
      </c>
      <c r="N439" s="61">
        <f t="shared" si="336"/>
        <v>23318.582160375438</v>
      </c>
      <c r="O439" s="61">
        <f>VLOOKUP($A439,[17]Dept!$A$4:$T$36,13,FALSE)*O$3%</f>
        <v>22582.804131118672</v>
      </c>
      <c r="P439" s="61">
        <f>VLOOKUP($A439,[17]Dept!$A$4:$T$36,14,FALSE)*P$3%</f>
        <v>5530.7562384479779</v>
      </c>
      <c r="Q439" s="61">
        <f>VLOOKUP($A439,[17]Dept!$A$4:$T$36,15,FALSE)*Q$3%</f>
        <v>9810.3207113597746</v>
      </c>
      <c r="R439" s="61">
        <f t="shared" si="337"/>
        <v>37923.881080926425</v>
      </c>
      <c r="S439" s="61">
        <f>VLOOKUP($A439,[17]Dept!$A$4:$T$36,17,FALSE)*S$3%</f>
        <v>8782.2023139568482</v>
      </c>
      <c r="T439" s="61">
        <f>VLOOKUP($A439,[17]Dept!$A$4:$T$36,18,FALSE)*T$3%</f>
        <v>5939.5126351169283</v>
      </c>
      <c r="U439" s="61">
        <f>VLOOKUP($A439,[17]Dept!$A$4:$T$36,19,FALSE)*U$3%</f>
        <v>10541.198022984185</v>
      </c>
      <c r="V439" s="61">
        <f t="shared" si="338"/>
        <v>25262.912972057959</v>
      </c>
    </row>
    <row r="440" spans="1:22" s="6" customFormat="1" hidden="1">
      <c r="A440" s="51">
        <v>390</v>
      </c>
      <c r="B440" s="11" t="s">
        <v>204</v>
      </c>
      <c r="C440" s="59" t="s">
        <v>47</v>
      </c>
      <c r="D440" s="59"/>
      <c r="E440" s="61">
        <f t="shared" si="333"/>
        <v>3233170.9212053986</v>
      </c>
      <c r="F440" s="61"/>
      <c r="G440" s="61">
        <f>VLOOKUP($A440,[17]Dept!$A$4:$T$36,5,FALSE)*G$3%</f>
        <v>320782.86174928938</v>
      </c>
      <c r="H440" s="61">
        <f>VLOOKUP($A440,[17]Dept!$A$4:$T$36,6,FALSE)*H$3%</f>
        <v>308565.61443995789</v>
      </c>
      <c r="I440" s="61">
        <f>VLOOKUP($A440,[17]Dept!$A$4:$T$36,7,FALSE)*I$3%</f>
        <v>274102.87206388626</v>
      </c>
      <c r="J440" s="61">
        <f t="shared" si="335"/>
        <v>903451.34825313359</v>
      </c>
      <c r="K440" s="61">
        <f>VLOOKUP($A440,[17]Dept!$A$4:$T$36,9,FALSE)*K$3%</f>
        <v>254871.16971836222</v>
      </c>
      <c r="L440" s="61">
        <f>VLOOKUP($A440,[17]Dept!$A$4:$T$36,10,FALSE)*L$3%</f>
        <v>251312.31009440377</v>
      </c>
      <c r="M440" s="61">
        <f>VLOOKUP($A440,[17]Dept!$A$4:$T$36,11,FALSE)*M$3%</f>
        <v>252949.33287070564</v>
      </c>
      <c r="N440" s="61">
        <f t="shared" si="336"/>
        <v>759132.81268347159</v>
      </c>
      <c r="O440" s="61">
        <f>VLOOKUP($A440,[17]Dept!$A$4:$T$36,13,FALSE)*O$3%</f>
        <v>248343.51620029032</v>
      </c>
      <c r="P440" s="61">
        <f>VLOOKUP($A440,[17]Dept!$A$4:$T$36,14,FALSE)*P$3%</f>
        <v>246142.80098324371</v>
      </c>
      <c r="Q440" s="61">
        <f>VLOOKUP($A440,[17]Dept!$A$4:$T$36,15,FALSE)*Q$3%</f>
        <v>256188.01228893994</v>
      </c>
      <c r="R440" s="61">
        <f t="shared" si="337"/>
        <v>750674.32947247394</v>
      </c>
      <c r="S440" s="61">
        <f>VLOOKUP($A440,[17]Dept!$A$4:$T$36,17,FALSE)*S$3%</f>
        <v>280303.94640064635</v>
      </c>
      <c r="T440" s="61">
        <f>VLOOKUP($A440,[17]Dept!$A$4:$T$36,18,FALSE)*T$3%</f>
        <v>264334.24534603977</v>
      </c>
      <c r="U440" s="61">
        <f>VLOOKUP($A440,[17]Dept!$A$4:$T$36,19,FALSE)*U$3%</f>
        <v>275274.2390496335</v>
      </c>
      <c r="V440" s="61">
        <f t="shared" si="338"/>
        <v>819912.43079631962</v>
      </c>
    </row>
    <row r="441" spans="1:22" s="6" customFormat="1" hidden="1">
      <c r="A441" s="51">
        <v>391</v>
      </c>
      <c r="B441" s="11" t="s">
        <v>204</v>
      </c>
      <c r="C441" s="59" t="s">
        <v>48</v>
      </c>
      <c r="D441" s="59"/>
      <c r="E441" s="61">
        <f t="shared" si="333"/>
        <v>57598.192612875289</v>
      </c>
      <c r="F441" s="61"/>
      <c r="G441" s="61">
        <f>VLOOKUP($A441,[17]Dept!$A$4:$T$36,5,FALSE)*G$3%</f>
        <v>2173.1976903188656</v>
      </c>
      <c r="H441" s="61">
        <f>VLOOKUP($A441,[17]Dept!$A$4:$T$36,6,FALSE)*H$3%</f>
        <v>12344.017763506965</v>
      </c>
      <c r="I441" s="61">
        <f>VLOOKUP($A441,[17]Dept!$A$4:$T$36,7,FALSE)*I$3%</f>
        <v>1856.9562140279295</v>
      </c>
      <c r="J441" s="61">
        <f t="shared" si="335"/>
        <v>16374.17166785376</v>
      </c>
      <c r="K441" s="61">
        <f>VLOOKUP($A441,[17]Dept!$A$4:$T$36,9,FALSE)*K$3%</f>
        <v>1726.6677974639003</v>
      </c>
      <c r="L441" s="61">
        <f>VLOOKUP($A441,[17]Dept!$A$4:$T$36,10,FALSE)*L$3%</f>
        <v>10053.627088759535</v>
      </c>
      <c r="M441" s="61">
        <f>VLOOKUP($A441,[17]Dept!$A$4:$T$36,11,FALSE)*M$3%</f>
        <v>1713.647989062287</v>
      </c>
      <c r="N441" s="61">
        <f t="shared" si="336"/>
        <v>13493.942875285722</v>
      </c>
      <c r="O441" s="61">
        <f>VLOOKUP($A441,[17]Dept!$A$4:$T$36,13,FALSE)*O$3%</f>
        <v>1809.2441453538927</v>
      </c>
      <c r="P441" s="61">
        <f>VLOOKUP($A441,[17]Dept!$A$4:$T$36,14,FALSE)*P$3%</f>
        <v>9846.8233837757853</v>
      </c>
      <c r="Q441" s="61">
        <f>VLOOKUP($A441,[17]Dept!$A$4:$T$36,15,FALSE)*Q$3%</f>
        <v>1735.5889699270654</v>
      </c>
      <c r="R441" s="61">
        <f t="shared" si="337"/>
        <v>13391.656499056742</v>
      </c>
      <c r="S441" s="61">
        <f>VLOOKUP($A441,[17]Dept!$A$4:$T$36,17,FALSE)*S$3%</f>
        <v>1898.9664397384136</v>
      </c>
      <c r="T441" s="61">
        <f>VLOOKUP($A441,[17]Dept!$A$4:$T$36,18,FALSE)*T$3%</f>
        <v>10574.563293375782</v>
      </c>
      <c r="U441" s="61">
        <f>VLOOKUP($A441,[17]Dept!$A$4:$T$36,19,FALSE)*U$3%</f>
        <v>1864.8918375648605</v>
      </c>
      <c r="V441" s="61">
        <f t="shared" si="338"/>
        <v>14338.421570679056</v>
      </c>
    </row>
    <row r="442" spans="1:22" s="6" customFormat="1" hidden="1">
      <c r="A442" s="129">
        <v>392</v>
      </c>
      <c r="B442" s="124" t="s">
        <v>206</v>
      </c>
      <c r="C442" s="123" t="s">
        <v>207</v>
      </c>
      <c r="D442" s="123"/>
      <c r="E442" s="123">
        <f>SUM(E443:E450)</f>
        <v>721365.68443453335</v>
      </c>
      <c r="F442" s="104"/>
      <c r="G442" s="123">
        <f t="shared" ref="G442:V442" si="339">SUM(G443:G450)</f>
        <v>0</v>
      </c>
      <c r="H442" s="123">
        <f>SUM(H443:H450)</f>
        <v>4068.8840789999749</v>
      </c>
      <c r="I442" s="123">
        <f t="shared" si="339"/>
        <v>119276.61760923715</v>
      </c>
      <c r="J442" s="123">
        <f t="shared" si="339"/>
        <v>123345.50168823713</v>
      </c>
      <c r="K442" s="123">
        <f t="shared" si="339"/>
        <v>129943.71636784538</v>
      </c>
      <c r="L442" s="123">
        <f t="shared" si="339"/>
        <v>47057.613212774049</v>
      </c>
      <c r="M442" s="123">
        <f t="shared" si="339"/>
        <v>100732.18870616838</v>
      </c>
      <c r="N442" s="123">
        <f t="shared" si="339"/>
        <v>277733.51828678779</v>
      </c>
      <c r="O442" s="123">
        <f t="shared" si="339"/>
        <v>72699.862487069971</v>
      </c>
      <c r="P442" s="123">
        <f t="shared" si="339"/>
        <v>46089.635320399808</v>
      </c>
      <c r="Q442" s="123">
        <f t="shared" si="339"/>
        <v>47970.576481166943</v>
      </c>
      <c r="R442" s="123">
        <f t="shared" si="339"/>
        <v>166760.07428863674</v>
      </c>
      <c r="S442" s="123">
        <f t="shared" si="339"/>
        <v>52486.225950415515</v>
      </c>
      <c r="T442" s="123">
        <f t="shared" si="339"/>
        <v>49495.938625974406</v>
      </c>
      <c r="U442" s="123">
        <f t="shared" si="339"/>
        <v>51544.425594481894</v>
      </c>
      <c r="V442" s="123">
        <f t="shared" si="339"/>
        <v>153526.59017087182</v>
      </c>
    </row>
    <row r="443" spans="1:22" s="6" customFormat="1" hidden="1">
      <c r="A443" s="51">
        <v>393</v>
      </c>
      <c r="B443" s="11" t="s">
        <v>206</v>
      </c>
      <c r="C443" s="59" t="s">
        <v>54</v>
      </c>
      <c r="D443" s="59"/>
      <c r="E443" s="61">
        <f t="shared" si="333"/>
        <v>543759.97854123078</v>
      </c>
      <c r="F443" s="61"/>
      <c r="G443" s="61">
        <f>VLOOKUP($A443,[17]Dept!$A$4:$T$36,5,FALSE)*G$3%</f>
        <v>0</v>
      </c>
      <c r="H443" s="61">
        <f>VLOOKUP($A443,[17]Dept!$A$4:$T$36,6,FALSE)*H$3%</f>
        <v>0</v>
      </c>
      <c r="I443" s="61">
        <f>VLOOKUP($A443,[17]Dept!$A$4:$T$36,7,FALSE)*I$3%</f>
        <v>43373.315494268048</v>
      </c>
      <c r="J443" s="61">
        <f t="shared" ref="J443:J450" si="340">SUM(G443:I443)</f>
        <v>43373.315494268048</v>
      </c>
      <c r="K443" s="61">
        <f>VLOOKUP($A443,[17]Dept!$A$4:$T$36,9,FALSE)*K$3%</f>
        <v>99696.110136968899</v>
      </c>
      <c r="L443" s="61">
        <f>VLOOKUP($A443,[17]Dept!$A$4:$T$36,10,FALSE)*L$3%</f>
        <v>43743.696789339258</v>
      </c>
      <c r="M443" s="61">
        <f>VLOOKUP($A443,[17]Dept!$A$4:$T$36,11,FALSE)*M$3%</f>
        <v>57370.650521393916</v>
      </c>
      <c r="N443" s="61">
        <f t="shared" ref="N443:N450" si="341">SUM(K443:M443)</f>
        <v>200810.45744770207</v>
      </c>
      <c r="O443" s="61">
        <f>VLOOKUP($A443,[17]Dept!$A$4:$T$36,13,FALSE)*O$3%</f>
        <v>69425.093906571317</v>
      </c>
      <c r="P443" s="61">
        <f>VLOOKUP($A443,[17]Dept!$A$4:$T$36,14,FALSE)*P$3%</f>
        <v>42843.886354174472</v>
      </c>
      <c r="Q443" s="61">
        <f>VLOOKUP($A443,[17]Dept!$A$4:$T$36,15,FALSE)*Q$3%</f>
        <v>44592.36686981716</v>
      </c>
      <c r="R443" s="61">
        <f t="shared" ref="R443:R450" si="342">SUM(O443:Q443)</f>
        <v>156861.34713056296</v>
      </c>
      <c r="S443" s="61">
        <f>VLOOKUP($A443,[17]Dept!$A$4:$T$36,17,FALSE)*S$3%</f>
        <v>48790.012855315828</v>
      </c>
      <c r="T443" s="61">
        <f>VLOOKUP($A443,[17]Dept!$A$4:$T$36,18,FALSE)*T$3%</f>
        <v>46010.309145271982</v>
      </c>
      <c r="U443" s="61">
        <f>VLOOKUP($A443,[17]Dept!$A$4:$T$36,19,FALSE)*U$3%</f>
        <v>47914.536468109931</v>
      </c>
      <c r="V443" s="61">
        <f t="shared" ref="V443:V450" si="343">SUM(S443:U443)</f>
        <v>142714.85846869776</v>
      </c>
    </row>
    <row r="444" spans="1:22" s="6" customFormat="1" hidden="1">
      <c r="A444" s="51">
        <v>394</v>
      </c>
      <c r="B444" s="11" t="s">
        <v>206</v>
      </c>
      <c r="C444" s="60" t="s">
        <v>159</v>
      </c>
      <c r="D444" s="60"/>
      <c r="E444" s="61">
        <f t="shared" si="333"/>
        <v>0</v>
      </c>
      <c r="F444" s="61"/>
      <c r="G444" s="61">
        <f>VLOOKUP($A444,[17]Dept!$A$4:$T$36,5,FALSE)*G$3%</f>
        <v>0</v>
      </c>
      <c r="H444" s="61">
        <f>VLOOKUP($A444,[17]Dept!$A$4:$T$36,6,FALSE)*H$3%</f>
        <v>0</v>
      </c>
      <c r="I444" s="61">
        <f>VLOOKUP($A444,[17]Dept!$A$4:$T$36,7,FALSE)*I$3%</f>
        <v>0</v>
      </c>
      <c r="J444" s="61">
        <f t="shared" si="340"/>
        <v>0</v>
      </c>
      <c r="K444" s="61">
        <f>VLOOKUP($A444,[17]Dept!$A$4:$T$36,9,FALSE)*K$3%</f>
        <v>0</v>
      </c>
      <c r="L444" s="61">
        <f>VLOOKUP($A444,[17]Dept!$A$4:$T$36,10,FALSE)*L$3%</f>
        <v>0</v>
      </c>
      <c r="M444" s="61">
        <f>VLOOKUP($A444,[17]Dept!$A$4:$T$36,11,FALSE)*M$3%</f>
        <v>0</v>
      </c>
      <c r="N444" s="61">
        <f t="shared" si="341"/>
        <v>0</v>
      </c>
      <c r="O444" s="61">
        <f>VLOOKUP($A444,[17]Dept!$A$4:$T$36,13,FALSE)*O$3%</f>
        <v>0</v>
      </c>
      <c r="P444" s="61">
        <f>VLOOKUP($A444,[17]Dept!$A$4:$T$36,14,FALSE)*P$3%</f>
        <v>0</v>
      </c>
      <c r="Q444" s="61">
        <f>VLOOKUP($A444,[17]Dept!$A$4:$T$36,15,FALSE)*Q$3%</f>
        <v>0</v>
      </c>
      <c r="R444" s="61">
        <f t="shared" si="342"/>
        <v>0</v>
      </c>
      <c r="S444" s="61">
        <f>VLOOKUP($A444,[17]Dept!$A$4:$T$36,17,FALSE)*S$3%</f>
        <v>0</v>
      </c>
      <c r="T444" s="61">
        <f>VLOOKUP($A444,[17]Dept!$A$4:$T$36,18,FALSE)*T$3%</f>
        <v>0</v>
      </c>
      <c r="U444" s="61">
        <f>VLOOKUP($A444,[17]Dept!$A$4:$T$36,19,FALSE)*U$3%</f>
        <v>0</v>
      </c>
      <c r="V444" s="61">
        <f t="shared" si="343"/>
        <v>0</v>
      </c>
    </row>
    <row r="445" spans="1:22" s="6" customFormat="1" hidden="1">
      <c r="A445" s="51">
        <v>395</v>
      </c>
      <c r="B445" s="11" t="s">
        <v>206</v>
      </c>
      <c r="C445" s="59" t="s">
        <v>68</v>
      </c>
      <c r="D445" s="59"/>
      <c r="E445" s="61">
        <f t="shared" si="333"/>
        <v>0</v>
      </c>
      <c r="F445" s="61"/>
      <c r="G445" s="61">
        <f>VLOOKUP($A445,[17]Dept!$A$4:$T$36,5,FALSE)*G$3%</f>
        <v>0</v>
      </c>
      <c r="H445" s="61">
        <f>VLOOKUP($A445,[17]Dept!$A$4:$T$36,6,FALSE)*H$3%</f>
        <v>0</v>
      </c>
      <c r="I445" s="61">
        <f>VLOOKUP($A445,[17]Dept!$A$4:$T$36,7,FALSE)*I$3%</f>
        <v>0</v>
      </c>
      <c r="J445" s="61">
        <f t="shared" si="340"/>
        <v>0</v>
      </c>
      <c r="K445" s="61">
        <f>VLOOKUP($A445,[17]Dept!$A$4:$T$36,9,FALSE)*K$3%</f>
        <v>0</v>
      </c>
      <c r="L445" s="61">
        <f>VLOOKUP($A445,[17]Dept!$A$4:$T$36,10,FALSE)*L$3%</f>
        <v>0</v>
      </c>
      <c r="M445" s="61">
        <f>VLOOKUP($A445,[17]Dept!$A$4:$T$36,11,FALSE)*M$3%</f>
        <v>0</v>
      </c>
      <c r="N445" s="61">
        <f t="shared" si="341"/>
        <v>0</v>
      </c>
      <c r="O445" s="61">
        <f>VLOOKUP($A445,[17]Dept!$A$4:$T$36,13,FALSE)*O$3%</f>
        <v>0</v>
      </c>
      <c r="P445" s="61">
        <f>VLOOKUP($A445,[17]Dept!$A$4:$T$36,14,FALSE)*P$3%</f>
        <v>0</v>
      </c>
      <c r="Q445" s="61">
        <f>VLOOKUP($A445,[17]Dept!$A$4:$T$36,15,FALSE)*Q$3%</f>
        <v>0</v>
      </c>
      <c r="R445" s="61">
        <f t="shared" si="342"/>
        <v>0</v>
      </c>
      <c r="S445" s="61">
        <f>VLOOKUP($A445,[17]Dept!$A$4:$T$36,17,FALSE)*S$3%</f>
        <v>0</v>
      </c>
      <c r="T445" s="61">
        <f>VLOOKUP($A445,[17]Dept!$A$4:$T$36,18,FALSE)*T$3%</f>
        <v>0</v>
      </c>
      <c r="U445" s="61">
        <f>VLOOKUP($A445,[17]Dept!$A$4:$T$36,19,FALSE)*U$3%</f>
        <v>0</v>
      </c>
      <c r="V445" s="61">
        <f t="shared" si="343"/>
        <v>0</v>
      </c>
    </row>
    <row r="446" spans="1:22" s="6" customFormat="1" hidden="1">
      <c r="A446" s="51">
        <v>396</v>
      </c>
      <c r="B446" s="11" t="s">
        <v>206</v>
      </c>
      <c r="C446" s="59" t="s">
        <v>66</v>
      </c>
      <c r="D446" s="59"/>
      <c r="E446" s="61">
        <f t="shared" si="333"/>
        <v>0</v>
      </c>
      <c r="F446" s="61"/>
      <c r="G446" s="61">
        <f>VLOOKUP($A446,[17]Dept!$A$4:$T$36,5,FALSE)*G$3%</f>
        <v>0</v>
      </c>
      <c r="H446" s="61">
        <f>VLOOKUP($A446,[17]Dept!$A$4:$T$36,6,FALSE)*H$3%</f>
        <v>0</v>
      </c>
      <c r="I446" s="61">
        <f>VLOOKUP($A446,[17]Dept!$A$4:$T$36,7,FALSE)*I$3%</f>
        <v>0</v>
      </c>
      <c r="J446" s="61">
        <f t="shared" si="340"/>
        <v>0</v>
      </c>
      <c r="K446" s="61">
        <f>VLOOKUP($A446,[17]Dept!$A$4:$T$36,9,FALSE)*K$3%</f>
        <v>0</v>
      </c>
      <c r="L446" s="61">
        <f>VLOOKUP($A446,[17]Dept!$A$4:$T$36,10,FALSE)*L$3%</f>
        <v>0</v>
      </c>
      <c r="M446" s="61">
        <f>VLOOKUP($A446,[17]Dept!$A$4:$T$36,11,FALSE)*M$3%</f>
        <v>0</v>
      </c>
      <c r="N446" s="61">
        <f t="shared" si="341"/>
        <v>0</v>
      </c>
      <c r="O446" s="61">
        <f>VLOOKUP($A446,[17]Dept!$A$4:$T$36,13,FALSE)*O$3%</f>
        <v>0</v>
      </c>
      <c r="P446" s="61">
        <f>VLOOKUP($A446,[17]Dept!$A$4:$T$36,14,FALSE)*P$3%</f>
        <v>0</v>
      </c>
      <c r="Q446" s="61">
        <f>VLOOKUP($A446,[17]Dept!$A$4:$T$36,15,FALSE)*Q$3%</f>
        <v>0</v>
      </c>
      <c r="R446" s="61">
        <f t="shared" si="342"/>
        <v>0</v>
      </c>
      <c r="S446" s="61">
        <f>VLOOKUP($A446,[17]Dept!$A$4:$T$36,17,FALSE)*S$3%</f>
        <v>0</v>
      </c>
      <c r="T446" s="61">
        <f>VLOOKUP($A446,[17]Dept!$A$4:$T$36,18,FALSE)*T$3%</f>
        <v>0</v>
      </c>
      <c r="U446" s="61">
        <f>VLOOKUP($A446,[17]Dept!$A$4:$T$36,19,FALSE)*U$3%</f>
        <v>0</v>
      </c>
      <c r="V446" s="61">
        <f t="shared" si="343"/>
        <v>0</v>
      </c>
    </row>
    <row r="447" spans="1:22" s="6" customFormat="1" hidden="1">
      <c r="A447" s="51">
        <v>397</v>
      </c>
      <c r="B447" s="11" t="s">
        <v>206</v>
      </c>
      <c r="C447" s="59" t="s">
        <v>70</v>
      </c>
      <c r="D447" s="59"/>
      <c r="E447" s="61">
        <f t="shared" si="333"/>
        <v>177605.70589330263</v>
      </c>
      <c r="F447" s="61"/>
      <c r="G447" s="61">
        <f>VLOOKUP($A447,[17]Dept!$A$4:$T$36,5,FALSE)*G$3%</f>
        <v>0</v>
      </c>
      <c r="H447" s="61">
        <f>VLOOKUP($A447,[17]Dept!$A$4:$T$36,6,FALSE)*H$3%</f>
        <v>4068.8840789999749</v>
      </c>
      <c r="I447" s="61">
        <f>VLOOKUP($A447,[17]Dept!$A$4:$T$36,7,FALSE)*I$3%</f>
        <v>75903.30211496909</v>
      </c>
      <c r="J447" s="61">
        <f t="shared" si="340"/>
        <v>79972.186193969072</v>
      </c>
      <c r="K447" s="61">
        <f>VLOOKUP($A447,[17]Dept!$A$4:$T$36,9,FALSE)*K$3%</f>
        <v>30247.606230876485</v>
      </c>
      <c r="L447" s="61">
        <f>VLOOKUP($A447,[17]Dept!$A$4:$T$36,10,FALSE)*L$3%</f>
        <v>3313.9164234347923</v>
      </c>
      <c r="M447" s="61">
        <f>VLOOKUP($A447,[17]Dept!$A$4:$T$36,11,FALSE)*M$3%</f>
        <v>43361.538184774472</v>
      </c>
      <c r="N447" s="61">
        <f t="shared" si="341"/>
        <v>76923.060839085752</v>
      </c>
      <c r="O447" s="61">
        <f>VLOOKUP($A447,[17]Dept!$A$4:$T$36,13,FALSE)*O$3%</f>
        <v>3274.7685804986472</v>
      </c>
      <c r="P447" s="61">
        <f>VLOOKUP($A447,[17]Dept!$A$4:$T$36,14,FALSE)*P$3%</f>
        <v>3245.7489662253388</v>
      </c>
      <c r="Q447" s="61">
        <f>VLOOKUP($A447,[17]Dept!$A$4:$T$36,15,FALSE)*Q$3%</f>
        <v>3378.2096113497846</v>
      </c>
      <c r="R447" s="61">
        <f t="shared" si="342"/>
        <v>9898.7271580737706</v>
      </c>
      <c r="S447" s="61">
        <f>VLOOKUP($A447,[17]Dept!$A$4:$T$36,17,FALSE)*S$3%</f>
        <v>3696.2130950996839</v>
      </c>
      <c r="T447" s="61">
        <f>VLOOKUP($A447,[17]Dept!$A$4:$T$36,18,FALSE)*T$3%</f>
        <v>3485.6294807024228</v>
      </c>
      <c r="U447" s="61">
        <f>VLOOKUP($A447,[17]Dept!$A$4:$T$36,19,FALSE)*U$3%</f>
        <v>3629.8891263719643</v>
      </c>
      <c r="V447" s="61">
        <f t="shared" si="343"/>
        <v>10811.731702174071</v>
      </c>
    </row>
    <row r="448" spans="1:22" s="6" customFormat="1" hidden="1">
      <c r="A448" s="51">
        <v>398</v>
      </c>
      <c r="B448" s="11" t="s">
        <v>206</v>
      </c>
      <c r="C448" s="59" t="s">
        <v>56</v>
      </c>
      <c r="D448" s="59"/>
      <c r="E448" s="61">
        <f t="shared" si="333"/>
        <v>0</v>
      </c>
      <c r="F448" s="61"/>
      <c r="G448" s="61">
        <f>VLOOKUP($A448,[17]Dept!$A$4:$T$36,5,FALSE)*G$3%</f>
        <v>0</v>
      </c>
      <c r="H448" s="61">
        <f>VLOOKUP($A448,[17]Dept!$A$4:$T$36,6,FALSE)*H$3%</f>
        <v>0</v>
      </c>
      <c r="I448" s="61">
        <f>VLOOKUP($A448,[17]Dept!$A$4:$T$36,7,FALSE)*I$3%</f>
        <v>0</v>
      </c>
      <c r="J448" s="61">
        <f t="shared" si="340"/>
        <v>0</v>
      </c>
      <c r="K448" s="61">
        <f>VLOOKUP($A448,[17]Dept!$A$4:$T$36,9,FALSE)*K$3%</f>
        <v>0</v>
      </c>
      <c r="L448" s="61">
        <f>VLOOKUP($A448,[17]Dept!$A$4:$T$36,10,FALSE)*L$3%</f>
        <v>0</v>
      </c>
      <c r="M448" s="61">
        <f>VLOOKUP($A448,[17]Dept!$A$4:$T$36,11,FALSE)*M$3%</f>
        <v>0</v>
      </c>
      <c r="N448" s="61">
        <f t="shared" si="341"/>
        <v>0</v>
      </c>
      <c r="O448" s="61">
        <f>VLOOKUP($A448,[17]Dept!$A$4:$T$36,13,FALSE)*O$3%</f>
        <v>0</v>
      </c>
      <c r="P448" s="61">
        <f>VLOOKUP($A448,[17]Dept!$A$4:$T$36,14,FALSE)*P$3%</f>
        <v>0</v>
      </c>
      <c r="Q448" s="61">
        <f>VLOOKUP($A448,[17]Dept!$A$4:$T$36,15,FALSE)*Q$3%</f>
        <v>0</v>
      </c>
      <c r="R448" s="61">
        <f t="shared" si="342"/>
        <v>0</v>
      </c>
      <c r="S448" s="61">
        <f>VLOOKUP($A448,[17]Dept!$A$4:$T$36,17,FALSE)*S$3%</f>
        <v>0</v>
      </c>
      <c r="T448" s="61">
        <f>VLOOKUP($A448,[17]Dept!$A$4:$T$36,18,FALSE)*T$3%</f>
        <v>0</v>
      </c>
      <c r="U448" s="61">
        <f>VLOOKUP($A448,[17]Dept!$A$4:$T$36,19,FALSE)*U$3%</f>
        <v>0</v>
      </c>
      <c r="V448" s="61">
        <f t="shared" si="343"/>
        <v>0</v>
      </c>
    </row>
    <row r="449" spans="1:22" s="6" customFormat="1" hidden="1">
      <c r="A449" s="51">
        <v>399</v>
      </c>
      <c r="B449" s="11" t="s">
        <v>206</v>
      </c>
      <c r="C449" s="59" t="s">
        <v>47</v>
      </c>
      <c r="D449" s="59"/>
      <c r="E449" s="61">
        <f t="shared" si="333"/>
        <v>0</v>
      </c>
      <c r="F449" s="61"/>
      <c r="G449" s="61">
        <f>VLOOKUP($A449,[17]Dept!$A$4:$T$36,5,FALSE)*G$3%</f>
        <v>0</v>
      </c>
      <c r="H449" s="61">
        <f>VLOOKUP($A449,[17]Dept!$A$4:$T$36,6,FALSE)*H$3%</f>
        <v>0</v>
      </c>
      <c r="I449" s="61">
        <f>VLOOKUP($A449,[17]Dept!$A$4:$T$36,7,FALSE)*I$3%</f>
        <v>0</v>
      </c>
      <c r="J449" s="61">
        <f t="shared" si="340"/>
        <v>0</v>
      </c>
      <c r="K449" s="61">
        <f>VLOOKUP($A449,[17]Dept!$A$4:$T$36,9,FALSE)*K$3%</f>
        <v>0</v>
      </c>
      <c r="L449" s="61">
        <f>VLOOKUP($A449,[17]Dept!$A$4:$T$36,10,FALSE)*L$3%</f>
        <v>0</v>
      </c>
      <c r="M449" s="61">
        <f>VLOOKUP($A449,[17]Dept!$A$4:$T$36,11,FALSE)*M$3%</f>
        <v>0</v>
      </c>
      <c r="N449" s="61">
        <f t="shared" si="341"/>
        <v>0</v>
      </c>
      <c r="O449" s="61">
        <f>VLOOKUP($A449,[17]Dept!$A$4:$T$36,13,FALSE)*O$3%</f>
        <v>0</v>
      </c>
      <c r="P449" s="61">
        <f>VLOOKUP($A449,[17]Dept!$A$4:$T$36,14,FALSE)*P$3%</f>
        <v>0</v>
      </c>
      <c r="Q449" s="61">
        <f>VLOOKUP($A449,[17]Dept!$A$4:$T$36,15,FALSE)*Q$3%</f>
        <v>0</v>
      </c>
      <c r="R449" s="61">
        <f t="shared" si="342"/>
        <v>0</v>
      </c>
      <c r="S449" s="61">
        <f>VLOOKUP($A449,[17]Dept!$A$4:$T$36,17,FALSE)*S$3%</f>
        <v>0</v>
      </c>
      <c r="T449" s="61">
        <f>VLOOKUP($A449,[17]Dept!$A$4:$T$36,18,FALSE)*T$3%</f>
        <v>0</v>
      </c>
      <c r="U449" s="61">
        <f>VLOOKUP($A449,[17]Dept!$A$4:$T$36,19,FALSE)*U$3%</f>
        <v>0</v>
      </c>
      <c r="V449" s="61">
        <f t="shared" si="343"/>
        <v>0</v>
      </c>
    </row>
    <row r="450" spans="1:22" s="6" customFormat="1" hidden="1">
      <c r="A450" s="51">
        <v>400</v>
      </c>
      <c r="B450" s="11" t="s">
        <v>206</v>
      </c>
      <c r="C450" s="59" t="s">
        <v>48</v>
      </c>
      <c r="D450" s="59"/>
      <c r="E450" s="61">
        <f t="shared" si="333"/>
        <v>0</v>
      </c>
      <c r="F450" s="61"/>
      <c r="G450" s="61">
        <f>VLOOKUP($A450,[17]Dept!$A$4:$T$36,5,FALSE)*G$3%</f>
        <v>0</v>
      </c>
      <c r="H450" s="61">
        <f>VLOOKUP($A450,[17]Dept!$A$4:$T$36,6,FALSE)*H$3%</f>
        <v>0</v>
      </c>
      <c r="I450" s="61">
        <f>VLOOKUP($A450,[17]Dept!$A$4:$T$36,7,FALSE)*I$3%</f>
        <v>0</v>
      </c>
      <c r="J450" s="61">
        <f t="shared" si="340"/>
        <v>0</v>
      </c>
      <c r="K450" s="61">
        <f>VLOOKUP($A450,[17]Dept!$A$4:$T$36,9,FALSE)*K$3%</f>
        <v>0</v>
      </c>
      <c r="L450" s="61">
        <f>VLOOKUP($A450,[17]Dept!$A$4:$T$36,10,FALSE)*L$3%</f>
        <v>0</v>
      </c>
      <c r="M450" s="61">
        <f>VLOOKUP($A450,[17]Dept!$A$4:$T$36,11,FALSE)*M$3%</f>
        <v>0</v>
      </c>
      <c r="N450" s="61">
        <f t="shared" si="341"/>
        <v>0</v>
      </c>
      <c r="O450" s="61">
        <f>VLOOKUP($A450,[17]Dept!$A$4:$T$36,13,FALSE)*O$3%</f>
        <v>0</v>
      </c>
      <c r="P450" s="61">
        <f>VLOOKUP($A450,[17]Dept!$A$4:$T$36,14,FALSE)*P$3%</f>
        <v>0</v>
      </c>
      <c r="Q450" s="61">
        <f>VLOOKUP($A450,[17]Dept!$A$4:$T$36,15,FALSE)*Q$3%</f>
        <v>0</v>
      </c>
      <c r="R450" s="61">
        <f t="shared" si="342"/>
        <v>0</v>
      </c>
      <c r="S450" s="61">
        <f>VLOOKUP($A450,[17]Dept!$A$4:$T$36,17,FALSE)*S$3%</f>
        <v>0</v>
      </c>
      <c r="T450" s="61">
        <f>VLOOKUP($A450,[17]Dept!$A$4:$T$36,18,FALSE)*T$3%</f>
        <v>0</v>
      </c>
      <c r="U450" s="61">
        <f>VLOOKUP($A450,[17]Dept!$A$4:$T$36,19,FALSE)*U$3%</f>
        <v>0</v>
      </c>
      <c r="V450" s="61">
        <f t="shared" si="343"/>
        <v>0</v>
      </c>
    </row>
    <row r="451" spans="1:22" hidden="1">
      <c r="A451" s="129">
        <v>406</v>
      </c>
      <c r="B451" s="124" t="s">
        <v>92</v>
      </c>
      <c r="C451" s="126" t="s">
        <v>208</v>
      </c>
      <c r="D451" s="126"/>
      <c r="E451" s="123">
        <f>+E452+E460</f>
        <v>201866.1232192184</v>
      </c>
      <c r="F451" s="104"/>
      <c r="G451" s="123">
        <f t="shared" ref="G451:V451" si="344">+G452+G460</f>
        <v>14212.753502552532</v>
      </c>
      <c r="H451" s="123">
        <f>+H452+H460</f>
        <v>13671.450505439916</v>
      </c>
      <c r="I451" s="123">
        <f t="shared" si="344"/>
        <v>19373.414254106396</v>
      </c>
      <c r="J451" s="123">
        <f t="shared" si="344"/>
        <v>47257.61826209884</v>
      </c>
      <c r="K451" s="123">
        <f t="shared" si="344"/>
        <v>12905.645325173968</v>
      </c>
      <c r="L451" s="123">
        <f t="shared" si="344"/>
        <v>12725.439065989602</v>
      </c>
      <c r="M451" s="123">
        <f t="shared" si="344"/>
        <v>19479.33715377561</v>
      </c>
      <c r="N451" s="123">
        <f t="shared" si="344"/>
        <v>45110.421544939178</v>
      </c>
      <c r="O451" s="123">
        <f t="shared" si="344"/>
        <v>14408.981754194048</v>
      </c>
      <c r="P451" s="123">
        <f t="shared" si="344"/>
        <v>14281.295451391492</v>
      </c>
      <c r="Q451" s="123">
        <f t="shared" si="344"/>
        <v>21620.541512638621</v>
      </c>
      <c r="R451" s="123">
        <f t="shared" si="344"/>
        <v>50310.818718224153</v>
      </c>
      <c r="S451" s="123">
        <f t="shared" si="344"/>
        <v>16263.337618438609</v>
      </c>
      <c r="T451" s="123">
        <f t="shared" si="344"/>
        <v>15336.769715090661</v>
      </c>
      <c r="U451" s="123">
        <f t="shared" si="344"/>
        <v>27587.157360426929</v>
      </c>
      <c r="V451" s="123">
        <f t="shared" si="344"/>
        <v>59187.264693956196</v>
      </c>
    </row>
    <row r="452" spans="1:22" s="6" customFormat="1" hidden="1">
      <c r="A452" s="129">
        <v>407</v>
      </c>
      <c r="B452" s="124" t="s">
        <v>209</v>
      </c>
      <c r="C452" s="123" t="s">
        <v>210</v>
      </c>
      <c r="D452" s="123"/>
      <c r="E452" s="123">
        <f>SUM(E453:E459)</f>
        <v>179533.25180662997</v>
      </c>
      <c r="F452" s="104"/>
      <c r="G452" s="123">
        <f t="shared" ref="G452:V452" si="345">SUM(G453:G459)</f>
        <v>14212.753502552532</v>
      </c>
      <c r="H452" s="123">
        <f>SUM(H453:H459)</f>
        <v>13671.450505439916</v>
      </c>
      <c r="I452" s="123">
        <f t="shared" si="345"/>
        <v>13590.305521537322</v>
      </c>
      <c r="J452" s="123">
        <f t="shared" si="345"/>
        <v>41474.509529529765</v>
      </c>
      <c r="K452" s="123">
        <f t="shared" si="345"/>
        <v>12905.645325173968</v>
      </c>
      <c r="L452" s="123">
        <f t="shared" si="345"/>
        <v>12725.439065989602</v>
      </c>
      <c r="M452" s="123">
        <f t="shared" si="345"/>
        <v>14142.532454111059</v>
      </c>
      <c r="N452" s="123">
        <f t="shared" si="345"/>
        <v>39773.616845274628</v>
      </c>
      <c r="O452" s="123">
        <f t="shared" si="345"/>
        <v>14408.981754194048</v>
      </c>
      <c r="P452" s="123">
        <f t="shared" si="345"/>
        <v>14281.295451391492</v>
      </c>
      <c r="Q452" s="123">
        <f t="shared" si="345"/>
        <v>16215.406134478966</v>
      </c>
      <c r="R452" s="123">
        <f t="shared" si="345"/>
        <v>44905.683340064497</v>
      </c>
      <c r="S452" s="123">
        <f t="shared" si="345"/>
        <v>16263.337618438609</v>
      </c>
      <c r="T452" s="123">
        <f t="shared" si="345"/>
        <v>15336.769715090661</v>
      </c>
      <c r="U452" s="123">
        <f t="shared" si="345"/>
        <v>21779.334758231784</v>
      </c>
      <c r="V452" s="123">
        <f t="shared" si="345"/>
        <v>53379.442091761055</v>
      </c>
    </row>
    <row r="453" spans="1:22" s="6" customFormat="1" hidden="1">
      <c r="A453" s="51">
        <v>408</v>
      </c>
      <c r="B453" s="11" t="s">
        <v>209</v>
      </c>
      <c r="C453" s="60" t="s">
        <v>159</v>
      </c>
      <c r="D453" s="60"/>
      <c r="E453" s="61">
        <f t="shared" si="333"/>
        <v>0</v>
      </c>
      <c r="F453" s="61"/>
      <c r="G453" s="61">
        <f>VLOOKUP($A453,[18]Dept!$A$5:$T$34,5,FALSE)*G$3%</f>
        <v>0</v>
      </c>
      <c r="H453" s="61">
        <f>VLOOKUP($A453,[18]Dept!$A$5:$T$34,6,FALSE)*H$3%</f>
        <v>0</v>
      </c>
      <c r="I453" s="61">
        <f>VLOOKUP($A453,[18]Dept!$A$5:$T$34,7,FALSE)*I$3%</f>
        <v>0</v>
      </c>
      <c r="J453" s="61">
        <f t="shared" si="334"/>
        <v>0</v>
      </c>
      <c r="K453" s="61">
        <f>VLOOKUP($A453,[18]Dept!$A$5:$T$34,9,FALSE)*K$3%</f>
        <v>0</v>
      </c>
      <c r="L453" s="61">
        <f>VLOOKUP($A453,[18]Dept!$A$5:$T$34,10,FALSE)*L$3%</f>
        <v>0</v>
      </c>
      <c r="M453" s="61">
        <f>VLOOKUP($A453,[18]Dept!$A$5:$T$34,11,FALSE)*M$3%</f>
        <v>0</v>
      </c>
      <c r="N453" s="61">
        <f t="shared" ref="N453:N470" si="346">SUM(K453:M453)</f>
        <v>0</v>
      </c>
      <c r="O453" s="61">
        <f>VLOOKUP($A453,[18]Dept!$A$5:$T$34,13,FALSE)*O$3%</f>
        <v>0</v>
      </c>
      <c r="P453" s="61">
        <f>VLOOKUP($A453,[18]Dept!$A$5:$T$34,14,FALSE)*P$3%</f>
        <v>0</v>
      </c>
      <c r="Q453" s="61">
        <f>VLOOKUP($A453,[18]Dept!$A$5:$T$34,15,FALSE)*Q$3%</f>
        <v>0</v>
      </c>
      <c r="R453" s="61">
        <f t="shared" ref="R453:R470" si="347">SUM(O453:Q453)</f>
        <v>0</v>
      </c>
      <c r="S453" s="61">
        <f>VLOOKUP($A453,[18]Dept!$A$5:$T$34,17,FALSE)*S$3%</f>
        <v>0</v>
      </c>
      <c r="T453" s="61">
        <f>VLOOKUP($A453,[18]Dept!$A$5:$T$34,18,FALSE)*T$3%</f>
        <v>0</v>
      </c>
      <c r="U453" s="61">
        <f>VLOOKUP($A453,[18]Dept!$A$5:$T$34,19,FALSE)*U$3%</f>
        <v>0</v>
      </c>
      <c r="V453" s="61">
        <f t="shared" ref="V453:V470" si="348">SUM(S453:U453)</f>
        <v>0</v>
      </c>
    </row>
    <row r="454" spans="1:22" s="6" customFormat="1" hidden="1">
      <c r="A454" s="51">
        <v>409</v>
      </c>
      <c r="B454" s="11" t="s">
        <v>209</v>
      </c>
      <c r="C454" s="59" t="s">
        <v>68</v>
      </c>
      <c r="D454" s="59"/>
      <c r="E454" s="61">
        <f t="shared" si="333"/>
        <v>0</v>
      </c>
      <c r="F454" s="61"/>
      <c r="G454" s="61">
        <f>VLOOKUP($A454,[18]Dept!$A$5:$T$34,5,FALSE)*G$3%</f>
        <v>0</v>
      </c>
      <c r="H454" s="61">
        <f>VLOOKUP($A454,[18]Dept!$A$5:$T$34,6,FALSE)*H$3%</f>
        <v>0</v>
      </c>
      <c r="I454" s="61">
        <f>VLOOKUP($A454,[18]Dept!$A$5:$T$34,7,FALSE)*I$3%</f>
        <v>0</v>
      </c>
      <c r="J454" s="61">
        <f t="shared" ref="J454:J459" si="349">SUM(G454:I454)</f>
        <v>0</v>
      </c>
      <c r="K454" s="61">
        <f>VLOOKUP($A454,[18]Dept!$A$5:$T$34,9,FALSE)*K$3%</f>
        <v>0</v>
      </c>
      <c r="L454" s="61">
        <f>VLOOKUP($A454,[18]Dept!$A$5:$T$34,10,FALSE)*L$3%</f>
        <v>0</v>
      </c>
      <c r="M454" s="61">
        <f>VLOOKUP($A454,[18]Dept!$A$5:$T$34,11,FALSE)*M$3%</f>
        <v>0</v>
      </c>
      <c r="N454" s="61">
        <f t="shared" ref="N454:N459" si="350">SUM(K454:M454)</f>
        <v>0</v>
      </c>
      <c r="O454" s="61">
        <f>VLOOKUP($A454,[18]Dept!$A$5:$T$34,13,FALSE)*O$3%</f>
        <v>0</v>
      </c>
      <c r="P454" s="61">
        <f>VLOOKUP($A454,[18]Dept!$A$5:$T$34,14,FALSE)*P$3%</f>
        <v>0</v>
      </c>
      <c r="Q454" s="61">
        <f>VLOOKUP($A454,[18]Dept!$A$5:$T$34,15,FALSE)*Q$3%</f>
        <v>0</v>
      </c>
      <c r="R454" s="61">
        <f t="shared" ref="R454:R459" si="351">SUM(O454:Q454)</f>
        <v>0</v>
      </c>
      <c r="S454" s="61">
        <f>VLOOKUP($A454,[18]Dept!$A$5:$T$34,17,FALSE)*S$3%</f>
        <v>0</v>
      </c>
      <c r="T454" s="61">
        <f>VLOOKUP($A454,[18]Dept!$A$5:$T$34,18,FALSE)*T$3%</f>
        <v>0</v>
      </c>
      <c r="U454" s="61">
        <f>VLOOKUP($A454,[18]Dept!$A$5:$T$34,19,FALSE)*U$3%</f>
        <v>0</v>
      </c>
      <c r="V454" s="61">
        <f t="shared" ref="V454:V459" si="352">SUM(S454:U454)</f>
        <v>0</v>
      </c>
    </row>
    <row r="455" spans="1:22" s="6" customFormat="1" hidden="1">
      <c r="A455" s="51">
        <v>410</v>
      </c>
      <c r="B455" s="11" t="s">
        <v>209</v>
      </c>
      <c r="C455" s="59" t="s">
        <v>70</v>
      </c>
      <c r="D455" s="59"/>
      <c r="E455" s="61">
        <f t="shared" si="333"/>
        <v>0</v>
      </c>
      <c r="F455" s="61"/>
      <c r="G455" s="61">
        <f>VLOOKUP($A455,[18]Dept!$A$5:$T$34,5,FALSE)*G$3%</f>
        <v>0</v>
      </c>
      <c r="H455" s="61">
        <f>VLOOKUP($A455,[18]Dept!$A$5:$T$34,6,FALSE)*H$3%</f>
        <v>0</v>
      </c>
      <c r="I455" s="61">
        <f>VLOOKUP($A455,[18]Dept!$A$5:$T$34,7,FALSE)*I$3%</f>
        <v>0</v>
      </c>
      <c r="J455" s="61">
        <f t="shared" si="349"/>
        <v>0</v>
      </c>
      <c r="K455" s="61">
        <f>VLOOKUP($A455,[18]Dept!$A$5:$T$34,9,FALSE)*K$3%</f>
        <v>0</v>
      </c>
      <c r="L455" s="61">
        <f>VLOOKUP($A455,[18]Dept!$A$5:$T$34,10,FALSE)*L$3%</f>
        <v>0</v>
      </c>
      <c r="M455" s="61">
        <f>VLOOKUP($A455,[18]Dept!$A$5:$T$34,11,FALSE)*M$3%</f>
        <v>0</v>
      </c>
      <c r="N455" s="61">
        <f t="shared" si="350"/>
        <v>0</v>
      </c>
      <c r="O455" s="61">
        <f>VLOOKUP($A455,[18]Dept!$A$5:$T$34,13,FALSE)*O$3%</f>
        <v>0</v>
      </c>
      <c r="P455" s="61">
        <f>VLOOKUP($A455,[18]Dept!$A$5:$T$34,14,FALSE)*P$3%</f>
        <v>0</v>
      </c>
      <c r="Q455" s="61">
        <f>VLOOKUP($A455,[18]Dept!$A$5:$T$34,15,FALSE)*Q$3%</f>
        <v>0</v>
      </c>
      <c r="R455" s="61">
        <f t="shared" si="351"/>
        <v>0</v>
      </c>
      <c r="S455" s="61">
        <f>VLOOKUP($A455,[18]Dept!$A$5:$T$34,17,FALSE)*S$3%</f>
        <v>0</v>
      </c>
      <c r="T455" s="61">
        <f>VLOOKUP($A455,[18]Dept!$A$5:$T$34,18,FALSE)*T$3%</f>
        <v>0</v>
      </c>
      <c r="U455" s="61">
        <f>VLOOKUP($A455,[18]Dept!$A$5:$T$34,19,FALSE)*U$3%</f>
        <v>0</v>
      </c>
      <c r="V455" s="61">
        <f t="shared" si="352"/>
        <v>0</v>
      </c>
    </row>
    <row r="456" spans="1:22" s="6" customFormat="1" hidden="1">
      <c r="A456" s="51">
        <v>411</v>
      </c>
      <c r="B456" s="11" t="s">
        <v>209</v>
      </c>
      <c r="C456" s="59" t="s">
        <v>56</v>
      </c>
      <c r="D456" s="59"/>
      <c r="E456" s="61">
        <f t="shared" si="333"/>
        <v>0</v>
      </c>
      <c r="F456" s="61"/>
      <c r="G456" s="61">
        <f>VLOOKUP($A456,[18]Dept!$A$5:$T$34,5,FALSE)*G$3%</f>
        <v>0</v>
      </c>
      <c r="H456" s="61">
        <f>VLOOKUP($A456,[18]Dept!$A$5:$T$34,6,FALSE)*H$3%</f>
        <v>0</v>
      </c>
      <c r="I456" s="61">
        <f>VLOOKUP($A456,[18]Dept!$A$5:$T$34,7,FALSE)*I$3%</f>
        <v>0</v>
      </c>
      <c r="J456" s="61">
        <f t="shared" si="349"/>
        <v>0</v>
      </c>
      <c r="K456" s="61">
        <f>VLOOKUP($A456,[18]Dept!$A$5:$T$34,9,FALSE)*K$3%</f>
        <v>0</v>
      </c>
      <c r="L456" s="61">
        <f>VLOOKUP($A456,[18]Dept!$A$5:$T$34,10,FALSE)*L$3%</f>
        <v>0</v>
      </c>
      <c r="M456" s="61">
        <f>VLOOKUP($A456,[18]Dept!$A$5:$T$34,11,FALSE)*M$3%</f>
        <v>0</v>
      </c>
      <c r="N456" s="61">
        <f t="shared" si="350"/>
        <v>0</v>
      </c>
      <c r="O456" s="61">
        <f>VLOOKUP($A456,[18]Dept!$A$5:$T$34,13,FALSE)*O$3%</f>
        <v>0</v>
      </c>
      <c r="P456" s="61">
        <f>VLOOKUP($A456,[18]Dept!$A$5:$T$34,14,FALSE)*P$3%</f>
        <v>0</v>
      </c>
      <c r="Q456" s="61">
        <f>VLOOKUP($A456,[18]Dept!$A$5:$T$34,15,FALSE)*Q$3%</f>
        <v>0</v>
      </c>
      <c r="R456" s="61">
        <f t="shared" si="351"/>
        <v>0</v>
      </c>
      <c r="S456" s="61">
        <f>VLOOKUP($A456,[18]Dept!$A$5:$T$34,17,FALSE)*S$3%</f>
        <v>0</v>
      </c>
      <c r="T456" s="61">
        <f>VLOOKUP($A456,[18]Dept!$A$5:$T$34,18,FALSE)*T$3%</f>
        <v>0</v>
      </c>
      <c r="U456" s="61">
        <f>VLOOKUP($A456,[18]Dept!$A$5:$T$34,19,FALSE)*U$3%</f>
        <v>0</v>
      </c>
      <c r="V456" s="61">
        <f t="shared" si="352"/>
        <v>0</v>
      </c>
    </row>
    <row r="457" spans="1:22" s="6" customFormat="1" hidden="1">
      <c r="A457" s="51">
        <v>412</v>
      </c>
      <c r="B457" s="11" t="s">
        <v>209</v>
      </c>
      <c r="C457" s="59" t="s">
        <v>47</v>
      </c>
      <c r="D457" s="59"/>
      <c r="E457" s="61">
        <f t="shared" si="333"/>
        <v>0</v>
      </c>
      <c r="F457" s="61"/>
      <c r="G457" s="61">
        <f>VLOOKUP($A457,[18]Dept!$A$5:$T$34,5,FALSE)*G$3%</f>
        <v>0</v>
      </c>
      <c r="H457" s="61">
        <f>VLOOKUP($A457,[18]Dept!$A$5:$T$34,6,FALSE)*H$3%</f>
        <v>0</v>
      </c>
      <c r="I457" s="61">
        <f>VLOOKUP($A457,[18]Dept!$A$5:$T$34,7,FALSE)*I$3%</f>
        <v>0</v>
      </c>
      <c r="J457" s="61">
        <f t="shared" si="349"/>
        <v>0</v>
      </c>
      <c r="K457" s="61">
        <f>VLOOKUP($A457,[18]Dept!$A$5:$T$34,9,FALSE)*K$3%</f>
        <v>0</v>
      </c>
      <c r="L457" s="61">
        <f>VLOOKUP($A457,[18]Dept!$A$5:$T$34,10,FALSE)*L$3%</f>
        <v>0</v>
      </c>
      <c r="M457" s="61">
        <f>VLOOKUP($A457,[18]Dept!$A$5:$T$34,11,FALSE)*M$3%</f>
        <v>0</v>
      </c>
      <c r="N457" s="61">
        <f t="shared" si="350"/>
        <v>0</v>
      </c>
      <c r="O457" s="61">
        <f>VLOOKUP($A457,[18]Dept!$A$5:$T$34,13,FALSE)*O$3%</f>
        <v>0</v>
      </c>
      <c r="P457" s="61">
        <f>VLOOKUP($A457,[18]Dept!$A$5:$T$34,14,FALSE)*P$3%</f>
        <v>0</v>
      </c>
      <c r="Q457" s="61">
        <f>VLOOKUP($A457,[18]Dept!$A$5:$T$34,15,FALSE)*Q$3%</f>
        <v>0</v>
      </c>
      <c r="R457" s="61">
        <f t="shared" si="351"/>
        <v>0</v>
      </c>
      <c r="S457" s="61">
        <f>VLOOKUP($A457,[18]Dept!$A$5:$T$34,17,FALSE)*S$3%</f>
        <v>0</v>
      </c>
      <c r="T457" s="61">
        <f>VLOOKUP($A457,[18]Dept!$A$5:$T$34,18,FALSE)*T$3%</f>
        <v>0</v>
      </c>
      <c r="U457" s="61">
        <f>VLOOKUP($A457,[18]Dept!$A$5:$T$34,19,FALSE)*U$3%</f>
        <v>0</v>
      </c>
      <c r="V457" s="61">
        <f t="shared" si="352"/>
        <v>0</v>
      </c>
    </row>
    <row r="458" spans="1:22" s="6" customFormat="1" hidden="1">
      <c r="A458" s="51">
        <v>413</v>
      </c>
      <c r="B458" s="11" t="s">
        <v>209</v>
      </c>
      <c r="C458" s="59" t="s">
        <v>50</v>
      </c>
      <c r="D458" s="59"/>
      <c r="E458" s="61">
        <f t="shared" si="333"/>
        <v>5583.2178531471054</v>
      </c>
      <c r="F458" s="61"/>
      <c r="G458" s="61">
        <f>VLOOKUP($A458,[18]Dept!$A$5:$T$34,5,FALSE)*G$3%</f>
        <v>0</v>
      </c>
      <c r="H458" s="61">
        <f>VLOOKUP($A458,[18]Dept!$A$5:$T$34,6,FALSE)*H$3%</f>
        <v>0</v>
      </c>
      <c r="I458" s="61">
        <f>VLOOKUP($A458,[18]Dept!$A$5:$T$34,7,FALSE)*I$3%</f>
        <v>1445.7771831422683</v>
      </c>
      <c r="J458" s="61">
        <f t="shared" si="349"/>
        <v>1445.7771831422683</v>
      </c>
      <c r="K458" s="61">
        <f>VLOOKUP($A458,[18]Dept!$A$5:$T$34,9,FALSE)*K$3%</f>
        <v>0</v>
      </c>
      <c r="L458" s="61">
        <f>VLOOKUP($A458,[18]Dept!$A$5:$T$34,10,FALSE)*L$3%</f>
        <v>0</v>
      </c>
      <c r="M458" s="61">
        <f>VLOOKUP($A458,[18]Dept!$A$5:$T$34,11,FALSE)*M$3%</f>
        <v>1334.2011749161375</v>
      </c>
      <c r="N458" s="61">
        <f t="shared" si="350"/>
        <v>1334.2011749161375</v>
      </c>
      <c r="O458" s="61">
        <f>VLOOKUP($A458,[18]Dept!$A$5:$T$34,13,FALSE)*O$3%</f>
        <v>0</v>
      </c>
      <c r="P458" s="61">
        <f>VLOOKUP($A458,[18]Dept!$A$5:$T$34,14,FALSE)*P$3%</f>
        <v>0</v>
      </c>
      <c r="Q458" s="61">
        <f>VLOOKUP($A458,[18]Dept!$A$5:$T$34,15,FALSE)*Q$3%</f>
        <v>1351.2838445399138</v>
      </c>
      <c r="R458" s="61">
        <f t="shared" si="351"/>
        <v>1351.2838445399138</v>
      </c>
      <c r="S458" s="61">
        <f>VLOOKUP($A458,[18]Dept!$A$5:$T$34,17,FALSE)*S$3%</f>
        <v>0</v>
      </c>
      <c r="T458" s="61">
        <f>VLOOKUP($A458,[18]Dept!$A$5:$T$34,18,FALSE)*T$3%</f>
        <v>0</v>
      </c>
      <c r="U458" s="61">
        <f>VLOOKUP($A458,[18]Dept!$A$5:$T$34,19,FALSE)*U$3%</f>
        <v>1451.9556505487858</v>
      </c>
      <c r="V458" s="61">
        <f t="shared" si="352"/>
        <v>1451.9556505487858</v>
      </c>
    </row>
    <row r="459" spans="1:22" hidden="1">
      <c r="A459" s="51">
        <v>414</v>
      </c>
      <c r="B459" s="11" t="s">
        <v>209</v>
      </c>
      <c r="C459" s="59" t="s">
        <v>48</v>
      </c>
      <c r="D459" s="59"/>
      <c r="E459" s="61">
        <f t="shared" si="333"/>
        <v>173950.03395348287</v>
      </c>
      <c r="F459" s="61"/>
      <c r="G459" s="61">
        <f>VLOOKUP($A459,[18]Dept!$A$5:$T$34,5,FALSE)*G$3%</f>
        <v>14212.753502552532</v>
      </c>
      <c r="H459" s="61">
        <f>VLOOKUP($A459,[18]Dept!$A$5:$T$34,6,FALSE)*H$3%</f>
        <v>13671.450505439916</v>
      </c>
      <c r="I459" s="61">
        <f>VLOOKUP($A459,[18]Dept!$A$5:$T$34,7,FALSE)*I$3%</f>
        <v>12144.528338395054</v>
      </c>
      <c r="J459" s="61">
        <f t="shared" si="349"/>
        <v>40028.7323463875</v>
      </c>
      <c r="K459" s="61">
        <f>VLOOKUP($A459,[18]Dept!$A$5:$T$34,9,FALSE)*K$3%</f>
        <v>12905.645325173968</v>
      </c>
      <c r="L459" s="61">
        <f>VLOOKUP($A459,[18]Dept!$A$5:$T$34,10,FALSE)*L$3%</f>
        <v>12725.439065989602</v>
      </c>
      <c r="M459" s="61">
        <f>VLOOKUP($A459,[18]Dept!$A$5:$T$34,11,FALSE)*M$3%</f>
        <v>12808.331279194921</v>
      </c>
      <c r="N459" s="61">
        <f t="shared" si="350"/>
        <v>38439.415670358489</v>
      </c>
      <c r="O459" s="61">
        <f>VLOOKUP($A459,[18]Dept!$A$5:$T$34,13,FALSE)*O$3%</f>
        <v>14408.981754194048</v>
      </c>
      <c r="P459" s="61">
        <f>VLOOKUP($A459,[18]Dept!$A$5:$T$34,14,FALSE)*P$3%</f>
        <v>14281.295451391492</v>
      </c>
      <c r="Q459" s="61">
        <f>VLOOKUP($A459,[18]Dept!$A$5:$T$34,15,FALSE)*Q$3%</f>
        <v>14864.122289939052</v>
      </c>
      <c r="R459" s="61">
        <f t="shared" si="351"/>
        <v>43554.399495524587</v>
      </c>
      <c r="S459" s="61">
        <f>VLOOKUP($A459,[18]Dept!$A$5:$T$34,17,FALSE)*S$3%</f>
        <v>16263.337618438609</v>
      </c>
      <c r="T459" s="61">
        <f>VLOOKUP($A459,[18]Dept!$A$5:$T$34,18,FALSE)*T$3%</f>
        <v>15336.769715090661</v>
      </c>
      <c r="U459" s="61">
        <f>VLOOKUP($A459,[18]Dept!$A$5:$T$34,19,FALSE)*U$3%</f>
        <v>20327.379107682998</v>
      </c>
      <c r="V459" s="61">
        <f t="shared" si="352"/>
        <v>51927.48644121227</v>
      </c>
    </row>
    <row r="460" spans="1:22" s="6" customFormat="1" hidden="1">
      <c r="A460" s="129">
        <v>415</v>
      </c>
      <c r="B460" s="124" t="s">
        <v>211</v>
      </c>
      <c r="C460" s="123" t="s">
        <v>212</v>
      </c>
      <c r="D460" s="123"/>
      <c r="E460" s="123">
        <f>SUM(E461:E467)</f>
        <v>22332.871412588422</v>
      </c>
      <c r="F460" s="104"/>
      <c r="G460" s="123">
        <f t="shared" ref="G460:V460" si="353">SUM(G461:G467)</f>
        <v>0</v>
      </c>
      <c r="H460" s="123">
        <f>SUM(H461:H467)</f>
        <v>0</v>
      </c>
      <c r="I460" s="123">
        <f t="shared" si="353"/>
        <v>5783.1087325690733</v>
      </c>
      <c r="J460" s="123">
        <f t="shared" si="353"/>
        <v>5783.1087325690733</v>
      </c>
      <c r="K460" s="123">
        <f t="shared" si="353"/>
        <v>0</v>
      </c>
      <c r="L460" s="123">
        <f t="shared" si="353"/>
        <v>0</v>
      </c>
      <c r="M460" s="123">
        <f t="shared" si="353"/>
        <v>5336.8046996645498</v>
      </c>
      <c r="N460" s="123">
        <f t="shared" si="353"/>
        <v>5336.8046996645498</v>
      </c>
      <c r="O460" s="123">
        <f t="shared" si="353"/>
        <v>0</v>
      </c>
      <c r="P460" s="123">
        <f t="shared" si="353"/>
        <v>0</v>
      </c>
      <c r="Q460" s="123">
        <f t="shared" si="353"/>
        <v>5405.1353781596554</v>
      </c>
      <c r="R460" s="123">
        <f t="shared" si="353"/>
        <v>5405.1353781596554</v>
      </c>
      <c r="S460" s="123">
        <f t="shared" si="353"/>
        <v>0</v>
      </c>
      <c r="T460" s="123">
        <f t="shared" si="353"/>
        <v>0</v>
      </c>
      <c r="U460" s="123">
        <f t="shared" si="353"/>
        <v>5807.8226021951432</v>
      </c>
      <c r="V460" s="123">
        <f t="shared" si="353"/>
        <v>5807.8226021951432</v>
      </c>
    </row>
    <row r="461" spans="1:22" s="6" customFormat="1" hidden="1">
      <c r="A461" s="51">
        <v>416</v>
      </c>
      <c r="B461" s="11" t="s">
        <v>211</v>
      </c>
      <c r="C461" s="60" t="s">
        <v>159</v>
      </c>
      <c r="D461" s="60"/>
      <c r="E461" s="61">
        <f t="shared" si="333"/>
        <v>0</v>
      </c>
      <c r="F461" s="61"/>
      <c r="G461" s="61">
        <f>VLOOKUP($A461,[18]Dept!$A$5:$T$34,5,FALSE)*G$3%</f>
        <v>0</v>
      </c>
      <c r="H461" s="61">
        <f>VLOOKUP($A461,[18]Dept!$A$5:$T$34,6,FALSE)*H$3%</f>
        <v>0</v>
      </c>
      <c r="I461" s="61">
        <f>VLOOKUP($A461,[18]Dept!$A$5:$T$34,7,FALSE)*I$3%</f>
        <v>0</v>
      </c>
      <c r="J461" s="61">
        <f t="shared" ref="J461:J467" si="354">SUM(G461:I461)</f>
        <v>0</v>
      </c>
      <c r="K461" s="61">
        <f>VLOOKUP($A461,[18]Dept!$A$5:$T$34,9,FALSE)*K$3%</f>
        <v>0</v>
      </c>
      <c r="L461" s="61">
        <f>VLOOKUP($A461,[18]Dept!$A$5:$T$34,10,FALSE)*L$3%</f>
        <v>0</v>
      </c>
      <c r="M461" s="61">
        <f>VLOOKUP($A461,[18]Dept!$A$5:$T$34,11,FALSE)*M$3%</f>
        <v>0</v>
      </c>
      <c r="N461" s="61">
        <f t="shared" ref="N461:N467" si="355">SUM(K461:M461)</f>
        <v>0</v>
      </c>
      <c r="O461" s="61">
        <f>VLOOKUP($A461,[18]Dept!$A$5:$T$34,13,FALSE)*O$3%</f>
        <v>0</v>
      </c>
      <c r="P461" s="61">
        <f>VLOOKUP($A461,[18]Dept!$A$5:$T$34,14,FALSE)*P$3%</f>
        <v>0</v>
      </c>
      <c r="Q461" s="61">
        <f>VLOOKUP($A461,[18]Dept!$A$5:$T$34,15,FALSE)*Q$3%</f>
        <v>0</v>
      </c>
      <c r="R461" s="61">
        <f t="shared" ref="R461:R467" si="356">SUM(O461:Q461)</f>
        <v>0</v>
      </c>
      <c r="S461" s="61">
        <f>VLOOKUP($A461,[18]Dept!$A$5:$T$34,17,FALSE)*S$3%</f>
        <v>0</v>
      </c>
      <c r="T461" s="61">
        <f>VLOOKUP($A461,[18]Dept!$A$5:$T$34,18,FALSE)*T$3%</f>
        <v>0</v>
      </c>
      <c r="U461" s="61">
        <f>VLOOKUP($A461,[18]Dept!$A$5:$T$34,19,FALSE)*U$3%</f>
        <v>0</v>
      </c>
      <c r="V461" s="61">
        <f t="shared" ref="V461:V467" si="357">SUM(S461:U461)</f>
        <v>0</v>
      </c>
    </row>
    <row r="462" spans="1:22" s="6" customFormat="1" hidden="1">
      <c r="A462" s="51">
        <v>417</v>
      </c>
      <c r="B462" s="11" t="s">
        <v>211</v>
      </c>
      <c r="C462" s="59" t="s">
        <v>68</v>
      </c>
      <c r="D462" s="59"/>
      <c r="E462" s="61">
        <f t="shared" si="333"/>
        <v>0</v>
      </c>
      <c r="F462" s="61"/>
      <c r="G462" s="61">
        <f>VLOOKUP($A462,[18]Dept!$A$5:$T$34,5,FALSE)*G$3%</f>
        <v>0</v>
      </c>
      <c r="H462" s="61">
        <f>VLOOKUP($A462,[18]Dept!$A$5:$T$34,6,FALSE)*H$3%</f>
        <v>0</v>
      </c>
      <c r="I462" s="61">
        <f>VLOOKUP($A462,[18]Dept!$A$5:$T$34,7,FALSE)*I$3%</f>
        <v>0</v>
      </c>
      <c r="J462" s="61">
        <f t="shared" si="354"/>
        <v>0</v>
      </c>
      <c r="K462" s="61">
        <f>VLOOKUP($A462,[18]Dept!$A$5:$T$34,9,FALSE)*K$3%</f>
        <v>0</v>
      </c>
      <c r="L462" s="61">
        <f>VLOOKUP($A462,[18]Dept!$A$5:$T$34,10,FALSE)*L$3%</f>
        <v>0</v>
      </c>
      <c r="M462" s="61">
        <f>VLOOKUP($A462,[18]Dept!$A$5:$T$34,11,FALSE)*M$3%</f>
        <v>0</v>
      </c>
      <c r="N462" s="61">
        <f t="shared" si="355"/>
        <v>0</v>
      </c>
      <c r="O462" s="61">
        <f>VLOOKUP($A462,[18]Dept!$A$5:$T$34,13,FALSE)*O$3%</f>
        <v>0</v>
      </c>
      <c r="P462" s="61">
        <f>VLOOKUP($A462,[18]Dept!$A$5:$T$34,14,FALSE)*P$3%</f>
        <v>0</v>
      </c>
      <c r="Q462" s="61">
        <f>VLOOKUP($A462,[18]Dept!$A$5:$T$34,15,FALSE)*Q$3%</f>
        <v>0</v>
      </c>
      <c r="R462" s="61">
        <f t="shared" si="356"/>
        <v>0</v>
      </c>
      <c r="S462" s="61">
        <f>VLOOKUP($A462,[18]Dept!$A$5:$T$34,17,FALSE)*S$3%</f>
        <v>0</v>
      </c>
      <c r="T462" s="61">
        <f>VLOOKUP($A462,[18]Dept!$A$5:$T$34,18,FALSE)*T$3%</f>
        <v>0</v>
      </c>
      <c r="U462" s="61">
        <f>VLOOKUP($A462,[18]Dept!$A$5:$T$34,19,FALSE)*U$3%</f>
        <v>0</v>
      </c>
      <c r="V462" s="61">
        <f t="shared" si="357"/>
        <v>0</v>
      </c>
    </row>
    <row r="463" spans="1:22" s="6" customFormat="1" hidden="1">
      <c r="A463" s="51">
        <v>418</v>
      </c>
      <c r="B463" s="11" t="s">
        <v>211</v>
      </c>
      <c r="C463" s="59" t="s">
        <v>70</v>
      </c>
      <c r="D463" s="59"/>
      <c r="E463" s="61">
        <f t="shared" si="333"/>
        <v>0</v>
      </c>
      <c r="F463" s="61"/>
      <c r="G463" s="61">
        <f>VLOOKUP($A463,[18]Dept!$A$5:$T$34,5,FALSE)*G$3%</f>
        <v>0</v>
      </c>
      <c r="H463" s="61">
        <f>VLOOKUP($A463,[18]Dept!$A$5:$T$34,6,FALSE)*H$3%</f>
        <v>0</v>
      </c>
      <c r="I463" s="61">
        <f>VLOOKUP($A463,[18]Dept!$A$5:$T$34,7,FALSE)*I$3%</f>
        <v>0</v>
      </c>
      <c r="J463" s="61">
        <f t="shared" si="354"/>
        <v>0</v>
      </c>
      <c r="K463" s="61">
        <f>VLOOKUP($A463,[18]Dept!$A$5:$T$34,9,FALSE)*K$3%</f>
        <v>0</v>
      </c>
      <c r="L463" s="61">
        <f>VLOOKUP($A463,[18]Dept!$A$5:$T$34,10,FALSE)*L$3%</f>
        <v>0</v>
      </c>
      <c r="M463" s="61">
        <f>VLOOKUP($A463,[18]Dept!$A$5:$T$34,11,FALSE)*M$3%</f>
        <v>0</v>
      </c>
      <c r="N463" s="61">
        <f t="shared" si="355"/>
        <v>0</v>
      </c>
      <c r="O463" s="61">
        <f>VLOOKUP($A463,[18]Dept!$A$5:$T$34,13,FALSE)*O$3%</f>
        <v>0</v>
      </c>
      <c r="P463" s="61">
        <f>VLOOKUP($A463,[18]Dept!$A$5:$T$34,14,FALSE)*P$3%</f>
        <v>0</v>
      </c>
      <c r="Q463" s="61">
        <f>VLOOKUP($A463,[18]Dept!$A$5:$T$34,15,FALSE)*Q$3%</f>
        <v>0</v>
      </c>
      <c r="R463" s="61">
        <f t="shared" si="356"/>
        <v>0</v>
      </c>
      <c r="S463" s="61">
        <f>VLOOKUP($A463,[18]Dept!$A$5:$T$34,17,FALSE)*S$3%</f>
        <v>0</v>
      </c>
      <c r="T463" s="61">
        <f>VLOOKUP($A463,[18]Dept!$A$5:$T$34,18,FALSE)*T$3%</f>
        <v>0</v>
      </c>
      <c r="U463" s="61">
        <f>VLOOKUP($A463,[18]Dept!$A$5:$T$34,19,FALSE)*U$3%</f>
        <v>0</v>
      </c>
      <c r="V463" s="61">
        <f t="shared" si="357"/>
        <v>0</v>
      </c>
    </row>
    <row r="464" spans="1:22" s="6" customFormat="1" hidden="1">
      <c r="A464" s="51">
        <v>419</v>
      </c>
      <c r="B464" s="11" t="s">
        <v>211</v>
      </c>
      <c r="C464" s="59" t="s">
        <v>56</v>
      </c>
      <c r="D464" s="59"/>
      <c r="E464" s="61">
        <f t="shared" si="333"/>
        <v>0</v>
      </c>
      <c r="F464" s="61"/>
      <c r="G464" s="61">
        <f>VLOOKUP($A464,[18]Dept!$A$5:$T$34,5,FALSE)*G$3%</f>
        <v>0</v>
      </c>
      <c r="H464" s="61">
        <f>VLOOKUP($A464,[18]Dept!$A$5:$T$34,6,FALSE)*H$3%</f>
        <v>0</v>
      </c>
      <c r="I464" s="61">
        <f>VLOOKUP($A464,[18]Dept!$A$5:$T$34,7,FALSE)*I$3%</f>
        <v>0</v>
      </c>
      <c r="J464" s="61">
        <f t="shared" si="354"/>
        <v>0</v>
      </c>
      <c r="K464" s="61">
        <f>VLOOKUP($A464,[18]Dept!$A$5:$T$34,9,FALSE)*K$3%</f>
        <v>0</v>
      </c>
      <c r="L464" s="61">
        <f>VLOOKUP($A464,[18]Dept!$A$5:$T$34,10,FALSE)*L$3%</f>
        <v>0</v>
      </c>
      <c r="M464" s="61">
        <f>VLOOKUP($A464,[18]Dept!$A$5:$T$34,11,FALSE)*M$3%</f>
        <v>0</v>
      </c>
      <c r="N464" s="61">
        <f t="shared" si="355"/>
        <v>0</v>
      </c>
      <c r="O464" s="61">
        <f>VLOOKUP($A464,[18]Dept!$A$5:$T$34,13,FALSE)*O$3%</f>
        <v>0</v>
      </c>
      <c r="P464" s="61">
        <f>VLOOKUP($A464,[18]Dept!$A$5:$T$34,14,FALSE)*P$3%</f>
        <v>0</v>
      </c>
      <c r="Q464" s="61">
        <f>VLOOKUP($A464,[18]Dept!$A$5:$T$34,15,FALSE)*Q$3%</f>
        <v>0</v>
      </c>
      <c r="R464" s="61">
        <f t="shared" si="356"/>
        <v>0</v>
      </c>
      <c r="S464" s="61">
        <f>VLOOKUP($A464,[18]Dept!$A$5:$T$34,17,FALSE)*S$3%</f>
        <v>0</v>
      </c>
      <c r="T464" s="61">
        <f>VLOOKUP($A464,[18]Dept!$A$5:$T$34,18,FALSE)*T$3%</f>
        <v>0</v>
      </c>
      <c r="U464" s="61">
        <f>VLOOKUP($A464,[18]Dept!$A$5:$T$34,19,FALSE)*U$3%</f>
        <v>0</v>
      </c>
      <c r="V464" s="61">
        <f t="shared" si="357"/>
        <v>0</v>
      </c>
    </row>
    <row r="465" spans="1:22" s="6" customFormat="1" hidden="1">
      <c r="A465" s="51">
        <v>420</v>
      </c>
      <c r="B465" s="11" t="s">
        <v>211</v>
      </c>
      <c r="C465" s="59" t="s">
        <v>47</v>
      </c>
      <c r="D465" s="59"/>
      <c r="E465" s="61">
        <f t="shared" si="333"/>
        <v>0</v>
      </c>
      <c r="F465" s="61"/>
      <c r="G465" s="61">
        <f>VLOOKUP($A465,[18]Dept!$A$5:$T$34,5,FALSE)*G$3%</f>
        <v>0</v>
      </c>
      <c r="H465" s="61">
        <f>VLOOKUP($A465,[18]Dept!$A$5:$T$34,6,FALSE)*H$3%</f>
        <v>0</v>
      </c>
      <c r="I465" s="61">
        <f>VLOOKUP($A465,[18]Dept!$A$5:$T$34,7,FALSE)*I$3%</f>
        <v>0</v>
      </c>
      <c r="J465" s="61">
        <f t="shared" si="354"/>
        <v>0</v>
      </c>
      <c r="K465" s="61">
        <f>VLOOKUP($A465,[18]Dept!$A$5:$T$34,9,FALSE)*K$3%</f>
        <v>0</v>
      </c>
      <c r="L465" s="61">
        <f>VLOOKUP($A465,[18]Dept!$A$5:$T$34,10,FALSE)*L$3%</f>
        <v>0</v>
      </c>
      <c r="M465" s="61">
        <f>VLOOKUP($A465,[18]Dept!$A$5:$T$34,11,FALSE)*M$3%</f>
        <v>0</v>
      </c>
      <c r="N465" s="61">
        <f t="shared" si="355"/>
        <v>0</v>
      </c>
      <c r="O465" s="61">
        <f>VLOOKUP($A465,[18]Dept!$A$5:$T$34,13,FALSE)*O$3%</f>
        <v>0</v>
      </c>
      <c r="P465" s="61">
        <f>VLOOKUP($A465,[18]Dept!$A$5:$T$34,14,FALSE)*P$3%</f>
        <v>0</v>
      </c>
      <c r="Q465" s="61">
        <f>VLOOKUP($A465,[18]Dept!$A$5:$T$34,15,FALSE)*Q$3%</f>
        <v>0</v>
      </c>
      <c r="R465" s="61">
        <f t="shared" si="356"/>
        <v>0</v>
      </c>
      <c r="S465" s="61">
        <f>VLOOKUP($A465,[18]Dept!$A$5:$T$34,17,FALSE)*S$3%</f>
        <v>0</v>
      </c>
      <c r="T465" s="61">
        <f>VLOOKUP($A465,[18]Dept!$A$5:$T$34,18,FALSE)*T$3%</f>
        <v>0</v>
      </c>
      <c r="U465" s="61">
        <f>VLOOKUP($A465,[18]Dept!$A$5:$T$34,19,FALSE)*U$3%</f>
        <v>0</v>
      </c>
      <c r="V465" s="61">
        <f t="shared" si="357"/>
        <v>0</v>
      </c>
    </row>
    <row r="466" spans="1:22" s="6" customFormat="1" hidden="1">
      <c r="A466" s="51">
        <v>421</v>
      </c>
      <c r="B466" s="11" t="s">
        <v>211</v>
      </c>
      <c r="C466" s="59" t="s">
        <v>50</v>
      </c>
      <c r="D466" s="59"/>
      <c r="E466" s="61">
        <f t="shared" si="333"/>
        <v>0</v>
      </c>
      <c r="F466" s="61"/>
      <c r="G466" s="61">
        <f>VLOOKUP($A466,[18]Dept!$A$5:$T$34,5,FALSE)*G$3%</f>
        <v>0</v>
      </c>
      <c r="H466" s="61">
        <f>VLOOKUP($A466,[18]Dept!$A$5:$T$34,6,FALSE)*H$3%</f>
        <v>0</v>
      </c>
      <c r="I466" s="61">
        <f>VLOOKUP($A466,[18]Dept!$A$5:$T$34,7,FALSE)*I$3%</f>
        <v>0</v>
      </c>
      <c r="J466" s="61">
        <f t="shared" si="354"/>
        <v>0</v>
      </c>
      <c r="K466" s="61">
        <f>VLOOKUP($A466,[18]Dept!$A$5:$T$34,9,FALSE)*K$3%</f>
        <v>0</v>
      </c>
      <c r="L466" s="61">
        <f>VLOOKUP($A466,[18]Dept!$A$5:$T$34,10,FALSE)*L$3%</f>
        <v>0</v>
      </c>
      <c r="M466" s="61">
        <f>VLOOKUP($A466,[18]Dept!$A$5:$T$34,11,FALSE)*M$3%</f>
        <v>0</v>
      </c>
      <c r="N466" s="61">
        <f t="shared" si="355"/>
        <v>0</v>
      </c>
      <c r="O466" s="61">
        <f>VLOOKUP($A466,[18]Dept!$A$5:$T$34,13,FALSE)*O$3%</f>
        <v>0</v>
      </c>
      <c r="P466" s="61">
        <f>VLOOKUP($A466,[18]Dept!$A$5:$T$34,14,FALSE)*P$3%</f>
        <v>0</v>
      </c>
      <c r="Q466" s="61">
        <f>VLOOKUP($A466,[18]Dept!$A$5:$T$34,15,FALSE)*Q$3%</f>
        <v>0</v>
      </c>
      <c r="R466" s="61">
        <f t="shared" si="356"/>
        <v>0</v>
      </c>
      <c r="S466" s="61">
        <f>VLOOKUP($A466,[18]Dept!$A$5:$T$34,17,FALSE)*S$3%</f>
        <v>0</v>
      </c>
      <c r="T466" s="61">
        <f>VLOOKUP($A466,[18]Dept!$A$5:$T$34,18,FALSE)*T$3%</f>
        <v>0</v>
      </c>
      <c r="U466" s="61">
        <f>VLOOKUP($A466,[18]Dept!$A$5:$T$34,19,FALSE)*U$3%</f>
        <v>0</v>
      </c>
      <c r="V466" s="61">
        <f t="shared" si="357"/>
        <v>0</v>
      </c>
    </row>
    <row r="467" spans="1:22" s="6" customFormat="1" hidden="1">
      <c r="A467" s="51">
        <v>422</v>
      </c>
      <c r="B467" s="11" t="s">
        <v>211</v>
      </c>
      <c r="C467" s="59" t="s">
        <v>48</v>
      </c>
      <c r="D467" s="59"/>
      <c r="E467" s="61">
        <f t="shared" si="333"/>
        <v>22332.871412588422</v>
      </c>
      <c r="F467" s="61"/>
      <c r="G467" s="61">
        <f>VLOOKUP($A467,[18]Dept!$A$5:$T$34,5,FALSE)*G$3%</f>
        <v>0</v>
      </c>
      <c r="H467" s="61">
        <f>VLOOKUP($A467,[18]Dept!$A$5:$T$34,6,FALSE)*H$3%</f>
        <v>0</v>
      </c>
      <c r="I467" s="61">
        <f>VLOOKUP($A467,[18]Dept!$A$5:$T$34,7,FALSE)*I$3%</f>
        <v>5783.1087325690733</v>
      </c>
      <c r="J467" s="61">
        <f t="shared" si="354"/>
        <v>5783.1087325690733</v>
      </c>
      <c r="K467" s="61">
        <f>VLOOKUP($A467,[18]Dept!$A$5:$T$34,9,FALSE)*K$3%</f>
        <v>0</v>
      </c>
      <c r="L467" s="61">
        <f>VLOOKUP($A467,[18]Dept!$A$5:$T$34,10,FALSE)*L$3%</f>
        <v>0</v>
      </c>
      <c r="M467" s="61">
        <f>VLOOKUP($A467,[18]Dept!$A$5:$T$34,11,FALSE)*M$3%</f>
        <v>5336.8046996645498</v>
      </c>
      <c r="N467" s="61">
        <f t="shared" si="355"/>
        <v>5336.8046996645498</v>
      </c>
      <c r="O467" s="61">
        <f>VLOOKUP($A467,[18]Dept!$A$5:$T$34,13,FALSE)*O$3%</f>
        <v>0</v>
      </c>
      <c r="P467" s="61">
        <f>VLOOKUP($A467,[18]Dept!$A$5:$T$34,14,FALSE)*P$3%</f>
        <v>0</v>
      </c>
      <c r="Q467" s="61">
        <f>VLOOKUP($A467,[18]Dept!$A$5:$T$34,15,FALSE)*Q$3%</f>
        <v>5405.1353781596554</v>
      </c>
      <c r="R467" s="61">
        <f t="shared" si="356"/>
        <v>5405.1353781596554</v>
      </c>
      <c r="S467" s="61">
        <f>VLOOKUP($A467,[18]Dept!$A$5:$T$34,17,FALSE)*S$3%</f>
        <v>0</v>
      </c>
      <c r="T467" s="61">
        <f>VLOOKUP($A467,[18]Dept!$A$5:$T$34,18,FALSE)*T$3%</f>
        <v>0</v>
      </c>
      <c r="U467" s="61">
        <f>VLOOKUP($A467,[18]Dept!$A$5:$T$34,19,FALSE)*U$3%</f>
        <v>5807.8226021951432</v>
      </c>
      <c r="V467" s="61">
        <f t="shared" si="357"/>
        <v>5807.8226021951432</v>
      </c>
    </row>
    <row r="468" spans="1:22" hidden="1">
      <c r="A468" s="129">
        <v>423</v>
      </c>
      <c r="B468" s="124" t="s">
        <v>98</v>
      </c>
      <c r="C468" s="126" t="s">
        <v>213</v>
      </c>
      <c r="D468" s="126"/>
      <c r="E468" s="123">
        <f>+E469+E481</f>
        <v>1010000.6812968567</v>
      </c>
      <c r="F468" s="104"/>
      <c r="G468" s="123">
        <f>+G469+G481</f>
        <v>100208.40741520299</v>
      </c>
      <c r="H468" s="123">
        <f>+H469+H481</f>
        <v>96391.897738876738</v>
      </c>
      <c r="I468" s="123">
        <f>+I469+I481</f>
        <v>85626.183791958843</v>
      </c>
      <c r="J468" s="123">
        <f t="shared" ref="J468:V468" si="358">+J469+J481</f>
        <v>282226.48894603853</v>
      </c>
      <c r="K468" s="123">
        <f t="shared" si="358"/>
        <v>79618.44929698325</v>
      </c>
      <c r="L468" s="123">
        <f t="shared" si="358"/>
        <v>78506.707687140428</v>
      </c>
      <c r="M468" s="123">
        <f t="shared" si="358"/>
        <v>79018.092380266055</v>
      </c>
      <c r="N468" s="123">
        <f t="shared" si="358"/>
        <v>237143.24936438975</v>
      </c>
      <c r="O468" s="123">
        <f t="shared" si="358"/>
        <v>77579.294961751133</v>
      </c>
      <c r="P468" s="123">
        <f t="shared" si="358"/>
        <v>76891.820057786332</v>
      </c>
      <c r="Q468" s="123">
        <f t="shared" si="358"/>
        <v>80029.813844623161</v>
      </c>
      <c r="R468" s="123">
        <f t="shared" si="358"/>
        <v>234500.92886416064</v>
      </c>
      <c r="S468" s="123">
        <f t="shared" si="358"/>
        <v>87563.319024687313</v>
      </c>
      <c r="T468" s="123">
        <f t="shared" si="358"/>
        <v>82574.591444752732</v>
      </c>
      <c r="U468" s="123">
        <f t="shared" si="358"/>
        <v>85992.103652827893</v>
      </c>
      <c r="V468" s="123">
        <f t="shared" si="358"/>
        <v>256130.01412226792</v>
      </c>
    </row>
    <row r="469" spans="1:22" s="6" customFormat="1" hidden="1">
      <c r="A469" s="129">
        <v>424</v>
      </c>
      <c r="B469" s="124" t="s">
        <v>214</v>
      </c>
      <c r="C469" s="123" t="s">
        <v>215</v>
      </c>
      <c r="D469" s="123"/>
      <c r="E469" s="123">
        <f>SUM(E470:E480)</f>
        <v>1010000.6812968567</v>
      </c>
      <c r="F469" s="104"/>
      <c r="G469" s="123">
        <f t="shared" ref="G469:V469" si="359">SUM(G470:G480)</f>
        <v>100208.40741520299</v>
      </c>
      <c r="H469" s="123">
        <f>SUM(H470:H480)</f>
        <v>96391.897738876738</v>
      </c>
      <c r="I469" s="123">
        <f>SUM(I470:I480)</f>
        <v>85626.183791958843</v>
      </c>
      <c r="J469" s="123">
        <f t="shared" si="359"/>
        <v>282226.48894603853</v>
      </c>
      <c r="K469" s="123">
        <f t="shared" si="359"/>
        <v>79618.44929698325</v>
      </c>
      <c r="L469" s="123">
        <f t="shared" si="359"/>
        <v>78506.707687140428</v>
      </c>
      <c r="M469" s="123">
        <f t="shared" si="359"/>
        <v>79018.092380266055</v>
      </c>
      <c r="N469" s="123">
        <f t="shared" si="359"/>
        <v>237143.24936438975</v>
      </c>
      <c r="O469" s="123">
        <f t="shared" si="359"/>
        <v>77579.294961751133</v>
      </c>
      <c r="P469" s="123">
        <f t="shared" si="359"/>
        <v>76891.820057786332</v>
      </c>
      <c r="Q469" s="123">
        <f t="shared" si="359"/>
        <v>80029.813844623161</v>
      </c>
      <c r="R469" s="123">
        <f t="shared" si="359"/>
        <v>234500.92886416064</v>
      </c>
      <c r="S469" s="123">
        <f t="shared" si="359"/>
        <v>87563.319024687313</v>
      </c>
      <c r="T469" s="123">
        <f t="shared" si="359"/>
        <v>82574.591444752732</v>
      </c>
      <c r="U469" s="123">
        <f t="shared" si="359"/>
        <v>85992.103652827893</v>
      </c>
      <c r="V469" s="123">
        <f t="shared" si="359"/>
        <v>256130.01412226792</v>
      </c>
    </row>
    <row r="470" spans="1:22" s="6" customFormat="1" hidden="1">
      <c r="A470" s="51">
        <v>425</v>
      </c>
      <c r="B470" s="11" t="s">
        <v>214</v>
      </c>
      <c r="C470" s="60" t="s">
        <v>158</v>
      </c>
      <c r="D470" s="60"/>
      <c r="E470" s="61">
        <f t="shared" si="333"/>
        <v>0</v>
      </c>
      <c r="F470" s="61"/>
      <c r="G470" s="61">
        <f>VLOOKUP($A470,[19]Dept!$A$4:$S$42,5,FALSE)*G$3%</f>
        <v>0</v>
      </c>
      <c r="H470" s="61">
        <f>VLOOKUP($A470,[19]Dept!$A$4:$S$42,6,FALSE)*H$3%</f>
        <v>0</v>
      </c>
      <c r="I470" s="61">
        <f>VLOOKUP($A470,[19]Dept!$A$4:$S$42,7,FALSE)*I$3%</f>
        <v>0</v>
      </c>
      <c r="J470" s="61">
        <f t="shared" si="334"/>
        <v>0</v>
      </c>
      <c r="K470" s="61">
        <f>VLOOKUP($A470,[19]Dept!$A$4:$S$42,9,FALSE)*K$3%</f>
        <v>0</v>
      </c>
      <c r="L470" s="61">
        <f>VLOOKUP($A470,[19]Dept!$A$4:$S$42,10,FALSE)*L$3%</f>
        <v>0</v>
      </c>
      <c r="M470" s="61">
        <f>VLOOKUP($A470,[19]Dept!$A$4:$S$42,11,FALSE)*M$3%</f>
        <v>0</v>
      </c>
      <c r="N470" s="61">
        <f t="shared" si="346"/>
        <v>0</v>
      </c>
      <c r="O470" s="61">
        <f>VLOOKUP($A470,[19]Dept!$A$4:$S$42,13,FALSE)*O$3%</f>
        <v>0</v>
      </c>
      <c r="P470" s="61">
        <f>VLOOKUP($A470,[19]Dept!$A$4:$S$42,14,FALSE)*P$3%</f>
        <v>0</v>
      </c>
      <c r="Q470" s="61">
        <f>VLOOKUP($A470,[19]Dept!$A$4:$S$42,15,FALSE)*Q$3%</f>
        <v>0</v>
      </c>
      <c r="R470" s="61">
        <f t="shared" si="347"/>
        <v>0</v>
      </c>
      <c r="S470" s="61">
        <f>VLOOKUP($A470,[19]Dept!$A$4:$S$42,17,FALSE)*S$3%</f>
        <v>0</v>
      </c>
      <c r="T470" s="61">
        <f>VLOOKUP($A470,[19]Dept!$A$4:$S$42,18,FALSE)*T$3%</f>
        <v>0</v>
      </c>
      <c r="U470" s="61">
        <f>VLOOKUP($A470,[19]Dept!$A$4:$S$42,19,FALSE)*U$3%</f>
        <v>0</v>
      </c>
      <c r="V470" s="61">
        <f t="shared" si="348"/>
        <v>0</v>
      </c>
    </row>
    <row r="471" spans="1:22" s="6" customFormat="1" hidden="1">
      <c r="A471" s="51">
        <v>426</v>
      </c>
      <c r="B471" s="11" t="s">
        <v>214</v>
      </c>
      <c r="C471" s="59" t="s">
        <v>42</v>
      </c>
      <c r="D471" s="59"/>
      <c r="E471" s="61">
        <f t="shared" si="333"/>
        <v>0</v>
      </c>
      <c r="F471" s="61"/>
      <c r="G471" s="61">
        <f>VLOOKUP($A471,[19]Dept!$A$4:$S$42,5,FALSE)*G$3%</f>
        <v>0</v>
      </c>
      <c r="H471" s="61">
        <f>VLOOKUP($A471,[19]Dept!$A$4:$S$42,6,FALSE)*H$3%</f>
        <v>0</v>
      </c>
      <c r="I471" s="61">
        <f>VLOOKUP($A471,[19]Dept!$A$4:$S$42,7,FALSE)*I$3%</f>
        <v>0</v>
      </c>
      <c r="J471" s="61">
        <f t="shared" ref="J471:J480" si="360">SUM(G471:I471)</f>
        <v>0</v>
      </c>
      <c r="K471" s="61">
        <f>VLOOKUP($A471,[19]Dept!$A$4:$S$42,9,FALSE)*K$3%</f>
        <v>0</v>
      </c>
      <c r="L471" s="61">
        <f>VLOOKUP($A471,[19]Dept!$A$4:$S$42,10,FALSE)*L$3%</f>
        <v>0</v>
      </c>
      <c r="M471" s="61">
        <f>VLOOKUP($A471,[19]Dept!$A$4:$S$42,11,FALSE)*M$3%</f>
        <v>0</v>
      </c>
      <c r="N471" s="61">
        <f t="shared" ref="N471:N480" si="361">SUM(K471:M471)</f>
        <v>0</v>
      </c>
      <c r="O471" s="61">
        <f>VLOOKUP($A471,[19]Dept!$A$4:$S$42,13,FALSE)*O$3%</f>
        <v>0</v>
      </c>
      <c r="P471" s="61">
        <f>VLOOKUP($A471,[19]Dept!$A$4:$S$42,14,FALSE)*P$3%</f>
        <v>0</v>
      </c>
      <c r="Q471" s="61">
        <f>VLOOKUP($A471,[19]Dept!$A$4:$S$42,15,FALSE)*Q$3%</f>
        <v>0</v>
      </c>
      <c r="R471" s="61">
        <f t="shared" ref="R471:R480" si="362">SUM(O471:Q471)</f>
        <v>0</v>
      </c>
      <c r="S471" s="61">
        <f>VLOOKUP($A471,[19]Dept!$A$4:$S$42,17,FALSE)*S$3%</f>
        <v>0</v>
      </c>
      <c r="T471" s="61">
        <f>VLOOKUP($A471,[19]Dept!$A$4:$S$42,18,FALSE)*T$3%</f>
        <v>0</v>
      </c>
      <c r="U471" s="61">
        <f>VLOOKUP($A471,[19]Dept!$A$4:$S$42,19,FALSE)*U$3%</f>
        <v>0</v>
      </c>
      <c r="V471" s="61">
        <f t="shared" ref="V471:V480" si="363">SUM(S471:U471)</f>
        <v>0</v>
      </c>
    </row>
    <row r="472" spans="1:22" s="6" customFormat="1" hidden="1">
      <c r="A472" s="51">
        <v>427</v>
      </c>
      <c r="B472" s="11" t="s">
        <v>214</v>
      </c>
      <c r="C472" s="60" t="s">
        <v>159</v>
      </c>
      <c r="D472" s="60"/>
      <c r="E472" s="61">
        <f t="shared" si="333"/>
        <v>0</v>
      </c>
      <c r="F472" s="61"/>
      <c r="G472" s="61">
        <f>VLOOKUP($A472,[19]Dept!$A$4:$S$42,5,FALSE)*G$3%</f>
        <v>0</v>
      </c>
      <c r="H472" s="61">
        <f>VLOOKUP($A472,[19]Dept!$A$4:$S$42,6,FALSE)*H$3%</f>
        <v>0</v>
      </c>
      <c r="I472" s="61">
        <f>VLOOKUP($A472,[19]Dept!$A$4:$S$42,7,FALSE)*I$3%</f>
        <v>0</v>
      </c>
      <c r="J472" s="61">
        <f t="shared" si="360"/>
        <v>0</v>
      </c>
      <c r="K472" s="61">
        <f>VLOOKUP($A472,[19]Dept!$A$4:$S$42,9,FALSE)*K$3%</f>
        <v>0</v>
      </c>
      <c r="L472" s="61">
        <f>VLOOKUP($A472,[19]Dept!$A$4:$S$42,10,FALSE)*L$3%</f>
        <v>0</v>
      </c>
      <c r="M472" s="61">
        <f>VLOOKUP($A472,[19]Dept!$A$4:$S$42,11,FALSE)*M$3%</f>
        <v>0</v>
      </c>
      <c r="N472" s="61">
        <f t="shared" si="361"/>
        <v>0</v>
      </c>
      <c r="O472" s="61">
        <f>VLOOKUP($A472,[19]Dept!$A$4:$S$42,13,FALSE)*O$3%</f>
        <v>0</v>
      </c>
      <c r="P472" s="61">
        <f>VLOOKUP($A472,[19]Dept!$A$4:$S$42,14,FALSE)*P$3%</f>
        <v>0</v>
      </c>
      <c r="Q472" s="61">
        <f>VLOOKUP($A472,[19]Dept!$A$4:$S$42,15,FALSE)*Q$3%</f>
        <v>0</v>
      </c>
      <c r="R472" s="61">
        <f t="shared" si="362"/>
        <v>0</v>
      </c>
      <c r="S472" s="61">
        <f>VLOOKUP($A472,[19]Dept!$A$4:$S$42,17,FALSE)*S$3%</f>
        <v>0</v>
      </c>
      <c r="T472" s="61">
        <f>VLOOKUP($A472,[19]Dept!$A$4:$S$42,18,FALSE)*T$3%</f>
        <v>0</v>
      </c>
      <c r="U472" s="61">
        <f>VLOOKUP($A472,[19]Dept!$A$4:$S$42,19,FALSE)*U$3%</f>
        <v>0</v>
      </c>
      <c r="V472" s="61">
        <f t="shared" si="363"/>
        <v>0</v>
      </c>
    </row>
    <row r="473" spans="1:22" s="6" customFormat="1" hidden="1">
      <c r="A473" s="51">
        <v>428</v>
      </c>
      <c r="B473" s="11" t="s">
        <v>214</v>
      </c>
      <c r="C473" s="59" t="s">
        <v>68</v>
      </c>
      <c r="D473" s="59"/>
      <c r="E473" s="61">
        <f t="shared" si="333"/>
        <v>573912.11433437315</v>
      </c>
      <c r="F473" s="61"/>
      <c r="G473" s="61">
        <f>VLOOKUP($A473,[19]Dept!$A$4:$S$42,5,FALSE)*G$3%</f>
        <v>56941.366514619207</v>
      </c>
      <c r="H473" s="61">
        <f>VLOOKUP($A473,[19]Dept!$A$4:$S$42,6,FALSE)*H$3%</f>
        <v>54772.713385687101</v>
      </c>
      <c r="I473" s="61">
        <f>VLOOKUP($A473,[19]Dept!$A$4:$S$42,7,FALSE)*I$3%</f>
        <v>48655.317855160014</v>
      </c>
      <c r="J473" s="61">
        <f t="shared" si="360"/>
        <v>160369.39775546631</v>
      </c>
      <c r="K473" s="61">
        <f>VLOOKUP($A473,[19]Dept!$A$4:$S$42,9,FALSE)*K$3%</f>
        <v>45241.546290230166</v>
      </c>
      <c r="L473" s="61">
        <f>VLOOKUP($A473,[19]Dept!$A$4:$S$42,10,FALSE)*L$3%</f>
        <v>44609.821985768176</v>
      </c>
      <c r="M473" s="61">
        <f>VLOOKUP($A473,[19]Dept!$A$4:$S$42,11,FALSE)*M$3%</f>
        <v>44900.405819922744</v>
      </c>
      <c r="N473" s="61">
        <f t="shared" si="361"/>
        <v>134751.77409592108</v>
      </c>
      <c r="O473" s="61">
        <f>VLOOKUP($A473,[19]Dept!$A$4:$S$42,13,FALSE)*O$3%</f>
        <v>44082.838778781268</v>
      </c>
      <c r="P473" s="61">
        <f>VLOOKUP($A473,[19]Dept!$A$4:$S$42,14,FALSE)*P$3%</f>
        <v>43692.19530398713</v>
      </c>
      <c r="Q473" s="61">
        <f>VLOOKUP($A473,[19]Dept!$A$4:$S$42,15,FALSE)*Q$3%</f>
        <v>45475.295733839535</v>
      </c>
      <c r="R473" s="61">
        <f t="shared" si="362"/>
        <v>133250.32981660793</v>
      </c>
      <c r="S473" s="61">
        <f>VLOOKUP($A473,[19]Dept!$A$4:$S$42,17,FALSE)*S$3%</f>
        <v>49756.055109851084</v>
      </c>
      <c r="T473" s="61">
        <f>VLOOKUP($A473,[19]Dept!$A$4:$S$42,18,FALSE)*T$3%</f>
        <v>46921.313266348363</v>
      </c>
      <c r="U473" s="61">
        <f>VLOOKUP($A473,[19]Dept!$A$4:$S$42,19,FALSE)*U$3%</f>
        <v>48863.244290178503</v>
      </c>
      <c r="V473" s="61">
        <f t="shared" si="363"/>
        <v>145540.61266637794</v>
      </c>
    </row>
    <row r="474" spans="1:22" hidden="1">
      <c r="A474" s="51">
        <v>429</v>
      </c>
      <c r="B474" s="11" t="s">
        <v>214</v>
      </c>
      <c r="C474" s="59" t="s">
        <v>31</v>
      </c>
      <c r="D474" s="59"/>
      <c r="E474" s="61">
        <f t="shared" si="333"/>
        <v>-518355.4028599069</v>
      </c>
      <c r="F474" s="61"/>
      <c r="G474" s="61">
        <f>VLOOKUP($A474,[19]Dept!$A$4:$S$42,5,FALSE)*G$3%</f>
        <v>-51429.241937699342</v>
      </c>
      <c r="H474" s="61">
        <f>VLOOKUP($A474,[19]Dept!$A$4:$S$42,6,FALSE)*H$3%</f>
        <v>-49470.522060153678</v>
      </c>
      <c r="I474" s="61">
        <f>VLOOKUP($A474,[19]Dept!$A$4:$S$42,7,FALSE)*I$3%</f>
        <v>-43945.311935677579</v>
      </c>
      <c r="J474" s="61">
        <f t="shared" si="360"/>
        <v>-144845.07593353061</v>
      </c>
      <c r="K474" s="61">
        <f>VLOOKUP($A474,[19]Dept!$A$4:$S$42,9,FALSE)*K$3%</f>
        <v>-40862.005466596966</v>
      </c>
      <c r="L474" s="61">
        <f>VLOOKUP($A474,[19]Dept!$A$4:$S$42,10,FALSE)*L$3%</f>
        <v>-40291.434296975327</v>
      </c>
      <c r="M474" s="61">
        <f>VLOOKUP($A474,[19]Dept!$A$4:$S$42,11,FALSE)*M$3%</f>
        <v>-40553.888593819131</v>
      </c>
      <c r="N474" s="61">
        <f t="shared" si="361"/>
        <v>-121707.32835739144</v>
      </c>
      <c r="O474" s="61">
        <f>VLOOKUP($A474,[19]Dept!$A$4:$S$42,13,FALSE)*O$3%</f>
        <v>-39815.464918153411</v>
      </c>
      <c r="P474" s="61">
        <f>VLOOKUP($A474,[19]Dept!$A$4:$S$42,14,FALSE)*P$3%</f>
        <v>-39462.63710585612</v>
      </c>
      <c r="Q474" s="61">
        <f>VLOOKUP($A474,[19]Dept!$A$4:$S$42,15,FALSE)*Q$3%</f>
        <v>-41073.127141822348</v>
      </c>
      <c r="R474" s="61">
        <f t="shared" si="362"/>
        <v>-120351.22916583189</v>
      </c>
      <c r="S474" s="61">
        <f>VLOOKUP($A474,[19]Dept!$A$4:$S$42,17,FALSE)*S$3%</f>
        <v>-44939.49395213501</v>
      </c>
      <c r="T474" s="61">
        <f>VLOOKUP($A474,[19]Dept!$A$4:$S$42,18,FALSE)*T$3%</f>
        <v>-42379.165090638671</v>
      </c>
      <c r="U474" s="61">
        <f>VLOOKUP($A474,[19]Dept!$A$4:$S$42,19,FALSE)*U$3%</f>
        <v>-44133.110360379309</v>
      </c>
      <c r="V474" s="61">
        <f t="shared" si="363"/>
        <v>-131451.76940315298</v>
      </c>
    </row>
    <row r="475" spans="1:22" s="6" customFormat="1" hidden="1">
      <c r="A475" s="51">
        <v>430</v>
      </c>
      <c r="B475" s="11" t="s">
        <v>214</v>
      </c>
      <c r="C475" s="59" t="s">
        <v>71</v>
      </c>
      <c r="D475" s="59"/>
      <c r="E475" s="61">
        <f t="shared" si="333"/>
        <v>0</v>
      </c>
      <c r="F475" s="61"/>
      <c r="G475" s="61">
        <f>VLOOKUP($A475,[19]Dept!$A$4:$S$42,5,FALSE)*G$3%</f>
        <v>0</v>
      </c>
      <c r="H475" s="61">
        <f>VLOOKUP($A475,[19]Dept!$A$4:$S$42,6,FALSE)*H$3%</f>
        <v>0</v>
      </c>
      <c r="I475" s="61">
        <f>VLOOKUP($A475,[19]Dept!$A$4:$S$42,7,FALSE)*I$3%</f>
        <v>0</v>
      </c>
      <c r="J475" s="61">
        <f t="shared" si="360"/>
        <v>0</v>
      </c>
      <c r="K475" s="61">
        <f>VLOOKUP($A475,[19]Dept!$A$4:$S$42,9,FALSE)*K$3%</f>
        <v>0</v>
      </c>
      <c r="L475" s="61">
        <f>VLOOKUP($A475,[19]Dept!$A$4:$S$42,10,FALSE)*L$3%</f>
        <v>0</v>
      </c>
      <c r="M475" s="61">
        <f>VLOOKUP($A475,[19]Dept!$A$4:$S$42,11,FALSE)*M$3%</f>
        <v>0</v>
      </c>
      <c r="N475" s="61">
        <f t="shared" si="361"/>
        <v>0</v>
      </c>
      <c r="O475" s="61">
        <f>VLOOKUP($A475,[19]Dept!$A$4:$S$42,13,FALSE)*O$3%</f>
        <v>0</v>
      </c>
      <c r="P475" s="61">
        <f>VLOOKUP($A475,[19]Dept!$A$4:$S$42,14,FALSE)*P$3%</f>
        <v>0</v>
      </c>
      <c r="Q475" s="61">
        <f>VLOOKUP($A475,[19]Dept!$A$4:$S$42,15,FALSE)*Q$3%</f>
        <v>0</v>
      </c>
      <c r="R475" s="61">
        <f t="shared" si="362"/>
        <v>0</v>
      </c>
      <c r="S475" s="61">
        <f>VLOOKUP($A475,[19]Dept!$A$4:$S$42,17,FALSE)*S$3%</f>
        <v>0</v>
      </c>
      <c r="T475" s="61">
        <f>VLOOKUP($A475,[19]Dept!$A$4:$S$42,18,FALSE)*T$3%</f>
        <v>0</v>
      </c>
      <c r="U475" s="61">
        <f>VLOOKUP($A475,[19]Dept!$A$4:$S$42,19,FALSE)*U$3%</f>
        <v>0</v>
      </c>
      <c r="V475" s="61">
        <f t="shared" si="363"/>
        <v>0</v>
      </c>
    </row>
    <row r="476" spans="1:22" s="6" customFormat="1" hidden="1">
      <c r="A476" s="51">
        <v>431</v>
      </c>
      <c r="B476" s="11" t="s">
        <v>214</v>
      </c>
      <c r="C476" s="59" t="s">
        <v>70</v>
      </c>
      <c r="D476" s="59"/>
      <c r="E476" s="61">
        <f t="shared" si="333"/>
        <v>411986.90658679069</v>
      </c>
      <c r="F476" s="61"/>
      <c r="G476" s="61">
        <f>VLOOKUP($A476,[19]Dept!$A$4:$S$42,5,FALSE)*G$3%</f>
        <v>40875.766273710113</v>
      </c>
      <c r="H476" s="61">
        <f>VLOOKUP($A476,[19]Dept!$A$4:$S$42,6,FALSE)*H$3%</f>
        <v>39318.983150069762</v>
      </c>
      <c r="I476" s="61">
        <f>VLOOKUP($A476,[19]Dept!$A$4:$S$42,7,FALSE)*I$3%</f>
        <v>34927.567116078637</v>
      </c>
      <c r="J476" s="61">
        <f t="shared" si="360"/>
        <v>115122.3165398585</v>
      </c>
      <c r="K476" s="61">
        <f>VLOOKUP($A476,[19]Dept!$A$4:$S$42,9,FALSE)*K$3%</f>
        <v>32476.96683826331</v>
      </c>
      <c r="L476" s="61">
        <f>VLOOKUP($A476,[19]Dept!$A$4:$S$42,10,FALSE)*L$3%</f>
        <v>32023.479038458208</v>
      </c>
      <c r="M476" s="61">
        <f>VLOOKUP($A476,[19]Dept!$A$4:$S$42,11,FALSE)*M$3%</f>
        <v>32232.076717349024</v>
      </c>
      <c r="N476" s="61">
        <f t="shared" si="361"/>
        <v>96732.522594070542</v>
      </c>
      <c r="O476" s="61">
        <f>VLOOKUP($A476,[19]Dept!$A$4:$S$42,13,FALSE)*O$3%</f>
        <v>31645.180382885261</v>
      </c>
      <c r="P476" s="61">
        <f>VLOOKUP($A476,[19]Dept!$A$4:$S$42,14,FALSE)*P$3%</f>
        <v>31364.754176957525</v>
      </c>
      <c r="Q476" s="61">
        <f>VLOOKUP($A476,[19]Dept!$A$4:$S$42,15,FALSE)*Q$3%</f>
        <v>32644.76554434342</v>
      </c>
      <c r="R476" s="61">
        <f t="shared" si="362"/>
        <v>95654.70010418621</v>
      </c>
      <c r="S476" s="61">
        <f>VLOOKUP($A476,[19]Dept!$A$4:$S$42,17,FALSE)*S$3%</f>
        <v>35717.739208979947</v>
      </c>
      <c r="T476" s="61">
        <f>VLOOKUP($A476,[19]Dept!$A$4:$S$42,18,FALSE)*T$3%</f>
        <v>33682.799548521078</v>
      </c>
      <c r="U476" s="61">
        <f>VLOOKUP($A476,[19]Dept!$A$4:$S$42,19,FALSE)*U$3%</f>
        <v>35076.828591174417</v>
      </c>
      <c r="V476" s="61">
        <f t="shared" si="363"/>
        <v>104477.36734867544</v>
      </c>
    </row>
    <row r="477" spans="1:22" s="6" customFormat="1" hidden="1">
      <c r="A477" s="51">
        <v>432</v>
      </c>
      <c r="B477" s="11" t="s">
        <v>214</v>
      </c>
      <c r="C477" s="59" t="s">
        <v>56</v>
      </c>
      <c r="D477" s="59"/>
      <c r="E477" s="61">
        <f t="shared" si="333"/>
        <v>0</v>
      </c>
      <c r="F477" s="61"/>
      <c r="G477" s="61">
        <f>VLOOKUP($A477,[19]Dept!$A$4:$S$42,5,FALSE)*G$3%</f>
        <v>0</v>
      </c>
      <c r="H477" s="61">
        <f>VLOOKUP($A477,[19]Dept!$A$4:$S$42,6,FALSE)*H$3%</f>
        <v>0</v>
      </c>
      <c r="I477" s="61">
        <f>VLOOKUP($A477,[19]Dept!$A$4:$S$42,7,FALSE)*I$3%</f>
        <v>0</v>
      </c>
      <c r="J477" s="61">
        <f t="shared" si="360"/>
        <v>0</v>
      </c>
      <c r="K477" s="61">
        <f>VLOOKUP($A477,[19]Dept!$A$4:$S$42,9,FALSE)*K$3%</f>
        <v>0</v>
      </c>
      <c r="L477" s="61">
        <f>VLOOKUP($A477,[19]Dept!$A$4:$S$42,10,FALSE)*L$3%</f>
        <v>0</v>
      </c>
      <c r="M477" s="61">
        <f>VLOOKUP($A477,[19]Dept!$A$4:$S$42,11,FALSE)*M$3%</f>
        <v>0</v>
      </c>
      <c r="N477" s="61">
        <f t="shared" si="361"/>
        <v>0</v>
      </c>
      <c r="O477" s="61">
        <f>VLOOKUP($A477,[19]Dept!$A$4:$S$42,13,FALSE)*O$3%</f>
        <v>0</v>
      </c>
      <c r="P477" s="61">
        <f>VLOOKUP($A477,[19]Dept!$A$4:$S$42,14,FALSE)*P$3%</f>
        <v>0</v>
      </c>
      <c r="Q477" s="61">
        <f>VLOOKUP($A477,[19]Dept!$A$4:$S$42,15,FALSE)*Q$3%</f>
        <v>0</v>
      </c>
      <c r="R477" s="61">
        <f t="shared" si="362"/>
        <v>0</v>
      </c>
      <c r="S477" s="61">
        <f>VLOOKUP($A477,[19]Dept!$A$4:$S$42,17,FALSE)*S$3%</f>
        <v>0</v>
      </c>
      <c r="T477" s="61">
        <f>VLOOKUP($A477,[19]Dept!$A$4:$S$42,18,FALSE)*T$3%</f>
        <v>0</v>
      </c>
      <c r="U477" s="61">
        <f>VLOOKUP($A477,[19]Dept!$A$4:$S$42,19,FALSE)*U$3%</f>
        <v>0</v>
      </c>
      <c r="V477" s="61">
        <f t="shared" si="363"/>
        <v>0</v>
      </c>
    </row>
    <row r="478" spans="1:22" s="6" customFormat="1" hidden="1">
      <c r="A478" s="51">
        <v>433</v>
      </c>
      <c r="B478" s="11" t="s">
        <v>214</v>
      </c>
      <c r="C478" s="59" t="s">
        <v>47</v>
      </c>
      <c r="D478" s="59"/>
      <c r="E478" s="61">
        <f t="shared" si="333"/>
        <v>542457.06323559978</v>
      </c>
      <c r="F478" s="61"/>
      <c r="G478" s="61">
        <f>VLOOKUP($A478,[19]Dept!$A$4:$S$42,5,FALSE)*G$3%</f>
        <v>53820.516564573009</v>
      </c>
      <c r="H478" s="61">
        <f>VLOOKUP($A478,[19]Dept!$A$4:$S$42,6,FALSE)*H$3%</f>
        <v>51770.723263273554</v>
      </c>
      <c r="I478" s="61">
        <f>VLOOKUP($A478,[19]Dept!$A$4:$S$42,7,FALSE)*I$3%</f>
        <v>45988.610756397764</v>
      </c>
      <c r="J478" s="61">
        <f t="shared" si="360"/>
        <v>151579.85058424433</v>
      </c>
      <c r="K478" s="61">
        <f>VLOOKUP($A478,[19]Dept!$A$4:$S$42,9,FALSE)*K$3%</f>
        <v>42761.941635086747</v>
      </c>
      <c r="L478" s="61">
        <f>VLOOKUP($A478,[19]Dept!$A$4:$S$42,10,FALSE)*L$3%</f>
        <v>42164.84095988937</v>
      </c>
      <c r="M478" s="61">
        <f>VLOOKUP($A478,[19]Dept!$A$4:$S$42,11,FALSE)*M$3%</f>
        <v>42439.498436813425</v>
      </c>
      <c r="N478" s="61">
        <f t="shared" si="361"/>
        <v>127366.28103178955</v>
      </c>
      <c r="O478" s="61">
        <f>VLOOKUP($A478,[19]Dept!$A$4:$S$42,13,FALSE)*O$3%</f>
        <v>41666.740718238012</v>
      </c>
      <c r="P478" s="61">
        <f>VLOOKUP($A478,[19]Dept!$A$4:$S$42,14,FALSE)*P$3%</f>
        <v>41297.507682697804</v>
      </c>
      <c r="Q478" s="61">
        <f>VLOOKUP($A478,[19]Dept!$A$4:$S$42,15,FALSE)*Q$3%</f>
        <v>42982.879708262561</v>
      </c>
      <c r="R478" s="61">
        <f t="shared" si="362"/>
        <v>125947.12810919838</v>
      </c>
      <c r="S478" s="61">
        <f>VLOOKUP($A478,[19]Dept!$A$4:$S$42,17,FALSE)*S$3%</f>
        <v>47029.018657991299</v>
      </c>
      <c r="T478" s="61">
        <f>VLOOKUP($A478,[19]Dept!$A$4:$S$42,18,FALSE)*T$3%</f>
        <v>44349.643720521963</v>
      </c>
      <c r="U478" s="61">
        <f>VLOOKUP($A478,[19]Dept!$A$4:$S$42,19,FALSE)*U$3%</f>
        <v>46185.141131854281</v>
      </c>
      <c r="V478" s="61">
        <f t="shared" si="363"/>
        <v>137563.80351036752</v>
      </c>
    </row>
    <row r="479" spans="1:22" s="6" customFormat="1" hidden="1">
      <c r="A479" s="51">
        <v>434</v>
      </c>
      <c r="B479" s="11" t="s">
        <v>214</v>
      </c>
      <c r="C479" s="59" t="s">
        <v>50</v>
      </c>
      <c r="D479" s="59"/>
      <c r="E479" s="61">
        <f t="shared" si="333"/>
        <v>0</v>
      </c>
      <c r="F479" s="61"/>
      <c r="G479" s="61">
        <f>VLOOKUP($A479,[19]Dept!$A$4:$S$42,5,FALSE)*G$3%</f>
        <v>0</v>
      </c>
      <c r="H479" s="61">
        <f>VLOOKUP($A479,[19]Dept!$A$4:$S$42,6,FALSE)*H$3%</f>
        <v>0</v>
      </c>
      <c r="I479" s="61">
        <f>VLOOKUP($A479,[19]Dept!$A$4:$S$42,7,FALSE)*I$3%</f>
        <v>0</v>
      </c>
      <c r="J479" s="61">
        <f t="shared" si="360"/>
        <v>0</v>
      </c>
      <c r="K479" s="61">
        <f>VLOOKUP($A479,[19]Dept!$A$4:$S$42,9,FALSE)*K$3%</f>
        <v>0</v>
      </c>
      <c r="L479" s="61">
        <f>VLOOKUP($A479,[19]Dept!$A$4:$S$42,10,FALSE)*L$3%</f>
        <v>0</v>
      </c>
      <c r="M479" s="61">
        <f>VLOOKUP($A479,[19]Dept!$A$4:$S$42,11,FALSE)*M$3%</f>
        <v>0</v>
      </c>
      <c r="N479" s="61">
        <f t="shared" si="361"/>
        <v>0</v>
      </c>
      <c r="O479" s="61">
        <f>VLOOKUP($A479,[19]Dept!$A$4:$S$42,13,FALSE)*O$3%</f>
        <v>0</v>
      </c>
      <c r="P479" s="61">
        <f>VLOOKUP($A479,[19]Dept!$A$4:$S$42,14,FALSE)*P$3%</f>
        <v>0</v>
      </c>
      <c r="Q479" s="61">
        <f>VLOOKUP($A479,[19]Dept!$A$4:$S$42,15,FALSE)*Q$3%</f>
        <v>0</v>
      </c>
      <c r="R479" s="61">
        <f t="shared" si="362"/>
        <v>0</v>
      </c>
      <c r="S479" s="61">
        <f>VLOOKUP($A479,[19]Dept!$A$4:$S$42,17,FALSE)*S$3%</f>
        <v>0</v>
      </c>
      <c r="T479" s="61">
        <f>VLOOKUP($A479,[19]Dept!$A$4:$S$42,18,FALSE)*T$3%</f>
        <v>0</v>
      </c>
      <c r="U479" s="61">
        <f>VLOOKUP($A479,[19]Dept!$A$4:$S$42,19,FALSE)*U$3%</f>
        <v>0</v>
      </c>
      <c r="V479" s="61">
        <f t="shared" si="363"/>
        <v>0</v>
      </c>
    </row>
    <row r="480" spans="1:22" s="6" customFormat="1" hidden="1">
      <c r="A480" s="51">
        <v>435</v>
      </c>
      <c r="B480" s="11" t="s">
        <v>214</v>
      </c>
      <c r="C480" s="59" t="s">
        <v>48</v>
      </c>
      <c r="D480" s="59"/>
      <c r="E480" s="61">
        <f t="shared" si="333"/>
        <v>0</v>
      </c>
      <c r="F480" s="61"/>
      <c r="G480" s="61">
        <f>VLOOKUP($A480,[19]Dept!$A$4:$S$42,5,FALSE)*G$3%</f>
        <v>0</v>
      </c>
      <c r="H480" s="61">
        <f>VLOOKUP($A480,[19]Dept!$A$4:$S$42,6,FALSE)*H$3%</f>
        <v>0</v>
      </c>
      <c r="I480" s="61">
        <f>VLOOKUP($A480,[19]Dept!$A$4:$S$42,7,FALSE)*I$3%</f>
        <v>0</v>
      </c>
      <c r="J480" s="61">
        <f t="shared" si="360"/>
        <v>0</v>
      </c>
      <c r="K480" s="61">
        <f>VLOOKUP($A480,[19]Dept!$A$4:$S$42,9,FALSE)*K$3%</f>
        <v>0</v>
      </c>
      <c r="L480" s="61">
        <f>VLOOKUP($A480,[19]Dept!$A$4:$S$42,10,FALSE)*L$3%</f>
        <v>0</v>
      </c>
      <c r="M480" s="61">
        <f>VLOOKUP($A480,[19]Dept!$A$4:$S$42,11,FALSE)*M$3%</f>
        <v>0</v>
      </c>
      <c r="N480" s="61">
        <f t="shared" si="361"/>
        <v>0</v>
      </c>
      <c r="O480" s="61">
        <f>VLOOKUP($A480,[19]Dept!$A$4:$S$42,13,FALSE)*O$3%</f>
        <v>0</v>
      </c>
      <c r="P480" s="61">
        <f>VLOOKUP($A480,[19]Dept!$A$4:$S$42,14,FALSE)*P$3%</f>
        <v>0</v>
      </c>
      <c r="Q480" s="61">
        <f>VLOOKUP($A480,[19]Dept!$A$4:$S$42,15,FALSE)*Q$3%</f>
        <v>0</v>
      </c>
      <c r="R480" s="61">
        <f t="shared" si="362"/>
        <v>0</v>
      </c>
      <c r="S480" s="61">
        <f>VLOOKUP($A480,[19]Dept!$A$4:$S$42,17,FALSE)*S$3%</f>
        <v>0</v>
      </c>
      <c r="T480" s="61">
        <f>VLOOKUP($A480,[19]Dept!$A$4:$S$42,18,FALSE)*T$3%</f>
        <v>0</v>
      </c>
      <c r="U480" s="61">
        <f>VLOOKUP($A480,[19]Dept!$A$4:$S$42,19,FALSE)*U$3%</f>
        <v>0</v>
      </c>
      <c r="V480" s="61">
        <f t="shared" si="363"/>
        <v>0</v>
      </c>
    </row>
    <row r="481" spans="1:22" s="6" customFormat="1" hidden="1">
      <c r="A481" s="129">
        <v>436</v>
      </c>
      <c r="B481" s="124" t="s">
        <v>216</v>
      </c>
      <c r="C481" s="123" t="s">
        <v>217</v>
      </c>
      <c r="D481" s="123"/>
      <c r="E481" s="123">
        <f>SUM(E482:E492)</f>
        <v>0</v>
      </c>
      <c r="F481" s="104"/>
      <c r="G481" s="123">
        <f t="shared" ref="G481:V481" si="364">SUM(G482:G492)</f>
        <v>0</v>
      </c>
      <c r="H481" s="123">
        <f t="shared" si="364"/>
        <v>0</v>
      </c>
      <c r="I481" s="123">
        <f t="shared" si="364"/>
        <v>0</v>
      </c>
      <c r="J481" s="123">
        <f t="shared" si="364"/>
        <v>0</v>
      </c>
      <c r="K481" s="123">
        <f t="shared" si="364"/>
        <v>0</v>
      </c>
      <c r="L481" s="123">
        <f t="shared" si="364"/>
        <v>0</v>
      </c>
      <c r="M481" s="123">
        <f t="shared" si="364"/>
        <v>0</v>
      </c>
      <c r="N481" s="123">
        <f t="shared" si="364"/>
        <v>0</v>
      </c>
      <c r="O481" s="123">
        <f t="shared" si="364"/>
        <v>0</v>
      </c>
      <c r="P481" s="123">
        <f t="shared" si="364"/>
        <v>0</v>
      </c>
      <c r="Q481" s="123">
        <f t="shared" si="364"/>
        <v>0</v>
      </c>
      <c r="R481" s="123">
        <f t="shared" si="364"/>
        <v>0</v>
      </c>
      <c r="S481" s="123">
        <f t="shared" si="364"/>
        <v>0</v>
      </c>
      <c r="T481" s="123">
        <f t="shared" si="364"/>
        <v>0</v>
      </c>
      <c r="U481" s="123">
        <f t="shared" si="364"/>
        <v>0</v>
      </c>
      <c r="V481" s="123">
        <f t="shared" si="364"/>
        <v>0</v>
      </c>
    </row>
    <row r="482" spans="1:22" s="6" customFormat="1" hidden="1">
      <c r="A482" s="51">
        <v>437</v>
      </c>
      <c r="B482" s="11" t="s">
        <v>216</v>
      </c>
      <c r="C482" s="60" t="s">
        <v>158</v>
      </c>
      <c r="D482" s="60"/>
      <c r="E482" s="61">
        <f t="shared" si="333"/>
        <v>0</v>
      </c>
      <c r="F482" s="61"/>
      <c r="G482" s="61">
        <f>VLOOKUP($A482,[19]Dept!$A$4:$S$42,5,FALSE)*G$3%</f>
        <v>0</v>
      </c>
      <c r="H482" s="61">
        <f>VLOOKUP($A482,[19]Dept!$A$4:$S$42,6,FALSE)*H$3%</f>
        <v>0</v>
      </c>
      <c r="I482" s="61">
        <f>VLOOKUP($A482,[19]Dept!$A$4:$S$42,7,FALSE)*I$3%</f>
        <v>0</v>
      </c>
      <c r="J482" s="61">
        <f t="shared" ref="J482:J492" si="365">SUM(G482:I482)</f>
        <v>0</v>
      </c>
      <c r="K482" s="61">
        <f>VLOOKUP($A482,[19]Dept!$A$4:$S$42,9,FALSE)*K$3%</f>
        <v>0</v>
      </c>
      <c r="L482" s="61">
        <f>VLOOKUP($A482,[19]Dept!$A$4:$S$42,10,FALSE)*L$3%</f>
        <v>0</v>
      </c>
      <c r="M482" s="61">
        <f>VLOOKUP($A482,[19]Dept!$A$4:$S$42,11,FALSE)*M$3%</f>
        <v>0</v>
      </c>
      <c r="N482" s="61">
        <f t="shared" ref="N482:N492" si="366">SUM(K482:M482)</f>
        <v>0</v>
      </c>
      <c r="O482" s="61">
        <f>VLOOKUP($A482,[19]Dept!$A$4:$S$42,13,FALSE)*O$3%</f>
        <v>0</v>
      </c>
      <c r="P482" s="61">
        <f>VLOOKUP($A482,[19]Dept!$A$4:$S$42,14,FALSE)*P$3%</f>
        <v>0</v>
      </c>
      <c r="Q482" s="61">
        <f>VLOOKUP($A482,[19]Dept!$A$4:$S$42,15,FALSE)*Q$3%</f>
        <v>0</v>
      </c>
      <c r="R482" s="61">
        <f t="shared" ref="R482:R492" si="367">SUM(O482:Q482)</f>
        <v>0</v>
      </c>
      <c r="S482" s="61">
        <f>VLOOKUP($A482,[19]Dept!$A$4:$S$42,17,FALSE)*S$3%</f>
        <v>0</v>
      </c>
      <c r="T482" s="61">
        <f>VLOOKUP($A482,[19]Dept!$A$4:$S$42,18,FALSE)*T$3%</f>
        <v>0</v>
      </c>
      <c r="U482" s="61">
        <f>VLOOKUP($A482,[19]Dept!$A$4:$S$42,19,FALSE)*U$3%</f>
        <v>0</v>
      </c>
      <c r="V482" s="61">
        <f t="shared" ref="V482:V492" si="368">SUM(S482:U482)</f>
        <v>0</v>
      </c>
    </row>
    <row r="483" spans="1:22" s="6" customFormat="1" hidden="1">
      <c r="A483" s="51">
        <v>438</v>
      </c>
      <c r="B483" s="11" t="s">
        <v>216</v>
      </c>
      <c r="C483" s="59" t="s">
        <v>42</v>
      </c>
      <c r="D483" s="59"/>
      <c r="E483" s="61">
        <f t="shared" si="333"/>
        <v>0</v>
      </c>
      <c r="F483" s="61"/>
      <c r="G483" s="61">
        <f>VLOOKUP($A483,[19]Dept!$A$4:$S$42,5,FALSE)*G$3%</f>
        <v>0</v>
      </c>
      <c r="H483" s="61">
        <f>VLOOKUP($A483,[19]Dept!$A$4:$S$42,6,FALSE)*H$3%</f>
        <v>0</v>
      </c>
      <c r="I483" s="61">
        <f>VLOOKUP($A483,[19]Dept!$A$4:$S$42,7,FALSE)*I$3%</f>
        <v>0</v>
      </c>
      <c r="J483" s="61">
        <f t="shared" si="365"/>
        <v>0</v>
      </c>
      <c r="K483" s="61">
        <f>VLOOKUP($A483,[19]Dept!$A$4:$S$42,9,FALSE)*K$3%</f>
        <v>0</v>
      </c>
      <c r="L483" s="61">
        <f>VLOOKUP($A483,[19]Dept!$A$4:$S$42,10,FALSE)*L$3%</f>
        <v>0</v>
      </c>
      <c r="M483" s="61">
        <f>VLOOKUP($A483,[19]Dept!$A$4:$S$42,11,FALSE)*M$3%</f>
        <v>0</v>
      </c>
      <c r="N483" s="61">
        <f t="shared" si="366"/>
        <v>0</v>
      </c>
      <c r="O483" s="61">
        <f>VLOOKUP($A483,[19]Dept!$A$4:$S$42,13,FALSE)*O$3%</f>
        <v>0</v>
      </c>
      <c r="P483" s="61">
        <f>VLOOKUP($A483,[19]Dept!$A$4:$S$42,14,FALSE)*P$3%</f>
        <v>0</v>
      </c>
      <c r="Q483" s="61">
        <f>VLOOKUP($A483,[19]Dept!$A$4:$S$42,15,FALSE)*Q$3%</f>
        <v>0</v>
      </c>
      <c r="R483" s="61">
        <f t="shared" si="367"/>
        <v>0</v>
      </c>
      <c r="S483" s="61">
        <f>VLOOKUP($A483,[19]Dept!$A$4:$S$42,17,FALSE)*S$3%</f>
        <v>0</v>
      </c>
      <c r="T483" s="61">
        <f>VLOOKUP($A483,[19]Dept!$A$4:$S$42,18,FALSE)*T$3%</f>
        <v>0</v>
      </c>
      <c r="U483" s="61">
        <f>VLOOKUP($A483,[19]Dept!$A$4:$S$42,19,FALSE)*U$3%</f>
        <v>0</v>
      </c>
      <c r="V483" s="61">
        <f t="shared" si="368"/>
        <v>0</v>
      </c>
    </row>
    <row r="484" spans="1:22" s="6" customFormat="1" hidden="1">
      <c r="A484" s="51">
        <v>439</v>
      </c>
      <c r="B484" s="11" t="s">
        <v>216</v>
      </c>
      <c r="C484" s="60" t="s">
        <v>159</v>
      </c>
      <c r="D484" s="60"/>
      <c r="E484" s="61">
        <f t="shared" si="333"/>
        <v>0</v>
      </c>
      <c r="F484" s="61"/>
      <c r="G484" s="61">
        <f>VLOOKUP($A484,[19]Dept!$A$4:$S$42,5,FALSE)*G$3%</f>
        <v>0</v>
      </c>
      <c r="H484" s="61">
        <f>VLOOKUP($A484,[19]Dept!$A$4:$S$42,6,FALSE)*H$3%</f>
        <v>0</v>
      </c>
      <c r="I484" s="61">
        <f>VLOOKUP($A484,[19]Dept!$A$4:$S$42,7,FALSE)*I$3%</f>
        <v>0</v>
      </c>
      <c r="J484" s="61">
        <f t="shared" si="365"/>
        <v>0</v>
      </c>
      <c r="K484" s="61">
        <f>VLOOKUP($A484,[19]Dept!$A$4:$S$42,9,FALSE)*K$3%</f>
        <v>0</v>
      </c>
      <c r="L484" s="61">
        <f>VLOOKUP($A484,[19]Dept!$A$4:$S$42,10,FALSE)*L$3%</f>
        <v>0</v>
      </c>
      <c r="M484" s="61">
        <f>VLOOKUP($A484,[19]Dept!$A$4:$S$42,11,FALSE)*M$3%</f>
        <v>0</v>
      </c>
      <c r="N484" s="61">
        <f t="shared" si="366"/>
        <v>0</v>
      </c>
      <c r="O484" s="61">
        <f>VLOOKUP($A484,[19]Dept!$A$4:$S$42,13,FALSE)*O$3%</f>
        <v>0</v>
      </c>
      <c r="P484" s="61">
        <f>VLOOKUP($A484,[19]Dept!$A$4:$S$42,14,FALSE)*P$3%</f>
        <v>0</v>
      </c>
      <c r="Q484" s="61">
        <f>VLOOKUP($A484,[19]Dept!$A$4:$S$42,15,FALSE)*Q$3%</f>
        <v>0</v>
      </c>
      <c r="R484" s="61">
        <f t="shared" si="367"/>
        <v>0</v>
      </c>
      <c r="S484" s="61">
        <f>VLOOKUP($A484,[19]Dept!$A$4:$S$42,17,FALSE)*S$3%</f>
        <v>0</v>
      </c>
      <c r="T484" s="61">
        <f>VLOOKUP($A484,[19]Dept!$A$4:$S$42,18,FALSE)*T$3%</f>
        <v>0</v>
      </c>
      <c r="U484" s="61">
        <f>VLOOKUP($A484,[19]Dept!$A$4:$S$42,19,FALSE)*U$3%</f>
        <v>0</v>
      </c>
      <c r="V484" s="61">
        <f t="shared" si="368"/>
        <v>0</v>
      </c>
    </row>
    <row r="485" spans="1:22" s="6" customFormat="1" hidden="1">
      <c r="A485" s="51">
        <v>440</v>
      </c>
      <c r="B485" s="11" t="s">
        <v>216</v>
      </c>
      <c r="C485" s="59" t="s">
        <v>68</v>
      </c>
      <c r="D485" s="59"/>
      <c r="E485" s="61">
        <f t="shared" si="333"/>
        <v>0</v>
      </c>
      <c r="F485" s="61"/>
      <c r="G485" s="61">
        <f>VLOOKUP($A485,[19]Dept!$A$4:$S$42,5,FALSE)*G$3%</f>
        <v>0</v>
      </c>
      <c r="H485" s="61">
        <f>VLOOKUP($A485,[19]Dept!$A$4:$S$42,6,FALSE)*H$3%</f>
        <v>0</v>
      </c>
      <c r="I485" s="61">
        <f>VLOOKUP($A485,[19]Dept!$A$4:$S$42,7,FALSE)*I$3%</f>
        <v>0</v>
      </c>
      <c r="J485" s="61">
        <f t="shared" si="365"/>
        <v>0</v>
      </c>
      <c r="K485" s="61">
        <f>VLOOKUP($A485,[19]Dept!$A$4:$S$42,9,FALSE)*K$3%</f>
        <v>0</v>
      </c>
      <c r="L485" s="61">
        <f>VLOOKUP($A485,[19]Dept!$A$4:$S$42,10,FALSE)*L$3%</f>
        <v>0</v>
      </c>
      <c r="M485" s="61">
        <f>VLOOKUP($A485,[19]Dept!$A$4:$S$42,11,FALSE)*M$3%</f>
        <v>0</v>
      </c>
      <c r="N485" s="61">
        <f t="shared" si="366"/>
        <v>0</v>
      </c>
      <c r="O485" s="61">
        <f>VLOOKUP($A485,[19]Dept!$A$4:$S$42,13,FALSE)*O$3%</f>
        <v>0</v>
      </c>
      <c r="P485" s="61">
        <f>VLOOKUP($A485,[19]Dept!$A$4:$S$42,14,FALSE)*P$3%</f>
        <v>0</v>
      </c>
      <c r="Q485" s="61">
        <f>VLOOKUP($A485,[19]Dept!$A$4:$S$42,15,FALSE)*Q$3%</f>
        <v>0</v>
      </c>
      <c r="R485" s="61">
        <f t="shared" si="367"/>
        <v>0</v>
      </c>
      <c r="S485" s="61">
        <f>VLOOKUP($A485,[19]Dept!$A$4:$S$42,17,FALSE)*S$3%</f>
        <v>0</v>
      </c>
      <c r="T485" s="61">
        <f>VLOOKUP($A485,[19]Dept!$A$4:$S$42,18,FALSE)*T$3%</f>
        <v>0</v>
      </c>
      <c r="U485" s="61">
        <f>VLOOKUP($A485,[19]Dept!$A$4:$S$42,19,FALSE)*U$3%</f>
        <v>0</v>
      </c>
      <c r="V485" s="61">
        <f t="shared" si="368"/>
        <v>0</v>
      </c>
    </row>
    <row r="486" spans="1:22" s="6" customFormat="1" hidden="1">
      <c r="A486" s="51">
        <v>441</v>
      </c>
      <c r="B486" s="11" t="s">
        <v>216</v>
      </c>
      <c r="C486" s="59" t="s">
        <v>31</v>
      </c>
      <c r="D486" s="59"/>
      <c r="E486" s="61">
        <f t="shared" si="333"/>
        <v>0</v>
      </c>
      <c r="F486" s="61"/>
      <c r="G486" s="61">
        <f>VLOOKUP($A486,[19]Dept!$A$4:$S$42,5,FALSE)*G$3%</f>
        <v>0</v>
      </c>
      <c r="H486" s="61">
        <f>VLOOKUP($A486,[19]Dept!$A$4:$S$42,6,FALSE)*H$3%</f>
        <v>0</v>
      </c>
      <c r="I486" s="61">
        <f>VLOOKUP($A486,[19]Dept!$A$4:$S$42,7,FALSE)*I$3%</f>
        <v>0</v>
      </c>
      <c r="J486" s="61">
        <f t="shared" si="365"/>
        <v>0</v>
      </c>
      <c r="K486" s="61">
        <f>VLOOKUP($A486,[19]Dept!$A$4:$S$42,9,FALSE)*K$3%</f>
        <v>0</v>
      </c>
      <c r="L486" s="61">
        <f>VLOOKUP($A486,[19]Dept!$A$4:$S$42,10,FALSE)*L$3%</f>
        <v>0</v>
      </c>
      <c r="M486" s="61">
        <f>VLOOKUP($A486,[19]Dept!$A$4:$S$42,11,FALSE)*M$3%</f>
        <v>0</v>
      </c>
      <c r="N486" s="61">
        <f t="shared" si="366"/>
        <v>0</v>
      </c>
      <c r="O486" s="61">
        <f>VLOOKUP($A486,[19]Dept!$A$4:$S$42,13,FALSE)*O$3%</f>
        <v>0</v>
      </c>
      <c r="P486" s="61">
        <f>VLOOKUP($A486,[19]Dept!$A$4:$S$42,14,FALSE)*P$3%</f>
        <v>0</v>
      </c>
      <c r="Q486" s="61">
        <f>VLOOKUP($A486,[19]Dept!$A$4:$S$42,15,FALSE)*Q$3%</f>
        <v>0</v>
      </c>
      <c r="R486" s="61">
        <f t="shared" si="367"/>
        <v>0</v>
      </c>
      <c r="S486" s="61">
        <f>VLOOKUP($A486,[19]Dept!$A$4:$S$42,17,FALSE)*S$3%</f>
        <v>0</v>
      </c>
      <c r="T486" s="61">
        <f>VLOOKUP($A486,[19]Dept!$A$4:$S$42,18,FALSE)*T$3%</f>
        <v>0</v>
      </c>
      <c r="U486" s="61">
        <f>VLOOKUP($A486,[19]Dept!$A$4:$S$42,19,FALSE)*U$3%</f>
        <v>0</v>
      </c>
      <c r="V486" s="61">
        <f t="shared" si="368"/>
        <v>0</v>
      </c>
    </row>
    <row r="487" spans="1:22" hidden="1">
      <c r="A487" s="51">
        <v>442</v>
      </c>
      <c r="B487" s="11" t="s">
        <v>216</v>
      </c>
      <c r="C487" s="59" t="s">
        <v>71</v>
      </c>
      <c r="D487" s="59"/>
      <c r="E487" s="61">
        <f t="shared" si="333"/>
        <v>0</v>
      </c>
      <c r="F487" s="61"/>
      <c r="G487" s="61">
        <f>VLOOKUP($A487,[19]Dept!$A$4:$S$42,5,FALSE)*G$3%</f>
        <v>0</v>
      </c>
      <c r="H487" s="61">
        <f>VLOOKUP($A487,[19]Dept!$A$4:$S$42,6,FALSE)*H$3%</f>
        <v>0</v>
      </c>
      <c r="I487" s="61">
        <f>VLOOKUP($A487,[19]Dept!$A$4:$S$42,7,FALSE)*I$3%</f>
        <v>0</v>
      </c>
      <c r="J487" s="61">
        <f t="shared" si="365"/>
        <v>0</v>
      </c>
      <c r="K487" s="61">
        <f>VLOOKUP($A487,[19]Dept!$A$4:$S$42,9,FALSE)*K$3%</f>
        <v>0</v>
      </c>
      <c r="L487" s="61">
        <f>VLOOKUP($A487,[19]Dept!$A$4:$S$42,10,FALSE)*L$3%</f>
        <v>0</v>
      </c>
      <c r="M487" s="61">
        <f>VLOOKUP($A487,[19]Dept!$A$4:$S$42,11,FALSE)*M$3%</f>
        <v>0</v>
      </c>
      <c r="N487" s="61">
        <f t="shared" si="366"/>
        <v>0</v>
      </c>
      <c r="O487" s="61">
        <f>VLOOKUP($A487,[19]Dept!$A$4:$S$42,13,FALSE)*O$3%</f>
        <v>0</v>
      </c>
      <c r="P487" s="61">
        <f>VLOOKUP($A487,[19]Dept!$A$4:$S$42,14,FALSE)*P$3%</f>
        <v>0</v>
      </c>
      <c r="Q487" s="61">
        <f>VLOOKUP($A487,[19]Dept!$A$4:$S$42,15,FALSE)*Q$3%</f>
        <v>0</v>
      </c>
      <c r="R487" s="61">
        <f t="shared" si="367"/>
        <v>0</v>
      </c>
      <c r="S487" s="61">
        <f>VLOOKUP($A487,[19]Dept!$A$4:$S$42,17,FALSE)*S$3%</f>
        <v>0</v>
      </c>
      <c r="T487" s="61">
        <f>VLOOKUP($A487,[19]Dept!$A$4:$S$42,18,FALSE)*T$3%</f>
        <v>0</v>
      </c>
      <c r="U487" s="61">
        <f>VLOOKUP($A487,[19]Dept!$A$4:$S$42,19,FALSE)*U$3%</f>
        <v>0</v>
      </c>
      <c r="V487" s="61">
        <f t="shared" si="368"/>
        <v>0</v>
      </c>
    </row>
    <row r="488" spans="1:22" s="6" customFormat="1" hidden="1">
      <c r="A488" s="51">
        <v>443</v>
      </c>
      <c r="B488" s="11" t="s">
        <v>216</v>
      </c>
      <c r="C488" s="59" t="s">
        <v>70</v>
      </c>
      <c r="D488" s="59"/>
      <c r="E488" s="61">
        <f t="shared" si="333"/>
        <v>0</v>
      </c>
      <c r="F488" s="61"/>
      <c r="G488" s="61">
        <f>VLOOKUP($A488,[19]Dept!$A$4:$S$42,5,FALSE)*G$3%</f>
        <v>0</v>
      </c>
      <c r="H488" s="61">
        <f>VLOOKUP($A488,[19]Dept!$A$4:$S$42,6,FALSE)*H$3%</f>
        <v>0</v>
      </c>
      <c r="I488" s="61">
        <f>VLOOKUP($A488,[19]Dept!$A$4:$S$42,7,FALSE)*I$3%</f>
        <v>0</v>
      </c>
      <c r="J488" s="61">
        <f t="shared" si="365"/>
        <v>0</v>
      </c>
      <c r="K488" s="61">
        <f>VLOOKUP($A488,[19]Dept!$A$4:$S$42,9,FALSE)*K$3%</f>
        <v>0</v>
      </c>
      <c r="L488" s="61">
        <f>VLOOKUP($A488,[19]Dept!$A$4:$S$42,10,FALSE)*L$3%</f>
        <v>0</v>
      </c>
      <c r="M488" s="61">
        <f>VLOOKUP($A488,[19]Dept!$A$4:$S$42,11,FALSE)*M$3%</f>
        <v>0</v>
      </c>
      <c r="N488" s="61">
        <f t="shared" si="366"/>
        <v>0</v>
      </c>
      <c r="O488" s="61">
        <f>VLOOKUP($A488,[19]Dept!$A$4:$S$42,13,FALSE)*O$3%</f>
        <v>0</v>
      </c>
      <c r="P488" s="61">
        <f>VLOOKUP($A488,[19]Dept!$A$4:$S$42,14,FALSE)*P$3%</f>
        <v>0</v>
      </c>
      <c r="Q488" s="61">
        <f>VLOOKUP($A488,[19]Dept!$A$4:$S$42,15,FALSE)*Q$3%</f>
        <v>0</v>
      </c>
      <c r="R488" s="61">
        <f t="shared" si="367"/>
        <v>0</v>
      </c>
      <c r="S488" s="61">
        <f>VLOOKUP($A488,[19]Dept!$A$4:$S$42,17,FALSE)*S$3%</f>
        <v>0</v>
      </c>
      <c r="T488" s="61">
        <f>VLOOKUP($A488,[19]Dept!$A$4:$S$42,18,FALSE)*T$3%</f>
        <v>0</v>
      </c>
      <c r="U488" s="61">
        <f>VLOOKUP($A488,[19]Dept!$A$4:$S$42,19,FALSE)*U$3%</f>
        <v>0</v>
      </c>
      <c r="V488" s="61">
        <f t="shared" si="368"/>
        <v>0</v>
      </c>
    </row>
    <row r="489" spans="1:22" s="6" customFormat="1" hidden="1">
      <c r="A489" s="51">
        <v>444</v>
      </c>
      <c r="B489" s="11" t="s">
        <v>216</v>
      </c>
      <c r="C489" s="59" t="s">
        <v>56</v>
      </c>
      <c r="D489" s="59"/>
      <c r="E489" s="61">
        <f t="shared" si="333"/>
        <v>0</v>
      </c>
      <c r="F489" s="61"/>
      <c r="G489" s="61">
        <f>VLOOKUP($A489,[19]Dept!$A$4:$S$42,5,FALSE)*G$3%</f>
        <v>0</v>
      </c>
      <c r="H489" s="61">
        <f>VLOOKUP($A489,[19]Dept!$A$4:$S$42,6,FALSE)*H$3%</f>
        <v>0</v>
      </c>
      <c r="I489" s="61">
        <f>VLOOKUP($A489,[19]Dept!$A$4:$S$42,7,FALSE)*I$3%</f>
        <v>0</v>
      </c>
      <c r="J489" s="61">
        <f t="shared" si="365"/>
        <v>0</v>
      </c>
      <c r="K489" s="61">
        <f>VLOOKUP($A489,[19]Dept!$A$4:$S$42,9,FALSE)*K$3%</f>
        <v>0</v>
      </c>
      <c r="L489" s="61">
        <f>VLOOKUP($A489,[19]Dept!$A$4:$S$42,10,FALSE)*L$3%</f>
        <v>0</v>
      </c>
      <c r="M489" s="61">
        <f>VLOOKUP($A489,[19]Dept!$A$4:$S$42,11,FALSE)*M$3%</f>
        <v>0</v>
      </c>
      <c r="N489" s="61">
        <f t="shared" si="366"/>
        <v>0</v>
      </c>
      <c r="O489" s="61">
        <f>VLOOKUP($A489,[19]Dept!$A$4:$S$42,13,FALSE)*O$3%</f>
        <v>0</v>
      </c>
      <c r="P489" s="61">
        <f>VLOOKUP($A489,[19]Dept!$A$4:$S$42,14,FALSE)*P$3%</f>
        <v>0</v>
      </c>
      <c r="Q489" s="61">
        <f>VLOOKUP($A489,[19]Dept!$A$4:$S$42,15,FALSE)*Q$3%</f>
        <v>0</v>
      </c>
      <c r="R489" s="61">
        <f t="shared" si="367"/>
        <v>0</v>
      </c>
      <c r="S489" s="61">
        <f>VLOOKUP($A489,[19]Dept!$A$4:$S$42,17,FALSE)*S$3%</f>
        <v>0</v>
      </c>
      <c r="T489" s="61">
        <f>VLOOKUP($A489,[19]Dept!$A$4:$S$42,18,FALSE)*T$3%</f>
        <v>0</v>
      </c>
      <c r="U489" s="61">
        <f>VLOOKUP($A489,[19]Dept!$A$4:$S$42,19,FALSE)*U$3%</f>
        <v>0</v>
      </c>
      <c r="V489" s="61">
        <f t="shared" si="368"/>
        <v>0</v>
      </c>
    </row>
    <row r="490" spans="1:22" s="6" customFormat="1" hidden="1">
      <c r="A490" s="51">
        <v>445</v>
      </c>
      <c r="B490" s="11" t="s">
        <v>216</v>
      </c>
      <c r="C490" s="59" t="s">
        <v>47</v>
      </c>
      <c r="D490" s="59"/>
      <c r="E490" s="61">
        <f t="shared" si="333"/>
        <v>0</v>
      </c>
      <c r="F490" s="61"/>
      <c r="G490" s="61">
        <f>VLOOKUP($A490,[19]Dept!$A$4:$S$42,5,FALSE)*G$3%</f>
        <v>0</v>
      </c>
      <c r="H490" s="61">
        <f>VLOOKUP($A490,[19]Dept!$A$4:$S$42,6,FALSE)*H$3%</f>
        <v>0</v>
      </c>
      <c r="I490" s="61">
        <f>VLOOKUP($A490,[19]Dept!$A$4:$S$42,7,FALSE)*I$3%</f>
        <v>0</v>
      </c>
      <c r="J490" s="61">
        <f t="shared" si="365"/>
        <v>0</v>
      </c>
      <c r="K490" s="61">
        <f>VLOOKUP($A490,[19]Dept!$A$4:$S$42,9,FALSE)*K$3%</f>
        <v>0</v>
      </c>
      <c r="L490" s="61">
        <f>VLOOKUP($A490,[19]Dept!$A$4:$S$42,10,FALSE)*L$3%</f>
        <v>0</v>
      </c>
      <c r="M490" s="61">
        <f>VLOOKUP($A490,[19]Dept!$A$4:$S$42,11,FALSE)*M$3%</f>
        <v>0</v>
      </c>
      <c r="N490" s="61">
        <f t="shared" si="366"/>
        <v>0</v>
      </c>
      <c r="O490" s="61">
        <f>VLOOKUP($A490,[19]Dept!$A$4:$S$42,13,FALSE)*O$3%</f>
        <v>0</v>
      </c>
      <c r="P490" s="61">
        <f>VLOOKUP($A490,[19]Dept!$A$4:$S$42,14,FALSE)*P$3%</f>
        <v>0</v>
      </c>
      <c r="Q490" s="61">
        <f>VLOOKUP($A490,[19]Dept!$A$4:$S$42,15,FALSE)*Q$3%</f>
        <v>0</v>
      </c>
      <c r="R490" s="61">
        <f t="shared" si="367"/>
        <v>0</v>
      </c>
      <c r="S490" s="61">
        <f>VLOOKUP($A490,[19]Dept!$A$4:$S$42,17,FALSE)*S$3%</f>
        <v>0</v>
      </c>
      <c r="T490" s="61">
        <f>VLOOKUP($A490,[19]Dept!$A$4:$S$42,18,FALSE)*T$3%</f>
        <v>0</v>
      </c>
      <c r="U490" s="61">
        <f>VLOOKUP($A490,[19]Dept!$A$4:$S$42,19,FALSE)*U$3%</f>
        <v>0</v>
      </c>
      <c r="V490" s="61">
        <f t="shared" si="368"/>
        <v>0</v>
      </c>
    </row>
    <row r="491" spans="1:22" s="6" customFormat="1" hidden="1">
      <c r="A491" s="51">
        <v>446</v>
      </c>
      <c r="B491" s="11" t="s">
        <v>216</v>
      </c>
      <c r="C491" s="59" t="s">
        <v>50</v>
      </c>
      <c r="D491" s="59"/>
      <c r="E491" s="61">
        <f t="shared" si="333"/>
        <v>0</v>
      </c>
      <c r="F491" s="61"/>
      <c r="G491" s="61">
        <f>VLOOKUP($A491,[19]Dept!$A$4:$S$42,5,FALSE)*G$3%</f>
        <v>0</v>
      </c>
      <c r="H491" s="61">
        <f>VLOOKUP($A491,[19]Dept!$A$4:$S$42,6,FALSE)*H$3%</f>
        <v>0</v>
      </c>
      <c r="I491" s="61">
        <f>VLOOKUP($A491,[19]Dept!$A$4:$S$42,7,FALSE)*I$3%</f>
        <v>0</v>
      </c>
      <c r="J491" s="61">
        <f t="shared" si="365"/>
        <v>0</v>
      </c>
      <c r="K491" s="61">
        <f>VLOOKUP($A491,[19]Dept!$A$4:$S$42,9,FALSE)*K$3%</f>
        <v>0</v>
      </c>
      <c r="L491" s="61">
        <f>VLOOKUP($A491,[19]Dept!$A$4:$S$42,10,FALSE)*L$3%</f>
        <v>0</v>
      </c>
      <c r="M491" s="61">
        <f>VLOOKUP($A491,[19]Dept!$A$4:$S$42,11,FALSE)*M$3%</f>
        <v>0</v>
      </c>
      <c r="N491" s="61">
        <f t="shared" si="366"/>
        <v>0</v>
      </c>
      <c r="O491" s="61">
        <f>VLOOKUP($A491,[19]Dept!$A$4:$S$42,13,FALSE)*O$3%</f>
        <v>0</v>
      </c>
      <c r="P491" s="61">
        <f>VLOOKUP($A491,[19]Dept!$A$4:$S$42,14,FALSE)*P$3%</f>
        <v>0</v>
      </c>
      <c r="Q491" s="61">
        <f>VLOOKUP($A491,[19]Dept!$A$4:$S$42,15,FALSE)*Q$3%</f>
        <v>0</v>
      </c>
      <c r="R491" s="61">
        <f t="shared" si="367"/>
        <v>0</v>
      </c>
      <c r="S491" s="61">
        <f>VLOOKUP($A491,[19]Dept!$A$4:$S$42,17,FALSE)*S$3%</f>
        <v>0</v>
      </c>
      <c r="T491" s="61">
        <f>VLOOKUP($A491,[19]Dept!$A$4:$S$42,18,FALSE)*T$3%</f>
        <v>0</v>
      </c>
      <c r="U491" s="61">
        <f>VLOOKUP($A491,[19]Dept!$A$4:$S$42,19,FALSE)*U$3%</f>
        <v>0</v>
      </c>
      <c r="V491" s="61">
        <f t="shared" si="368"/>
        <v>0</v>
      </c>
    </row>
    <row r="492" spans="1:22" s="6" customFormat="1" hidden="1">
      <c r="A492" s="51">
        <v>447</v>
      </c>
      <c r="B492" s="11" t="s">
        <v>216</v>
      </c>
      <c r="C492" s="59" t="s">
        <v>48</v>
      </c>
      <c r="D492" s="59"/>
      <c r="E492" s="61">
        <f t="shared" si="333"/>
        <v>0</v>
      </c>
      <c r="F492" s="61"/>
      <c r="G492" s="61">
        <f>VLOOKUP($A492,[19]Dept!$A$4:$S$42,5,FALSE)*G$3%</f>
        <v>0</v>
      </c>
      <c r="H492" s="61">
        <f>VLOOKUP($A492,[19]Dept!$A$4:$S$42,6,FALSE)*H$3%</f>
        <v>0</v>
      </c>
      <c r="I492" s="61">
        <f>VLOOKUP($A492,[19]Dept!$A$4:$S$42,7,FALSE)*I$3%</f>
        <v>0</v>
      </c>
      <c r="J492" s="61">
        <f t="shared" si="365"/>
        <v>0</v>
      </c>
      <c r="K492" s="61">
        <f>VLOOKUP($A492,[19]Dept!$A$4:$S$42,9,FALSE)*K$3%</f>
        <v>0</v>
      </c>
      <c r="L492" s="61">
        <f>VLOOKUP($A492,[19]Dept!$A$4:$S$42,10,FALSE)*L$3%</f>
        <v>0</v>
      </c>
      <c r="M492" s="61">
        <f>VLOOKUP($A492,[19]Dept!$A$4:$S$42,11,FALSE)*M$3%</f>
        <v>0</v>
      </c>
      <c r="N492" s="61">
        <f t="shared" si="366"/>
        <v>0</v>
      </c>
      <c r="O492" s="61">
        <f>VLOOKUP($A492,[19]Dept!$A$4:$S$42,13,FALSE)*O$3%</f>
        <v>0</v>
      </c>
      <c r="P492" s="61">
        <f>VLOOKUP($A492,[19]Dept!$A$4:$S$42,14,FALSE)*P$3%</f>
        <v>0</v>
      </c>
      <c r="Q492" s="61">
        <f>VLOOKUP($A492,[19]Dept!$A$4:$S$42,15,FALSE)*Q$3%</f>
        <v>0</v>
      </c>
      <c r="R492" s="61">
        <f t="shared" si="367"/>
        <v>0</v>
      </c>
      <c r="S492" s="61">
        <f>VLOOKUP($A492,[19]Dept!$A$4:$S$42,17,FALSE)*S$3%</f>
        <v>0</v>
      </c>
      <c r="T492" s="61">
        <f>VLOOKUP($A492,[19]Dept!$A$4:$S$42,18,FALSE)*T$3%</f>
        <v>0</v>
      </c>
      <c r="U492" s="61">
        <f>VLOOKUP($A492,[19]Dept!$A$4:$S$42,19,FALSE)*U$3%</f>
        <v>0</v>
      </c>
      <c r="V492" s="61">
        <f t="shared" si="368"/>
        <v>0</v>
      </c>
    </row>
    <row r="493" spans="1:22" s="6" customFormat="1" ht="31.5" hidden="1">
      <c r="A493" s="129">
        <v>448</v>
      </c>
      <c r="B493" s="124" t="s">
        <v>218</v>
      </c>
      <c r="C493" s="123" t="s">
        <v>219</v>
      </c>
      <c r="D493" s="123"/>
      <c r="E493" s="123">
        <f t="shared" ref="E493:E558" si="369">SUM(G493:V493)/2</f>
        <v>5973881.2022360582</v>
      </c>
      <c r="F493" s="104"/>
      <c r="G493" s="123">
        <f>+[20]Dept!E5*G3%</f>
        <v>592705.66094573238</v>
      </c>
      <c r="H493" s="123">
        <f>+[20]Dept!F5*H3%</f>
        <v>570132.03714947647</v>
      </c>
      <c r="I493" s="123">
        <f>+[20]Dept!G5*I3%</f>
        <v>506455.74725473661</v>
      </c>
      <c r="J493" s="134">
        <f>SUM(G493:I493)</f>
        <v>1669293.4453499457</v>
      </c>
      <c r="K493" s="123">
        <f>+[20]Dept!I5*K3%</f>
        <v>470921.62056337926</v>
      </c>
      <c r="L493" s="123">
        <f>+[20]Dept!J5*L3%</f>
        <v>464345.9692516831</v>
      </c>
      <c r="M493" s="123">
        <f>+[20]Dept!K5*M3%</f>
        <v>467370.67157312296</v>
      </c>
      <c r="N493" s="134">
        <f>SUM(K493:M493)</f>
        <v>1402638.2613881854</v>
      </c>
      <c r="O493" s="123">
        <f>+[20]Dept!M5*O3%</f>
        <v>458860.57349947043</v>
      </c>
      <c r="P493" s="123">
        <f>+[20]Dept!N5*P3%</f>
        <v>454794.34514749452</v>
      </c>
      <c r="Q493" s="123">
        <f>+[20]Dept!O5*Q3%</f>
        <v>473354.73074233183</v>
      </c>
      <c r="R493" s="134">
        <f>SUM(O493:Q493)</f>
        <v>1387009.6493892968</v>
      </c>
      <c r="S493" s="123">
        <f>+[20]Dept!Q5*S3%</f>
        <v>517913.37888536771</v>
      </c>
      <c r="T493" s="123">
        <f>+[20]Dept!R5*T3%</f>
        <v>488406.40283602348</v>
      </c>
      <c r="U493" s="123">
        <f>+[20]Dept!S5*U3%</f>
        <v>508620.06438723963</v>
      </c>
      <c r="V493" s="134">
        <f>SUM(S493:U493)</f>
        <v>1514939.8461086308</v>
      </c>
    </row>
    <row r="494" spans="1:22" s="6" customFormat="1">
      <c r="A494" s="90">
        <v>450</v>
      </c>
      <c r="B494" s="10" t="s">
        <v>30</v>
      </c>
      <c r="C494" s="91" t="s">
        <v>200</v>
      </c>
      <c r="D494" s="54"/>
      <c r="E494" s="54">
        <f>60000000*'[1]SALES RATIO'!$AB$3%</f>
        <v>17078260.677127719</v>
      </c>
      <c r="F494" s="55"/>
      <c r="G494" s="55"/>
      <c r="H494" s="55"/>
      <c r="I494" s="55"/>
      <c r="J494" s="54">
        <f>SUM(G494:I494)</f>
        <v>0</v>
      </c>
      <c r="K494" s="55"/>
      <c r="L494" s="55"/>
      <c r="M494" s="55"/>
      <c r="N494" s="54">
        <f>SUM(K494:M494)</f>
        <v>0</v>
      </c>
      <c r="O494" s="55"/>
      <c r="P494" s="55"/>
      <c r="Q494" s="55"/>
      <c r="R494" s="54">
        <f>SUM(O494:Q494)</f>
        <v>0</v>
      </c>
      <c r="S494" s="55"/>
      <c r="T494" s="55"/>
      <c r="U494" s="55"/>
      <c r="V494" s="54">
        <f>SUM(S494:U494)</f>
        <v>0</v>
      </c>
    </row>
    <row r="495" spans="1:22">
      <c r="A495" s="149">
        <v>452</v>
      </c>
      <c r="B495" s="150" t="s">
        <v>30</v>
      </c>
      <c r="C495" s="138" t="s">
        <v>93</v>
      </c>
      <c r="D495" s="138"/>
      <c r="E495" s="138">
        <f>+E259+E341+E494</f>
        <v>52741818.720865414</v>
      </c>
      <c r="F495" s="119"/>
      <c r="G495" s="138">
        <f t="shared" ref="G495:V495" si="370">+G259+G341+G494</f>
        <v>4537474.5763104372</v>
      </c>
      <c r="H495" s="138">
        <f t="shared" si="370"/>
        <v>2802473.5897505181</v>
      </c>
      <c r="I495" s="138">
        <f t="shared" si="370"/>
        <v>2677195.39704858</v>
      </c>
      <c r="J495" s="138">
        <f t="shared" si="370"/>
        <v>10017143.563109536</v>
      </c>
      <c r="K495" s="138">
        <f t="shared" si="370"/>
        <v>2513639.9824636606</v>
      </c>
      <c r="L495" s="138">
        <f t="shared" si="370"/>
        <v>2272979.7975911889</v>
      </c>
      <c r="M495" s="138">
        <f t="shared" si="370"/>
        <v>2668580.1136823832</v>
      </c>
      <c r="N495" s="138">
        <f t="shared" si="370"/>
        <v>7455199.8937372332</v>
      </c>
      <c r="O495" s="138">
        <f t="shared" si="370"/>
        <v>4409717.3569561681</v>
      </c>
      <c r="P495" s="138">
        <f t="shared" si="370"/>
        <v>2344889.0506654088</v>
      </c>
      <c r="Q495" s="138">
        <f t="shared" si="370"/>
        <v>3196506.8457542374</v>
      </c>
      <c r="R495" s="138">
        <f t="shared" si="370"/>
        <v>9951113.2533758152</v>
      </c>
      <c r="S495" s="138">
        <f t="shared" si="370"/>
        <v>2557834.9584772903</v>
      </c>
      <c r="T495" s="138">
        <f t="shared" si="370"/>
        <v>2776127.1406776584</v>
      </c>
      <c r="U495" s="138">
        <f t="shared" si="370"/>
        <v>2906139.2343601696</v>
      </c>
      <c r="V495" s="138">
        <f t="shared" si="370"/>
        <v>8240101.3335151179</v>
      </c>
    </row>
    <row r="496" spans="1:22" hidden="1">
      <c r="A496" s="52">
        <v>453</v>
      </c>
      <c r="B496" s="9"/>
      <c r="C496" s="66"/>
      <c r="D496" s="66"/>
      <c r="E496" s="66"/>
      <c r="F496" s="61"/>
      <c r="G496" s="61"/>
      <c r="H496" s="61"/>
      <c r="I496" s="61"/>
      <c r="J496" s="66"/>
      <c r="K496" s="61"/>
      <c r="L496" s="61"/>
      <c r="M496" s="61"/>
      <c r="N496" s="66"/>
      <c r="O496" s="61"/>
      <c r="P496" s="61"/>
      <c r="Q496" s="61"/>
      <c r="R496" s="66"/>
      <c r="S496" s="61"/>
      <c r="T496" s="61"/>
      <c r="U496" s="61"/>
      <c r="V496" s="66"/>
    </row>
    <row r="497" spans="1:22">
      <c r="A497" s="149">
        <v>454</v>
      </c>
      <c r="B497" s="150" t="s">
        <v>30</v>
      </c>
      <c r="C497" s="138" t="s">
        <v>94</v>
      </c>
      <c r="D497" s="138"/>
      <c r="E497" s="138">
        <f>+E255-E495</f>
        <v>-144541521.89108092</v>
      </c>
      <c r="F497" s="119"/>
      <c r="G497" s="138">
        <f t="shared" ref="G497:V497" si="371">+G255-G495</f>
        <v>-11417486.658962756</v>
      </c>
      <c r="H497" s="138">
        <f t="shared" si="371"/>
        <v>-10766152.086669032</v>
      </c>
      <c r="I497" s="138">
        <f t="shared" si="371"/>
        <v>-9836314.818658432</v>
      </c>
      <c r="J497" s="138">
        <f t="shared" si="371"/>
        <v>-32019953.564290222</v>
      </c>
      <c r="K497" s="138">
        <f t="shared" si="371"/>
        <v>-10264554.290273882</v>
      </c>
      <c r="L497" s="138">
        <f t="shared" si="371"/>
        <v>-9836759.3991305232</v>
      </c>
      <c r="M497" s="138">
        <f t="shared" si="371"/>
        <v>-10337800.471975949</v>
      </c>
      <c r="N497" s="138">
        <f t="shared" si="371"/>
        <v>-30439114.161380358</v>
      </c>
      <c r="O497" s="138">
        <f t="shared" si="371"/>
        <v>-16558679.339939836</v>
      </c>
      <c r="P497" s="138">
        <f t="shared" si="371"/>
        <v>-10571524.167274108</v>
      </c>
      <c r="Q497" s="138">
        <f t="shared" si="371"/>
        <v>-9994879.4528381638</v>
      </c>
      <c r="R497" s="138">
        <f t="shared" si="371"/>
        <v>-37125082.96005211</v>
      </c>
      <c r="S497" s="138">
        <f t="shared" si="371"/>
        <v>-10199632.516944729</v>
      </c>
      <c r="T497" s="138">
        <f t="shared" si="371"/>
        <v>-9448234.415079385</v>
      </c>
      <c r="U497" s="138">
        <f t="shared" si="371"/>
        <v>-8231243.5962063866</v>
      </c>
      <c r="V497" s="138">
        <f t="shared" si="371"/>
        <v>-27879110.528230499</v>
      </c>
    </row>
    <row r="498" spans="1:22" hidden="1">
      <c r="A498" s="52">
        <v>455</v>
      </c>
      <c r="B498" s="9"/>
      <c r="C498" s="66"/>
      <c r="D498" s="66"/>
      <c r="E498" s="66"/>
      <c r="F498" s="61"/>
      <c r="G498" s="61"/>
      <c r="H498" s="61"/>
      <c r="I498" s="61"/>
      <c r="J498" s="66"/>
      <c r="K498" s="61"/>
      <c r="L498" s="61"/>
      <c r="M498" s="61"/>
      <c r="N498" s="66"/>
      <c r="O498" s="61"/>
      <c r="P498" s="61"/>
      <c r="Q498" s="61"/>
      <c r="R498" s="66"/>
      <c r="S498" s="61"/>
      <c r="T498" s="61"/>
      <c r="U498" s="61"/>
      <c r="V498" s="66"/>
    </row>
    <row r="499" spans="1:22" s="47" customFormat="1" ht="31.5">
      <c r="A499" s="152">
        <v>456</v>
      </c>
      <c r="B499" s="151" t="s">
        <v>30</v>
      </c>
      <c r="C499" s="142" t="s">
        <v>95</v>
      </c>
      <c r="D499" s="142"/>
      <c r="E499" s="143">
        <f>+E497/E21%</f>
        <v>613.70396015876042</v>
      </c>
      <c r="F499" s="119"/>
      <c r="G499" s="143" t="e">
        <f t="shared" ref="G499:V499" si="372">+G497/G21%</f>
        <v>#DIV/0!</v>
      </c>
      <c r="H499" s="143">
        <f t="shared" si="372"/>
        <v>661.49292273000003</v>
      </c>
      <c r="I499" s="143">
        <f t="shared" si="372"/>
        <v>680.34790791760008</v>
      </c>
      <c r="J499" s="143">
        <f t="shared" si="372"/>
        <v>1041.8648526444279</v>
      </c>
      <c r="K499" s="143">
        <f t="shared" si="372"/>
        <v>424.18870322851853</v>
      </c>
      <c r="L499" s="143">
        <f t="shared" si="372"/>
        <v>412.26645715962962</v>
      </c>
      <c r="M499" s="143">
        <f t="shared" si="372"/>
        <v>553.45050904580955</v>
      </c>
      <c r="N499" s="143">
        <f t="shared" si="372"/>
        <v>456.10483983128125</v>
      </c>
      <c r="O499" s="143">
        <f t="shared" si="372"/>
        <v>252.82212976128002</v>
      </c>
      <c r="P499" s="143">
        <f t="shared" si="372"/>
        <v>407.12961312163327</v>
      </c>
      <c r="Q499" s="143">
        <f t="shared" si="372"/>
        <v>739.65802915680001</v>
      </c>
      <c r="R499" s="143">
        <f t="shared" si="372"/>
        <v>353.6591117503994</v>
      </c>
      <c r="S499" s="143">
        <f t="shared" si="372"/>
        <v>574.89202769377778</v>
      </c>
      <c r="T499" s="143">
        <f t="shared" si="372"/>
        <v>616.05113662121221</v>
      </c>
      <c r="U499" s="143" t="e">
        <f t="shared" si="372"/>
        <v>#DIV/0!</v>
      </c>
      <c r="V499" s="143">
        <f t="shared" si="372"/>
        <v>842.81429047838128</v>
      </c>
    </row>
    <row r="500" spans="1:22" hidden="1">
      <c r="A500" s="52">
        <v>457</v>
      </c>
      <c r="B500" s="9"/>
      <c r="C500" s="66"/>
      <c r="D500" s="66"/>
      <c r="E500" s="66"/>
      <c r="F500" s="61"/>
      <c r="G500" s="61"/>
      <c r="H500" s="61"/>
      <c r="I500" s="61"/>
      <c r="J500" s="66"/>
      <c r="K500" s="61"/>
      <c r="L500" s="61"/>
      <c r="M500" s="61"/>
      <c r="N500" s="66"/>
      <c r="O500" s="61"/>
      <c r="P500" s="61"/>
      <c r="Q500" s="61"/>
      <c r="R500" s="66"/>
      <c r="S500" s="61"/>
      <c r="T500" s="61"/>
      <c r="U500" s="61"/>
      <c r="V500" s="66"/>
    </row>
    <row r="501" spans="1:22">
      <c r="A501" s="149">
        <v>458</v>
      </c>
      <c r="B501" s="150" t="s">
        <v>30</v>
      </c>
      <c r="C501" s="138" t="s">
        <v>260</v>
      </c>
      <c r="D501" s="138"/>
      <c r="E501" s="138">
        <f>+E39+E56+E66+E495</f>
        <v>120989201.67243847</v>
      </c>
      <c r="F501" s="119"/>
      <c r="G501" s="138">
        <f t="shared" ref="G501:V501" si="373">+G39+G56+G66+G495</f>
        <v>11417486.658962756</v>
      </c>
      <c r="H501" s="138">
        <f t="shared" si="373"/>
        <v>9138598.4550690427</v>
      </c>
      <c r="I501" s="138">
        <f t="shared" si="373"/>
        <v>8390537.635516163</v>
      </c>
      <c r="J501" s="138">
        <f t="shared" si="373"/>
        <v>28946622.749547962</v>
      </c>
      <c r="K501" s="138">
        <f t="shared" si="373"/>
        <v>7844745.7918037632</v>
      </c>
      <c r="L501" s="138">
        <f t="shared" si="373"/>
        <v>7450739.5742574725</v>
      </c>
      <c r="M501" s="138">
        <f t="shared" si="373"/>
        <v>8469918.8270933572</v>
      </c>
      <c r="N501" s="138">
        <f t="shared" si="373"/>
        <v>23765404.193154596</v>
      </c>
      <c r="O501" s="138">
        <f t="shared" si="373"/>
        <v>10009142.178942539</v>
      </c>
      <c r="P501" s="138">
        <f t="shared" si="373"/>
        <v>7974924.9942938369</v>
      </c>
      <c r="Q501" s="138">
        <f t="shared" si="373"/>
        <v>8643595.6082982514</v>
      </c>
      <c r="R501" s="138">
        <f t="shared" si="373"/>
        <v>26627662.781534627</v>
      </c>
      <c r="S501" s="138">
        <f t="shared" si="373"/>
        <v>8425450.2312968783</v>
      </c>
      <c r="T501" s="138">
        <f t="shared" si="373"/>
        <v>7914557.4435703196</v>
      </c>
      <c r="U501" s="138">
        <f t="shared" si="373"/>
        <v>8231243.5962063866</v>
      </c>
      <c r="V501" s="138">
        <f t="shared" si="373"/>
        <v>24571251.271073584</v>
      </c>
    </row>
    <row r="502" spans="1:22">
      <c r="A502" s="149"/>
      <c r="B502" s="150" t="s">
        <v>30</v>
      </c>
      <c r="C502" s="138" t="s">
        <v>262</v>
      </c>
      <c r="D502" s="138"/>
      <c r="E502" s="138">
        <f>+E73+E131+E158+E183</f>
        <v>27506870.453404415</v>
      </c>
      <c r="F502" s="119"/>
      <c r="G502" s="138">
        <f t="shared" ref="G502:V502" si="374">+G73+G131+G158+G183</f>
        <v>2877349.3866655659</v>
      </c>
      <c r="H502" s="138">
        <f t="shared" si="374"/>
        <v>2537464.6152398251</v>
      </c>
      <c r="I502" s="138">
        <f t="shared" si="374"/>
        <v>2225436.6254381225</v>
      </c>
      <c r="J502" s="138">
        <f t="shared" si="374"/>
        <v>7640250.627343514</v>
      </c>
      <c r="K502" s="138">
        <f t="shared" si="374"/>
        <v>2002929.2677059059</v>
      </c>
      <c r="L502" s="138">
        <f t="shared" si="374"/>
        <v>1974961.6317101989</v>
      </c>
      <c r="M502" s="138">
        <f t="shared" si="374"/>
        <v>2286153.7132188017</v>
      </c>
      <c r="N502" s="138">
        <f t="shared" si="374"/>
        <v>6264044.6126349065</v>
      </c>
      <c r="O502" s="138">
        <f t="shared" si="374"/>
        <v>2752857.7959293099</v>
      </c>
      <c r="P502" s="138">
        <f t="shared" si="374"/>
        <v>2335684.2327486374</v>
      </c>
      <c r="Q502" s="138">
        <f t="shared" si="374"/>
        <v>2071067.7057315086</v>
      </c>
      <c r="R502" s="138">
        <f t="shared" si="374"/>
        <v>7159609.7344094552</v>
      </c>
      <c r="S502" s="138">
        <f t="shared" si="374"/>
        <v>2212553.1587266712</v>
      </c>
      <c r="T502" s="138">
        <f t="shared" si="374"/>
        <v>2077016.8949609599</v>
      </c>
      <c r="U502" s="138">
        <f t="shared" si="374"/>
        <v>2153395.4253289043</v>
      </c>
      <c r="V502" s="138">
        <f t="shared" si="374"/>
        <v>6442965.4790165359</v>
      </c>
    </row>
    <row r="503" spans="1:22" ht="31.5">
      <c r="A503" s="149"/>
      <c r="B503" s="150" t="s">
        <v>30</v>
      </c>
      <c r="C503" s="138" t="s">
        <v>261</v>
      </c>
      <c r="D503" s="138"/>
      <c r="E503" s="138">
        <f>+E501-E502</f>
        <v>93482331.219034061</v>
      </c>
      <c r="F503" s="119"/>
      <c r="G503" s="138">
        <f t="shared" ref="G503:V503" si="375">+G501-G502</f>
        <v>8540137.2722971905</v>
      </c>
      <c r="H503" s="138">
        <f t="shared" si="375"/>
        <v>6601133.8398292176</v>
      </c>
      <c r="I503" s="138">
        <f t="shared" si="375"/>
        <v>6165101.0100780409</v>
      </c>
      <c r="J503" s="138">
        <f t="shared" si="375"/>
        <v>21306372.122204449</v>
      </c>
      <c r="K503" s="138">
        <f t="shared" si="375"/>
        <v>5841816.5240978571</v>
      </c>
      <c r="L503" s="138">
        <f t="shared" si="375"/>
        <v>5475777.9425472738</v>
      </c>
      <c r="M503" s="138">
        <f t="shared" si="375"/>
        <v>6183765.1138745556</v>
      </c>
      <c r="N503" s="138">
        <f t="shared" si="375"/>
        <v>17501359.580519691</v>
      </c>
      <c r="O503" s="138">
        <f t="shared" si="375"/>
        <v>7256284.3830132289</v>
      </c>
      <c r="P503" s="138">
        <f t="shared" si="375"/>
        <v>5639240.7615451999</v>
      </c>
      <c r="Q503" s="138">
        <f t="shared" si="375"/>
        <v>6572527.9025667431</v>
      </c>
      <c r="R503" s="138">
        <f t="shared" si="375"/>
        <v>19468053.047125172</v>
      </c>
      <c r="S503" s="138">
        <f t="shared" si="375"/>
        <v>6212897.0725702066</v>
      </c>
      <c r="T503" s="138">
        <f t="shared" si="375"/>
        <v>5837540.5486093592</v>
      </c>
      <c r="U503" s="138">
        <f t="shared" si="375"/>
        <v>6077848.1708774827</v>
      </c>
      <c r="V503" s="138">
        <f t="shared" si="375"/>
        <v>18128285.792057049</v>
      </c>
    </row>
    <row r="504" spans="1:22" s="6" customFormat="1" hidden="1">
      <c r="A504" s="51">
        <v>320</v>
      </c>
      <c r="B504" s="11" t="s">
        <v>191</v>
      </c>
      <c r="C504" s="59" t="s">
        <v>72</v>
      </c>
      <c r="D504" s="59"/>
      <c r="E504" s="61" t="e">
        <f>SUM(G504:V504)/2</f>
        <v>#DIV/0!</v>
      </c>
      <c r="F504" s="61"/>
      <c r="G504" s="61" t="e">
        <f>VLOOKUP($A504,[24]Dept!$A$4:$U$48,6,FALSE)*G$2%</f>
        <v>#DIV/0!</v>
      </c>
      <c r="H504" s="61" t="e">
        <f>VLOOKUP($A504,[24]Dept!$A$4:$U$48,7,FALSE)*H$2%</f>
        <v>#DIV/0!</v>
      </c>
      <c r="I504" s="61" t="e">
        <f>VLOOKUP($A504,[24]Dept!$A$4:$U$48,8,FALSE)*I$2%</f>
        <v>#DIV/0!</v>
      </c>
      <c r="J504" s="61" t="e">
        <f>SUM(G504:I504)</f>
        <v>#DIV/0!</v>
      </c>
      <c r="K504" s="61" t="e">
        <f>VLOOKUP($A504,[24]Dept!$A$4:$U$48,10,FALSE)*K$2%</f>
        <v>#DIV/0!</v>
      </c>
      <c r="L504" s="61" t="e">
        <f>VLOOKUP($A504,[24]Dept!$A$4:$U$48,11,FALSE)*L$2%</f>
        <v>#DIV/0!</v>
      </c>
      <c r="M504" s="61" t="e">
        <f>VLOOKUP($A504,[24]Dept!$A$4:$U$48,12,FALSE)*M$2%</f>
        <v>#DIV/0!</v>
      </c>
      <c r="N504" s="61" t="e">
        <f>SUM(K504:M504)</f>
        <v>#DIV/0!</v>
      </c>
      <c r="O504" s="61" t="e">
        <f>VLOOKUP($A504,[24]Dept!$A$4:$U$48,14,FALSE)*O$2%</f>
        <v>#DIV/0!</v>
      </c>
      <c r="P504" s="61" t="e">
        <f>VLOOKUP($A504,[24]Dept!$A$4:$U$48,15,FALSE)*P$2%</f>
        <v>#DIV/0!</v>
      </c>
      <c r="Q504" s="61" t="e">
        <f>VLOOKUP($A504,[24]Dept!$A$4:$U$48,16,FALSE)*Q$2%</f>
        <v>#DIV/0!</v>
      </c>
      <c r="R504" s="61" t="e">
        <f>SUM(O504:Q504)</f>
        <v>#DIV/0!</v>
      </c>
      <c r="S504" s="61" t="e">
        <f>VLOOKUP($A504,[24]Dept!$A$4:$U$48,18,FALSE)*S$2%</f>
        <v>#DIV/0!</v>
      </c>
      <c r="T504" s="61" t="e">
        <f>VLOOKUP($A504,[24]Dept!$A$4:$U$48,19,FALSE)*T$2%</f>
        <v>#DIV/0!</v>
      </c>
      <c r="U504" s="61" t="e">
        <f>VLOOKUP($A504,[24]Dept!$A$4:$U$48,20,FALSE)*U$2%</f>
        <v>#DIV/0!</v>
      </c>
      <c r="V504" s="61" t="e">
        <f>SUM(S504:U504)</f>
        <v>#DIV/0!</v>
      </c>
    </row>
    <row r="505" spans="1:22" hidden="1">
      <c r="A505" s="90">
        <v>451</v>
      </c>
      <c r="B505" s="10"/>
      <c r="C505" s="72" t="s">
        <v>266</v>
      </c>
      <c r="D505" s="66"/>
      <c r="E505" s="66">
        <f>+[21]Sheet1!$P$8</f>
        <v>7114261.0000000009</v>
      </c>
      <c r="F505" s="61"/>
      <c r="G505" s="61">
        <f>+$E$505/12</f>
        <v>592855.08333333337</v>
      </c>
      <c r="H505" s="61">
        <f t="shared" ref="H505:I505" si="376">+$E$505/12</f>
        <v>592855.08333333337</v>
      </c>
      <c r="I505" s="61">
        <f t="shared" si="376"/>
        <v>592855.08333333337</v>
      </c>
      <c r="J505" s="61">
        <f>SUM(G505:I505)</f>
        <v>1778565.25</v>
      </c>
      <c r="K505" s="61">
        <f>+$E$505/12</f>
        <v>592855.08333333337</v>
      </c>
      <c r="L505" s="61">
        <f t="shared" ref="L505:M505" si="377">+$E$505/12</f>
        <v>592855.08333333337</v>
      </c>
      <c r="M505" s="61">
        <f t="shared" si="377"/>
        <v>592855.08333333337</v>
      </c>
      <c r="N505" s="61">
        <f>SUM(K505:M505)</f>
        <v>1778565.25</v>
      </c>
      <c r="O505" s="61">
        <f>+$E$505/12</f>
        <v>592855.08333333337</v>
      </c>
      <c r="P505" s="61">
        <f t="shared" ref="P505:Q505" si="378">+$E$505/12</f>
        <v>592855.08333333337</v>
      </c>
      <c r="Q505" s="61">
        <f t="shared" si="378"/>
        <v>592855.08333333337</v>
      </c>
      <c r="R505" s="61">
        <f>SUM(O505:Q505)</f>
        <v>1778565.25</v>
      </c>
      <c r="S505" s="61">
        <f>+$E$505/12</f>
        <v>592855.08333333337</v>
      </c>
      <c r="T505" s="61">
        <f t="shared" ref="T505:U505" si="379">+$E$505/12</f>
        <v>592855.08333333337</v>
      </c>
      <c r="U505" s="61">
        <f t="shared" si="379"/>
        <v>592855.08333333337</v>
      </c>
      <c r="V505" s="61">
        <f>SUM(S505:U505)</f>
        <v>1778565.25</v>
      </c>
    </row>
    <row r="506" spans="1:22" s="6" customFormat="1" hidden="1">
      <c r="A506" s="51">
        <v>322</v>
      </c>
      <c r="B506" s="11" t="s">
        <v>191</v>
      </c>
      <c r="C506" s="64" t="s">
        <v>158</v>
      </c>
      <c r="D506" s="64"/>
      <c r="E506" s="61">
        <f>SUM(G506:V506)/2</f>
        <v>-9437711.7285671066</v>
      </c>
      <c r="F506" s="61"/>
      <c r="G506" s="61">
        <f>VLOOKUP($A506,[24]Dept!$A$4:$U$48,6,FALSE)*G$3%</f>
        <v>0</v>
      </c>
      <c r="H506" s="61">
        <f>VLOOKUP($A506,[24]Dept!$A$4:$U$48,7,FALSE)*H$3%</f>
        <v>0</v>
      </c>
      <c r="I506" s="61">
        <f>VLOOKUP($A506,[24]Dept!$A$4:$U$48,8,FALSE)*I$3%</f>
        <v>0</v>
      </c>
      <c r="J506" s="61">
        <f>SUM(G506:I506)</f>
        <v>0</v>
      </c>
      <c r="K506" s="61">
        <f>VLOOKUP($A506,[24]Dept!$A$4:$U$48,10,FALSE)*K$3%</f>
        <v>0</v>
      </c>
      <c r="L506" s="61">
        <f>VLOOKUP($A506,[24]Dept!$A$4:$U$48,11,FALSE)*L$3%</f>
        <v>0</v>
      </c>
      <c r="M506" s="61">
        <f>VLOOKUP($A506,[24]Dept!$A$4:$U$48,12,FALSE)*M$3%</f>
        <v>0</v>
      </c>
      <c r="N506" s="61">
        <f>SUM(K506:M506)</f>
        <v>0</v>
      </c>
      <c r="O506" s="61">
        <f>VLOOKUP($A506,[24]Dept!$A$4:$U$48,14,FALSE)*O$3%</f>
        <v>0</v>
      </c>
      <c r="P506" s="61">
        <f>VLOOKUP($A506,[24]Dept!$A$4:$U$48,15,FALSE)*P$3%</f>
        <v>0</v>
      </c>
      <c r="Q506" s="61">
        <f>VLOOKUP($A506,[24]Dept!$A$4:$U$48,16,FALSE)*Q$3%</f>
        <v>0</v>
      </c>
      <c r="R506" s="61">
        <f>SUM(O506:Q506)</f>
        <v>0</v>
      </c>
      <c r="S506" s="61">
        <f>VLOOKUP($A506,[24]Dept!$A$4:$U$48,18,FALSE)*S$3%</f>
        <v>0</v>
      </c>
      <c r="T506" s="61">
        <f>VLOOKUP($A506,[24]Dept!$A$4:$U$48,19,FALSE)*T$3%</f>
        <v>0</v>
      </c>
      <c r="U506" s="61">
        <f>VLOOKUP($A506,[24]Dept!$A$4:$U$48,20,FALSE)*U$3%</f>
        <v>-9437711.7285671066</v>
      </c>
      <c r="V506" s="61">
        <f>SUM(S506:U506)</f>
        <v>-9437711.7285671066</v>
      </c>
    </row>
    <row r="507" spans="1:22" hidden="1">
      <c r="A507" s="52">
        <v>461</v>
      </c>
      <c r="B507" s="9"/>
      <c r="C507" s="54"/>
      <c r="D507" s="54"/>
      <c r="E507" s="54"/>
      <c r="F507" s="55"/>
      <c r="G507" s="55"/>
      <c r="H507" s="55"/>
      <c r="I507" s="55"/>
      <c r="J507" s="54"/>
      <c r="K507" s="55"/>
      <c r="L507" s="55"/>
      <c r="M507" s="55"/>
      <c r="N507" s="54"/>
      <c r="O507" s="55"/>
      <c r="P507" s="55"/>
      <c r="Q507" s="55"/>
      <c r="R507" s="54"/>
      <c r="S507" s="55"/>
      <c r="T507" s="55"/>
      <c r="U507" s="55"/>
      <c r="V507" s="54"/>
    </row>
    <row r="508" spans="1:22" ht="31.5">
      <c r="A508" s="149">
        <v>462</v>
      </c>
      <c r="B508" s="150" t="s">
        <v>30</v>
      </c>
      <c r="C508" s="138" t="s">
        <v>267</v>
      </c>
      <c r="D508" s="138"/>
      <c r="E508" s="138" t="e">
        <f>SUM(E504:E507)</f>
        <v>#DIV/0!</v>
      </c>
      <c r="F508" s="119"/>
      <c r="G508" s="138" t="e">
        <f t="shared" ref="G508:V508" si="380">SUM(G504:G507)</f>
        <v>#DIV/0!</v>
      </c>
      <c r="H508" s="138" t="e">
        <f t="shared" si="380"/>
        <v>#DIV/0!</v>
      </c>
      <c r="I508" s="138" t="e">
        <f t="shared" si="380"/>
        <v>#DIV/0!</v>
      </c>
      <c r="J508" s="138" t="e">
        <f t="shared" si="380"/>
        <v>#DIV/0!</v>
      </c>
      <c r="K508" s="138" t="e">
        <f t="shared" si="380"/>
        <v>#DIV/0!</v>
      </c>
      <c r="L508" s="138" t="e">
        <f t="shared" si="380"/>
        <v>#DIV/0!</v>
      </c>
      <c r="M508" s="138" t="e">
        <f t="shared" si="380"/>
        <v>#DIV/0!</v>
      </c>
      <c r="N508" s="138" t="e">
        <f t="shared" si="380"/>
        <v>#DIV/0!</v>
      </c>
      <c r="O508" s="138" t="e">
        <f t="shared" si="380"/>
        <v>#DIV/0!</v>
      </c>
      <c r="P508" s="138" t="e">
        <f t="shared" si="380"/>
        <v>#DIV/0!</v>
      </c>
      <c r="Q508" s="138" t="e">
        <f t="shared" si="380"/>
        <v>#DIV/0!</v>
      </c>
      <c r="R508" s="138" t="e">
        <f t="shared" si="380"/>
        <v>#DIV/0!</v>
      </c>
      <c r="S508" s="138" t="e">
        <f t="shared" si="380"/>
        <v>#DIV/0!</v>
      </c>
      <c r="T508" s="138" t="e">
        <f t="shared" si="380"/>
        <v>#DIV/0!</v>
      </c>
      <c r="U508" s="138" t="e">
        <f t="shared" si="380"/>
        <v>#DIV/0!</v>
      </c>
      <c r="V508" s="138" t="e">
        <f t="shared" si="380"/>
        <v>#DIV/0!</v>
      </c>
    </row>
    <row r="509" spans="1:22" ht="31.5">
      <c r="A509" s="52">
        <v>460</v>
      </c>
      <c r="B509" s="9" t="s">
        <v>30</v>
      </c>
      <c r="C509" s="54" t="s">
        <v>220</v>
      </c>
      <c r="D509" s="54"/>
      <c r="E509" s="54" t="e">
        <f>(E497+E502-E508)*0.06</f>
        <v>#DIV/0!</v>
      </c>
      <c r="F509" s="55"/>
      <c r="G509" s="54" t="e">
        <f t="shared" ref="G509:V509" si="381">(G497+G502-G508)*0.06</f>
        <v>#DIV/0!</v>
      </c>
      <c r="H509" s="54" t="e">
        <f t="shared" si="381"/>
        <v>#DIV/0!</v>
      </c>
      <c r="I509" s="54" t="e">
        <f t="shared" si="381"/>
        <v>#DIV/0!</v>
      </c>
      <c r="J509" s="54" t="e">
        <f t="shared" si="381"/>
        <v>#DIV/0!</v>
      </c>
      <c r="K509" s="54" t="e">
        <f t="shared" si="381"/>
        <v>#DIV/0!</v>
      </c>
      <c r="L509" s="54" t="e">
        <f t="shared" si="381"/>
        <v>#DIV/0!</v>
      </c>
      <c r="M509" s="54" t="e">
        <f t="shared" si="381"/>
        <v>#DIV/0!</v>
      </c>
      <c r="N509" s="54" t="e">
        <f t="shared" si="381"/>
        <v>#DIV/0!</v>
      </c>
      <c r="O509" s="54" t="e">
        <f t="shared" si="381"/>
        <v>#DIV/0!</v>
      </c>
      <c r="P509" s="54" t="e">
        <f t="shared" si="381"/>
        <v>#DIV/0!</v>
      </c>
      <c r="Q509" s="54" t="e">
        <f t="shared" si="381"/>
        <v>#DIV/0!</v>
      </c>
      <c r="R509" s="54" t="e">
        <f t="shared" si="381"/>
        <v>#DIV/0!</v>
      </c>
      <c r="S509" s="54" t="e">
        <f t="shared" si="381"/>
        <v>#DIV/0!</v>
      </c>
      <c r="T509" s="54" t="e">
        <f t="shared" si="381"/>
        <v>#DIV/0!</v>
      </c>
      <c r="U509" s="54" t="e">
        <f t="shared" si="381"/>
        <v>#DIV/0!</v>
      </c>
      <c r="V509" s="54" t="e">
        <f t="shared" si="381"/>
        <v>#DIV/0!</v>
      </c>
    </row>
    <row r="510" spans="1:22" hidden="1">
      <c r="A510" s="52">
        <v>463</v>
      </c>
      <c r="B510" s="9"/>
      <c r="C510" s="54"/>
      <c r="D510" s="54"/>
      <c r="E510" s="54"/>
      <c r="F510" s="55"/>
      <c r="G510" s="55"/>
      <c r="H510" s="55"/>
      <c r="I510" s="55"/>
      <c r="J510" s="54"/>
      <c r="K510" s="55"/>
      <c r="L510" s="55"/>
      <c r="M510" s="55"/>
      <c r="N510" s="54"/>
      <c r="O510" s="55"/>
      <c r="P510" s="55"/>
      <c r="Q510" s="55"/>
      <c r="R510" s="54"/>
      <c r="S510" s="55"/>
      <c r="T510" s="55"/>
      <c r="U510" s="55"/>
      <c r="V510" s="54"/>
    </row>
    <row r="511" spans="1:22">
      <c r="A511" s="149">
        <v>464</v>
      </c>
      <c r="B511" s="150" t="s">
        <v>30</v>
      </c>
      <c r="C511" s="140" t="s">
        <v>263</v>
      </c>
      <c r="D511" s="140"/>
      <c r="E511" s="138" t="e">
        <f>+E497+E502-E508-E509</f>
        <v>#DIV/0!</v>
      </c>
      <c r="F511" s="135"/>
      <c r="G511" s="138" t="e">
        <f t="shared" ref="G511:V511" si="382">+G497+G502-G508-G509</f>
        <v>#DIV/0!</v>
      </c>
      <c r="H511" s="138" t="e">
        <f t="shared" si="382"/>
        <v>#DIV/0!</v>
      </c>
      <c r="I511" s="138" t="e">
        <f t="shared" si="382"/>
        <v>#DIV/0!</v>
      </c>
      <c r="J511" s="138" t="e">
        <f t="shared" si="382"/>
        <v>#DIV/0!</v>
      </c>
      <c r="K511" s="138" t="e">
        <f t="shared" si="382"/>
        <v>#DIV/0!</v>
      </c>
      <c r="L511" s="138" t="e">
        <f t="shared" si="382"/>
        <v>#DIV/0!</v>
      </c>
      <c r="M511" s="138" t="e">
        <f t="shared" si="382"/>
        <v>#DIV/0!</v>
      </c>
      <c r="N511" s="138" t="e">
        <f t="shared" si="382"/>
        <v>#DIV/0!</v>
      </c>
      <c r="O511" s="138" t="e">
        <f t="shared" si="382"/>
        <v>#DIV/0!</v>
      </c>
      <c r="P511" s="138" t="e">
        <f t="shared" si="382"/>
        <v>#DIV/0!</v>
      </c>
      <c r="Q511" s="138" t="e">
        <f t="shared" si="382"/>
        <v>#DIV/0!</v>
      </c>
      <c r="R511" s="138" t="e">
        <f t="shared" si="382"/>
        <v>#DIV/0!</v>
      </c>
      <c r="S511" s="138" t="e">
        <f t="shared" si="382"/>
        <v>#DIV/0!</v>
      </c>
      <c r="T511" s="138" t="e">
        <f t="shared" si="382"/>
        <v>#DIV/0!</v>
      </c>
      <c r="U511" s="138" t="e">
        <f t="shared" si="382"/>
        <v>#DIV/0!</v>
      </c>
      <c r="V511" s="138" t="e">
        <f t="shared" si="382"/>
        <v>#DIV/0!</v>
      </c>
    </row>
    <row r="512" spans="1:22" hidden="1">
      <c r="A512" s="52">
        <v>465</v>
      </c>
      <c r="B512" s="9"/>
      <c r="C512" s="66"/>
      <c r="D512" s="66"/>
      <c r="E512" s="54"/>
      <c r="F512" s="55"/>
      <c r="G512" s="55"/>
      <c r="H512" s="55"/>
      <c r="I512" s="55"/>
      <c r="J512" s="54"/>
      <c r="K512" s="55"/>
      <c r="L512" s="55"/>
      <c r="M512" s="55"/>
      <c r="N512" s="54"/>
      <c r="O512" s="55"/>
      <c r="P512" s="55"/>
      <c r="Q512" s="55"/>
      <c r="R512" s="54"/>
      <c r="S512" s="55"/>
      <c r="T512" s="55"/>
      <c r="U512" s="55"/>
      <c r="V512" s="54"/>
    </row>
    <row r="513" spans="1:22" s="47" customFormat="1">
      <c r="A513" s="152"/>
      <c r="B513" s="151" t="s">
        <v>30</v>
      </c>
      <c r="C513" s="141" t="s">
        <v>265</v>
      </c>
      <c r="D513" s="141"/>
      <c r="E513" s="142" t="e">
        <f>+E511/E21%</f>
        <v>#DIV/0!</v>
      </c>
      <c r="F513" s="135"/>
      <c r="G513" s="142" t="e">
        <f t="shared" ref="G513:V513" si="383">+G511/G21%</f>
        <v>#DIV/0!</v>
      </c>
      <c r="H513" s="142" t="e">
        <f t="shared" si="383"/>
        <v>#DIV/0!</v>
      </c>
      <c r="I513" s="142" t="e">
        <f t="shared" si="383"/>
        <v>#DIV/0!</v>
      </c>
      <c r="J513" s="142" t="e">
        <f t="shared" si="383"/>
        <v>#DIV/0!</v>
      </c>
      <c r="K513" s="142" t="e">
        <f t="shared" si="383"/>
        <v>#DIV/0!</v>
      </c>
      <c r="L513" s="142" t="e">
        <f t="shared" si="383"/>
        <v>#DIV/0!</v>
      </c>
      <c r="M513" s="142" t="e">
        <f t="shared" si="383"/>
        <v>#DIV/0!</v>
      </c>
      <c r="N513" s="142" t="e">
        <f t="shared" si="383"/>
        <v>#DIV/0!</v>
      </c>
      <c r="O513" s="142" t="e">
        <f t="shared" si="383"/>
        <v>#DIV/0!</v>
      </c>
      <c r="P513" s="142" t="e">
        <f t="shared" si="383"/>
        <v>#DIV/0!</v>
      </c>
      <c r="Q513" s="142" t="e">
        <f t="shared" si="383"/>
        <v>#DIV/0!</v>
      </c>
      <c r="R513" s="142" t="e">
        <f t="shared" si="383"/>
        <v>#DIV/0!</v>
      </c>
      <c r="S513" s="142" t="e">
        <f t="shared" si="383"/>
        <v>#DIV/0!</v>
      </c>
      <c r="T513" s="142" t="e">
        <f t="shared" si="383"/>
        <v>#DIV/0!</v>
      </c>
      <c r="U513" s="142" t="e">
        <f t="shared" si="383"/>
        <v>#DIV/0!</v>
      </c>
      <c r="V513" s="142" t="e">
        <f t="shared" si="383"/>
        <v>#DIV/0!</v>
      </c>
    </row>
    <row r="514" spans="1:22">
      <c r="A514" s="149">
        <v>466</v>
      </c>
      <c r="B514" s="150" t="s">
        <v>30</v>
      </c>
      <c r="C514" s="140" t="s">
        <v>221</v>
      </c>
      <c r="D514" s="140"/>
      <c r="E514" s="138" t="e">
        <f>+E511*0.34</f>
        <v>#DIV/0!</v>
      </c>
      <c r="F514" s="119"/>
      <c r="G514" s="138" t="e">
        <f t="shared" ref="G514:V514" si="384">+G511*0.34</f>
        <v>#DIV/0!</v>
      </c>
      <c r="H514" s="138" t="e">
        <f t="shared" si="384"/>
        <v>#DIV/0!</v>
      </c>
      <c r="I514" s="138" t="e">
        <f t="shared" si="384"/>
        <v>#DIV/0!</v>
      </c>
      <c r="J514" s="138" t="e">
        <f t="shared" si="384"/>
        <v>#DIV/0!</v>
      </c>
      <c r="K514" s="138" t="e">
        <f t="shared" si="384"/>
        <v>#DIV/0!</v>
      </c>
      <c r="L514" s="138" t="e">
        <f t="shared" si="384"/>
        <v>#DIV/0!</v>
      </c>
      <c r="M514" s="138" t="e">
        <f t="shared" si="384"/>
        <v>#DIV/0!</v>
      </c>
      <c r="N514" s="138" t="e">
        <f t="shared" si="384"/>
        <v>#DIV/0!</v>
      </c>
      <c r="O514" s="138" t="e">
        <f t="shared" si="384"/>
        <v>#DIV/0!</v>
      </c>
      <c r="P514" s="138" t="e">
        <f t="shared" si="384"/>
        <v>#DIV/0!</v>
      </c>
      <c r="Q514" s="138" t="e">
        <f t="shared" si="384"/>
        <v>#DIV/0!</v>
      </c>
      <c r="R514" s="138" t="e">
        <f t="shared" si="384"/>
        <v>#DIV/0!</v>
      </c>
      <c r="S514" s="138" t="e">
        <f t="shared" si="384"/>
        <v>#DIV/0!</v>
      </c>
      <c r="T514" s="138" t="e">
        <f t="shared" si="384"/>
        <v>#DIV/0!</v>
      </c>
      <c r="U514" s="138" t="e">
        <f t="shared" si="384"/>
        <v>#DIV/0!</v>
      </c>
      <c r="V514" s="138" t="e">
        <f t="shared" si="384"/>
        <v>#DIV/0!</v>
      </c>
    </row>
    <row r="515" spans="1:22" hidden="1">
      <c r="A515" s="52">
        <v>467</v>
      </c>
      <c r="B515" s="9"/>
      <c r="C515" s="66"/>
      <c r="D515" s="66"/>
      <c r="E515" s="54"/>
      <c r="F515" s="55"/>
      <c r="G515" s="55"/>
      <c r="H515" s="55"/>
      <c r="I515" s="55"/>
      <c r="J515" s="54"/>
      <c r="K515" s="55"/>
      <c r="L515" s="55"/>
      <c r="M515" s="55"/>
      <c r="N515" s="54"/>
      <c r="O515" s="55"/>
      <c r="P515" s="55"/>
      <c r="Q515" s="55"/>
      <c r="R515" s="54"/>
      <c r="S515" s="55"/>
      <c r="T515" s="55"/>
      <c r="U515" s="55"/>
      <c r="V515" s="54"/>
    </row>
    <row r="516" spans="1:22">
      <c r="A516" s="149">
        <v>468</v>
      </c>
      <c r="B516" s="150" t="s">
        <v>30</v>
      </c>
      <c r="C516" s="140" t="s">
        <v>264</v>
      </c>
      <c r="D516" s="140"/>
      <c r="E516" s="138" t="e">
        <f>+E511-E514</f>
        <v>#DIV/0!</v>
      </c>
      <c r="F516" s="119"/>
      <c r="G516" s="138" t="e">
        <f t="shared" ref="G516:V516" si="385">+G511-G514</f>
        <v>#DIV/0!</v>
      </c>
      <c r="H516" s="138" t="e">
        <f t="shared" si="385"/>
        <v>#DIV/0!</v>
      </c>
      <c r="I516" s="138" t="e">
        <f t="shared" si="385"/>
        <v>#DIV/0!</v>
      </c>
      <c r="J516" s="138" t="e">
        <f t="shared" si="385"/>
        <v>#DIV/0!</v>
      </c>
      <c r="K516" s="138" t="e">
        <f t="shared" si="385"/>
        <v>#DIV/0!</v>
      </c>
      <c r="L516" s="138" t="e">
        <f t="shared" si="385"/>
        <v>#DIV/0!</v>
      </c>
      <c r="M516" s="138" t="e">
        <f t="shared" si="385"/>
        <v>#DIV/0!</v>
      </c>
      <c r="N516" s="138" t="e">
        <f t="shared" si="385"/>
        <v>#DIV/0!</v>
      </c>
      <c r="O516" s="138" t="e">
        <f t="shared" si="385"/>
        <v>#DIV/0!</v>
      </c>
      <c r="P516" s="138" t="e">
        <f t="shared" si="385"/>
        <v>#DIV/0!</v>
      </c>
      <c r="Q516" s="138" t="e">
        <f t="shared" si="385"/>
        <v>#DIV/0!</v>
      </c>
      <c r="R516" s="138" t="e">
        <f t="shared" si="385"/>
        <v>#DIV/0!</v>
      </c>
      <c r="S516" s="138" t="e">
        <f t="shared" si="385"/>
        <v>#DIV/0!</v>
      </c>
      <c r="T516" s="138" t="e">
        <f t="shared" si="385"/>
        <v>#DIV/0!</v>
      </c>
      <c r="U516" s="138" t="e">
        <f t="shared" si="385"/>
        <v>#DIV/0!</v>
      </c>
      <c r="V516" s="138" t="e">
        <f t="shared" si="385"/>
        <v>#DIV/0!</v>
      </c>
    </row>
    <row r="517" spans="1:22" s="47" customFormat="1">
      <c r="A517" s="152">
        <v>469</v>
      </c>
      <c r="B517" s="151" t="s">
        <v>30</v>
      </c>
      <c r="C517" s="141" t="s">
        <v>222</v>
      </c>
      <c r="D517" s="141"/>
      <c r="E517" s="142" t="e">
        <f>+E516/E21%</f>
        <v>#DIV/0!</v>
      </c>
      <c r="F517" s="119"/>
      <c r="G517" s="142" t="e">
        <f>+G516/G21%</f>
        <v>#DIV/0!</v>
      </c>
      <c r="H517" s="142" t="e">
        <f t="shared" ref="H517:V517" si="386">+H516/H21%</f>
        <v>#DIV/0!</v>
      </c>
      <c r="I517" s="142" t="e">
        <f t="shared" si="386"/>
        <v>#DIV/0!</v>
      </c>
      <c r="J517" s="142" t="e">
        <f t="shared" si="386"/>
        <v>#DIV/0!</v>
      </c>
      <c r="K517" s="142" t="e">
        <f t="shared" si="386"/>
        <v>#DIV/0!</v>
      </c>
      <c r="L517" s="142" t="e">
        <f t="shared" si="386"/>
        <v>#DIV/0!</v>
      </c>
      <c r="M517" s="142" t="e">
        <f t="shared" si="386"/>
        <v>#DIV/0!</v>
      </c>
      <c r="N517" s="142" t="e">
        <f t="shared" si="386"/>
        <v>#DIV/0!</v>
      </c>
      <c r="O517" s="142" t="e">
        <f t="shared" si="386"/>
        <v>#DIV/0!</v>
      </c>
      <c r="P517" s="142" t="e">
        <f t="shared" si="386"/>
        <v>#DIV/0!</v>
      </c>
      <c r="Q517" s="142" t="e">
        <f t="shared" si="386"/>
        <v>#DIV/0!</v>
      </c>
      <c r="R517" s="142" t="e">
        <f t="shared" si="386"/>
        <v>#DIV/0!</v>
      </c>
      <c r="S517" s="142" t="e">
        <f t="shared" si="386"/>
        <v>#DIV/0!</v>
      </c>
      <c r="T517" s="142" t="e">
        <f t="shared" si="386"/>
        <v>#DIV/0!</v>
      </c>
      <c r="U517" s="142" t="e">
        <f t="shared" si="386"/>
        <v>#DIV/0!</v>
      </c>
      <c r="V517" s="142" t="e">
        <f t="shared" si="386"/>
        <v>#DIV/0!</v>
      </c>
    </row>
    <row r="518" spans="1:22" hidden="1">
      <c r="A518" s="52">
        <v>470</v>
      </c>
      <c r="B518" s="9"/>
      <c r="C518" s="54"/>
      <c r="D518" s="54"/>
      <c r="E518" s="54"/>
      <c r="F518" s="55"/>
      <c r="G518" s="55"/>
      <c r="H518" s="55"/>
      <c r="I518" s="55"/>
      <c r="J518" s="54"/>
      <c r="K518" s="55"/>
      <c r="L518" s="55"/>
      <c r="M518" s="55"/>
      <c r="N518" s="54"/>
      <c r="O518" s="55"/>
      <c r="P518" s="55"/>
      <c r="Q518" s="55"/>
      <c r="R518" s="54"/>
      <c r="S518" s="55"/>
      <c r="T518" s="55"/>
      <c r="U518" s="55"/>
      <c r="V518" s="54"/>
    </row>
    <row r="519" spans="1:22">
      <c r="A519" s="108">
        <v>471</v>
      </c>
      <c r="B519" s="109" t="s">
        <v>30</v>
      </c>
      <c r="C519" s="110" t="s">
        <v>223</v>
      </c>
      <c r="D519" s="110"/>
      <c r="E519" s="74">
        <f>SUM(E520:E525)</f>
        <v>0</v>
      </c>
      <c r="F519" s="74"/>
      <c r="G519" s="68">
        <f>SUM(G520:G525)</f>
        <v>0</v>
      </c>
      <c r="H519" s="68">
        <f t="shared" ref="H519" si="387">SUM(H520:H525)</f>
        <v>0</v>
      </c>
      <c r="I519" s="68">
        <f t="shared" ref="I519" si="388">SUM(I520:I525)</f>
        <v>0</v>
      </c>
      <c r="J519" s="68">
        <f>SUM(G519:I519)</f>
        <v>0</v>
      </c>
      <c r="K519" s="68">
        <f>SUM(K520:K525)</f>
        <v>0</v>
      </c>
      <c r="L519" s="68">
        <f t="shared" ref="L519" si="389">SUM(L520:L525)</f>
        <v>0</v>
      </c>
      <c r="M519" s="68">
        <f t="shared" ref="M519" si="390">SUM(M520:M525)</f>
        <v>0</v>
      </c>
      <c r="N519" s="68">
        <f>SUM(K519:M519)</f>
        <v>0</v>
      </c>
      <c r="O519" s="68">
        <f>SUM(O520:O525)</f>
        <v>0</v>
      </c>
      <c r="P519" s="68">
        <f t="shared" ref="P519" si="391">SUM(P520:P525)</f>
        <v>0</v>
      </c>
      <c r="Q519" s="68">
        <f t="shared" ref="Q519" si="392">SUM(Q520:Q525)</f>
        <v>0</v>
      </c>
      <c r="R519" s="68">
        <f>SUM(O519:Q519)</f>
        <v>0</v>
      </c>
      <c r="S519" s="68">
        <f>SUM(S520:S525)</f>
        <v>0</v>
      </c>
      <c r="T519" s="68">
        <f t="shared" ref="T519" si="393">SUM(T520:T525)</f>
        <v>0</v>
      </c>
      <c r="U519" s="68">
        <f t="shared" ref="U519" si="394">SUM(U520:U525)</f>
        <v>0</v>
      </c>
      <c r="V519" s="68">
        <f>SUM(S519:U519)</f>
        <v>0</v>
      </c>
    </row>
    <row r="520" spans="1:22" s="6" customFormat="1">
      <c r="A520" s="52">
        <v>472</v>
      </c>
      <c r="B520" s="9" t="s">
        <v>30</v>
      </c>
      <c r="C520" s="62" t="s">
        <v>224</v>
      </c>
      <c r="D520" s="54"/>
      <c r="E520" s="66">
        <f t="shared" si="369"/>
        <v>0</v>
      </c>
      <c r="F520" s="55"/>
      <c r="G520" s="61"/>
      <c r="H520" s="61"/>
      <c r="I520" s="61"/>
      <c r="J520" s="66">
        <f t="shared" ref="J520:J547" si="395">SUM(G520:I520)</f>
        <v>0</v>
      </c>
      <c r="K520" s="61"/>
      <c r="L520" s="61"/>
      <c r="M520" s="61"/>
      <c r="N520" s="66">
        <f t="shared" ref="N520:N547" si="396">SUM(K520:M520)</f>
        <v>0</v>
      </c>
      <c r="O520" s="61"/>
      <c r="P520" s="61"/>
      <c r="Q520" s="61"/>
      <c r="R520" s="66">
        <f t="shared" ref="R520:R547" si="397">SUM(O520:Q520)</f>
        <v>0</v>
      </c>
      <c r="S520" s="61"/>
      <c r="T520" s="61"/>
      <c r="U520" s="61"/>
      <c r="V520" s="66">
        <f t="shared" ref="V520:V547" si="398">SUM(S520:U520)</f>
        <v>0</v>
      </c>
    </row>
    <row r="521" spans="1:22" s="6" customFormat="1">
      <c r="A521" s="52">
        <v>473</v>
      </c>
      <c r="B521" s="9" t="s">
        <v>30</v>
      </c>
      <c r="C521" s="62" t="s">
        <v>225</v>
      </c>
      <c r="D521" s="54"/>
      <c r="E521" s="66">
        <f t="shared" si="369"/>
        <v>0</v>
      </c>
      <c r="F521" s="55"/>
      <c r="G521" s="61"/>
      <c r="H521" s="61"/>
      <c r="I521" s="61"/>
      <c r="J521" s="66">
        <f t="shared" si="395"/>
        <v>0</v>
      </c>
      <c r="K521" s="61"/>
      <c r="L521" s="61"/>
      <c r="M521" s="61"/>
      <c r="N521" s="66">
        <f t="shared" si="396"/>
        <v>0</v>
      </c>
      <c r="O521" s="61"/>
      <c r="P521" s="61"/>
      <c r="Q521" s="61"/>
      <c r="R521" s="66">
        <f t="shared" si="397"/>
        <v>0</v>
      </c>
      <c r="S521" s="61"/>
      <c r="T521" s="61"/>
      <c r="U521" s="61"/>
      <c r="V521" s="66">
        <f t="shared" si="398"/>
        <v>0</v>
      </c>
    </row>
    <row r="522" spans="1:22" s="6" customFormat="1">
      <c r="A522" s="52">
        <v>474</v>
      </c>
      <c r="B522" s="9" t="s">
        <v>30</v>
      </c>
      <c r="C522" s="62" t="s">
        <v>226</v>
      </c>
      <c r="D522" s="54"/>
      <c r="E522" s="66">
        <f t="shared" si="369"/>
        <v>0</v>
      </c>
      <c r="F522" s="55"/>
      <c r="G522" s="61"/>
      <c r="H522" s="61"/>
      <c r="I522" s="61"/>
      <c r="J522" s="66">
        <f t="shared" si="395"/>
        <v>0</v>
      </c>
      <c r="K522" s="61"/>
      <c r="L522" s="61"/>
      <c r="M522" s="61"/>
      <c r="N522" s="66">
        <f t="shared" si="396"/>
        <v>0</v>
      </c>
      <c r="O522" s="61"/>
      <c r="P522" s="61"/>
      <c r="Q522" s="61"/>
      <c r="R522" s="66">
        <f t="shared" si="397"/>
        <v>0</v>
      </c>
      <c r="S522" s="61"/>
      <c r="T522" s="61"/>
      <c r="U522" s="61"/>
      <c r="V522" s="66">
        <f t="shared" si="398"/>
        <v>0</v>
      </c>
    </row>
    <row r="523" spans="1:22" s="6" customFormat="1">
      <c r="A523" s="52">
        <v>475</v>
      </c>
      <c r="B523" s="9" t="s">
        <v>30</v>
      </c>
      <c r="C523" s="62" t="s">
        <v>227</v>
      </c>
      <c r="D523" s="54"/>
      <c r="E523" s="66">
        <f t="shared" si="369"/>
        <v>0</v>
      </c>
      <c r="F523" s="55"/>
      <c r="G523" s="61"/>
      <c r="H523" s="61"/>
      <c r="I523" s="61"/>
      <c r="J523" s="66">
        <f t="shared" si="395"/>
        <v>0</v>
      </c>
      <c r="K523" s="61"/>
      <c r="L523" s="61"/>
      <c r="M523" s="61"/>
      <c r="N523" s="66">
        <f t="shared" si="396"/>
        <v>0</v>
      </c>
      <c r="O523" s="61"/>
      <c r="P523" s="61"/>
      <c r="Q523" s="61"/>
      <c r="R523" s="66">
        <f t="shared" si="397"/>
        <v>0</v>
      </c>
      <c r="S523" s="61"/>
      <c r="T523" s="61"/>
      <c r="U523" s="61"/>
      <c r="V523" s="66">
        <f t="shared" si="398"/>
        <v>0</v>
      </c>
    </row>
    <row r="524" spans="1:22" s="6" customFormat="1">
      <c r="A524" s="52">
        <v>476</v>
      </c>
      <c r="B524" s="9" t="s">
        <v>30</v>
      </c>
      <c r="C524" s="62" t="s">
        <v>228</v>
      </c>
      <c r="D524" s="54"/>
      <c r="E524" s="66">
        <f t="shared" si="369"/>
        <v>0</v>
      </c>
      <c r="F524" s="55"/>
      <c r="G524" s="61"/>
      <c r="H524" s="61"/>
      <c r="I524" s="61"/>
      <c r="J524" s="66">
        <f t="shared" si="395"/>
        <v>0</v>
      </c>
      <c r="K524" s="61"/>
      <c r="L524" s="61"/>
      <c r="M524" s="61"/>
      <c r="N524" s="66">
        <f t="shared" si="396"/>
        <v>0</v>
      </c>
      <c r="O524" s="61"/>
      <c r="P524" s="61"/>
      <c r="Q524" s="61"/>
      <c r="R524" s="66">
        <f t="shared" si="397"/>
        <v>0</v>
      </c>
      <c r="S524" s="61"/>
      <c r="T524" s="61"/>
      <c r="U524" s="61"/>
      <c r="V524" s="66">
        <f t="shared" si="398"/>
        <v>0</v>
      </c>
    </row>
    <row r="525" spans="1:22" s="6" customFormat="1">
      <c r="A525" s="52">
        <v>477</v>
      </c>
      <c r="B525" s="9" t="s">
        <v>30</v>
      </c>
      <c r="C525" s="62" t="s">
        <v>229</v>
      </c>
      <c r="D525" s="54"/>
      <c r="E525" s="66">
        <f t="shared" si="369"/>
        <v>0</v>
      </c>
      <c r="F525" s="55"/>
      <c r="G525" s="61"/>
      <c r="H525" s="61"/>
      <c r="I525" s="61"/>
      <c r="J525" s="66">
        <f t="shared" si="395"/>
        <v>0</v>
      </c>
      <c r="K525" s="61"/>
      <c r="L525" s="61"/>
      <c r="M525" s="61"/>
      <c r="N525" s="66">
        <f t="shared" si="396"/>
        <v>0</v>
      </c>
      <c r="O525" s="61"/>
      <c r="P525" s="61"/>
      <c r="Q525" s="61"/>
      <c r="R525" s="66">
        <f t="shared" si="397"/>
        <v>0</v>
      </c>
      <c r="S525" s="61"/>
      <c r="T525" s="61"/>
      <c r="U525" s="61"/>
      <c r="V525" s="66">
        <f t="shared" si="398"/>
        <v>0</v>
      </c>
    </row>
    <row r="526" spans="1:22">
      <c r="A526" s="108">
        <v>478</v>
      </c>
      <c r="B526" s="109" t="s">
        <v>30</v>
      </c>
      <c r="C526" s="110" t="s">
        <v>230</v>
      </c>
      <c r="D526" s="110"/>
      <c r="E526" s="74">
        <f>SUM(E527:E532)</f>
        <v>0</v>
      </c>
      <c r="F526" s="74"/>
      <c r="G526" s="68">
        <f>SUM(G527:G532)</f>
        <v>0</v>
      </c>
      <c r="H526" s="68">
        <f t="shared" ref="H526" si="399">SUM(H527:H532)</f>
        <v>0</v>
      </c>
      <c r="I526" s="68">
        <f t="shared" ref="I526" si="400">SUM(I527:I532)</f>
        <v>0</v>
      </c>
      <c r="J526" s="68">
        <f>SUM(G526:I526)</f>
        <v>0</v>
      </c>
      <c r="K526" s="68">
        <f>SUM(K527:K532)</f>
        <v>0</v>
      </c>
      <c r="L526" s="68">
        <f t="shared" ref="L526" si="401">SUM(L527:L532)</f>
        <v>0</v>
      </c>
      <c r="M526" s="68">
        <f t="shared" ref="M526" si="402">SUM(M527:M532)</f>
        <v>0</v>
      </c>
      <c r="N526" s="68">
        <f>SUM(K526:M526)</f>
        <v>0</v>
      </c>
      <c r="O526" s="68">
        <f>SUM(O527:O532)</f>
        <v>0</v>
      </c>
      <c r="P526" s="68">
        <f t="shared" ref="P526" si="403">SUM(P527:P532)</f>
        <v>0</v>
      </c>
      <c r="Q526" s="68">
        <f t="shared" ref="Q526" si="404">SUM(Q527:Q532)</f>
        <v>0</v>
      </c>
      <c r="R526" s="68">
        <f>SUM(O526:Q526)</f>
        <v>0</v>
      </c>
      <c r="S526" s="68">
        <f>SUM(S527:S532)</f>
        <v>0</v>
      </c>
      <c r="T526" s="68">
        <f t="shared" ref="T526" si="405">SUM(T527:T532)</f>
        <v>0</v>
      </c>
      <c r="U526" s="68">
        <f t="shared" ref="U526" si="406">SUM(U527:U532)</f>
        <v>0</v>
      </c>
      <c r="V526" s="68">
        <f>SUM(S526:U526)</f>
        <v>0</v>
      </c>
    </row>
    <row r="527" spans="1:22" s="6" customFormat="1">
      <c r="A527" s="52">
        <v>479</v>
      </c>
      <c r="B527" s="9" t="s">
        <v>30</v>
      </c>
      <c r="C527" s="62" t="s">
        <v>224</v>
      </c>
      <c r="D527" s="54"/>
      <c r="E527" s="66">
        <f t="shared" si="369"/>
        <v>0</v>
      </c>
      <c r="F527" s="55"/>
      <c r="G527" s="61"/>
      <c r="H527" s="61"/>
      <c r="I527" s="61"/>
      <c r="J527" s="66">
        <f t="shared" si="395"/>
        <v>0</v>
      </c>
      <c r="K527" s="61"/>
      <c r="L527" s="61"/>
      <c r="M527" s="61"/>
      <c r="N527" s="66">
        <f t="shared" si="396"/>
        <v>0</v>
      </c>
      <c r="O527" s="61"/>
      <c r="P527" s="61"/>
      <c r="Q527" s="61"/>
      <c r="R527" s="66">
        <f t="shared" si="397"/>
        <v>0</v>
      </c>
      <c r="S527" s="61"/>
      <c r="T527" s="61"/>
      <c r="U527" s="61"/>
      <c r="V527" s="66">
        <f t="shared" si="398"/>
        <v>0</v>
      </c>
    </row>
    <row r="528" spans="1:22" s="6" customFormat="1">
      <c r="A528" s="52">
        <v>480</v>
      </c>
      <c r="B528" s="9" t="s">
        <v>30</v>
      </c>
      <c r="C528" s="62" t="s">
        <v>225</v>
      </c>
      <c r="D528" s="54"/>
      <c r="E528" s="66">
        <f t="shared" si="369"/>
        <v>0</v>
      </c>
      <c r="F528" s="55"/>
      <c r="G528" s="61"/>
      <c r="H528" s="61"/>
      <c r="I528" s="61"/>
      <c r="J528" s="66">
        <f t="shared" si="395"/>
        <v>0</v>
      </c>
      <c r="K528" s="61"/>
      <c r="L528" s="61"/>
      <c r="M528" s="61"/>
      <c r="N528" s="66">
        <f t="shared" si="396"/>
        <v>0</v>
      </c>
      <c r="O528" s="61"/>
      <c r="P528" s="61"/>
      <c r="Q528" s="61"/>
      <c r="R528" s="66">
        <f t="shared" si="397"/>
        <v>0</v>
      </c>
      <c r="S528" s="61"/>
      <c r="T528" s="61"/>
      <c r="U528" s="61"/>
      <c r="V528" s="66">
        <f t="shared" si="398"/>
        <v>0</v>
      </c>
    </row>
    <row r="529" spans="1:22" s="6" customFormat="1">
      <c r="A529" s="52">
        <v>481</v>
      </c>
      <c r="B529" s="9" t="s">
        <v>30</v>
      </c>
      <c r="C529" s="62" t="s">
        <v>226</v>
      </c>
      <c r="D529" s="54"/>
      <c r="E529" s="66">
        <f t="shared" si="369"/>
        <v>0</v>
      </c>
      <c r="F529" s="55"/>
      <c r="G529" s="61"/>
      <c r="H529" s="61"/>
      <c r="I529" s="61"/>
      <c r="J529" s="66">
        <f t="shared" si="395"/>
        <v>0</v>
      </c>
      <c r="K529" s="61"/>
      <c r="L529" s="61"/>
      <c r="M529" s="61"/>
      <c r="N529" s="66">
        <f t="shared" si="396"/>
        <v>0</v>
      </c>
      <c r="O529" s="61"/>
      <c r="P529" s="61"/>
      <c r="Q529" s="61"/>
      <c r="R529" s="66">
        <f t="shared" si="397"/>
        <v>0</v>
      </c>
      <c r="S529" s="61"/>
      <c r="T529" s="61"/>
      <c r="U529" s="61"/>
      <c r="V529" s="66">
        <f t="shared" si="398"/>
        <v>0</v>
      </c>
    </row>
    <row r="530" spans="1:22" s="6" customFormat="1">
      <c r="A530" s="52">
        <v>482</v>
      </c>
      <c r="B530" s="9" t="s">
        <v>30</v>
      </c>
      <c r="C530" s="62" t="s">
        <v>227</v>
      </c>
      <c r="D530" s="54"/>
      <c r="E530" s="66">
        <f t="shared" si="369"/>
        <v>0</v>
      </c>
      <c r="F530" s="55"/>
      <c r="G530" s="61"/>
      <c r="H530" s="61"/>
      <c r="I530" s="61"/>
      <c r="J530" s="66">
        <f t="shared" si="395"/>
        <v>0</v>
      </c>
      <c r="K530" s="61"/>
      <c r="L530" s="61"/>
      <c r="M530" s="61"/>
      <c r="N530" s="66">
        <f t="shared" si="396"/>
        <v>0</v>
      </c>
      <c r="O530" s="61"/>
      <c r="P530" s="61"/>
      <c r="Q530" s="61"/>
      <c r="R530" s="66">
        <f t="shared" si="397"/>
        <v>0</v>
      </c>
      <c r="S530" s="61"/>
      <c r="T530" s="61"/>
      <c r="U530" s="61"/>
      <c r="V530" s="66">
        <f t="shared" si="398"/>
        <v>0</v>
      </c>
    </row>
    <row r="531" spans="1:22" s="6" customFormat="1">
      <c r="A531" s="52">
        <v>483</v>
      </c>
      <c r="B531" s="9" t="s">
        <v>30</v>
      </c>
      <c r="C531" s="62" t="s">
        <v>228</v>
      </c>
      <c r="D531" s="54"/>
      <c r="E531" s="66">
        <f t="shared" si="369"/>
        <v>0</v>
      </c>
      <c r="F531" s="55"/>
      <c r="G531" s="61"/>
      <c r="H531" s="61"/>
      <c r="I531" s="61"/>
      <c r="J531" s="66">
        <f t="shared" si="395"/>
        <v>0</v>
      </c>
      <c r="K531" s="61"/>
      <c r="L531" s="61"/>
      <c r="M531" s="61"/>
      <c r="N531" s="66">
        <f t="shared" si="396"/>
        <v>0</v>
      </c>
      <c r="O531" s="61"/>
      <c r="P531" s="61"/>
      <c r="Q531" s="61"/>
      <c r="R531" s="66">
        <f t="shared" si="397"/>
        <v>0</v>
      </c>
      <c r="S531" s="61"/>
      <c r="T531" s="61"/>
      <c r="U531" s="61"/>
      <c r="V531" s="66">
        <f t="shared" si="398"/>
        <v>0</v>
      </c>
    </row>
    <row r="532" spans="1:22" s="6" customFormat="1">
      <c r="A532" s="52">
        <v>484</v>
      </c>
      <c r="B532" s="9" t="s">
        <v>30</v>
      </c>
      <c r="C532" s="62" t="s">
        <v>229</v>
      </c>
      <c r="D532" s="54"/>
      <c r="E532" s="66">
        <f t="shared" si="369"/>
        <v>0</v>
      </c>
      <c r="F532" s="55"/>
      <c r="G532" s="61"/>
      <c r="H532" s="61"/>
      <c r="I532" s="61"/>
      <c r="J532" s="66">
        <f t="shared" si="395"/>
        <v>0</v>
      </c>
      <c r="K532" s="61"/>
      <c r="L532" s="61"/>
      <c r="M532" s="61"/>
      <c r="N532" s="66">
        <f t="shared" si="396"/>
        <v>0</v>
      </c>
      <c r="O532" s="61"/>
      <c r="P532" s="61"/>
      <c r="Q532" s="61"/>
      <c r="R532" s="66">
        <f t="shared" si="397"/>
        <v>0</v>
      </c>
      <c r="S532" s="61"/>
      <c r="T532" s="61"/>
      <c r="U532" s="61"/>
      <c r="V532" s="66">
        <f t="shared" si="398"/>
        <v>0</v>
      </c>
    </row>
    <row r="533" spans="1:22" hidden="1">
      <c r="A533" s="52">
        <v>485</v>
      </c>
      <c r="B533" s="9"/>
      <c r="C533" s="66"/>
      <c r="D533" s="66"/>
      <c r="E533" s="66"/>
      <c r="F533" s="55"/>
      <c r="G533" s="61"/>
      <c r="H533" s="61"/>
      <c r="I533" s="61"/>
      <c r="J533" s="66"/>
      <c r="K533" s="61"/>
      <c r="L533" s="61"/>
      <c r="M533" s="61"/>
      <c r="N533" s="66"/>
      <c r="O533" s="61"/>
      <c r="P533" s="61"/>
      <c r="Q533" s="61"/>
      <c r="R533" s="66"/>
      <c r="S533" s="61"/>
      <c r="T533" s="61"/>
      <c r="U533" s="61"/>
      <c r="V533" s="66"/>
    </row>
    <row r="534" spans="1:22" s="6" customFormat="1" hidden="1">
      <c r="A534" s="112">
        <v>486</v>
      </c>
      <c r="B534" s="113" t="s">
        <v>191</v>
      </c>
      <c r="C534" s="114" t="s">
        <v>223</v>
      </c>
      <c r="D534" s="114"/>
      <c r="E534" s="74">
        <f>SUM(E535:E540)</f>
        <v>23135.726685619164</v>
      </c>
      <c r="F534" s="74"/>
      <c r="G534" s="68">
        <f>SUM(G535:G540)</f>
        <v>0</v>
      </c>
      <c r="H534" s="68">
        <f t="shared" ref="H534" si="407">SUM(H535:H540)</f>
        <v>0</v>
      </c>
      <c r="I534" s="68">
        <f t="shared" ref="I534" si="408">SUM(I535:I540)</f>
        <v>4337.3315494268054</v>
      </c>
      <c r="J534" s="68">
        <f>SUM(G534:I534)</f>
        <v>4337.3315494268054</v>
      </c>
      <c r="K534" s="68">
        <f>SUM(K535:K540)</f>
        <v>0</v>
      </c>
      <c r="L534" s="68">
        <f t="shared" ref="L534" si="409">SUM(L535:L540)</f>
        <v>0</v>
      </c>
      <c r="M534" s="68">
        <f t="shared" ref="M534" si="410">SUM(M535:M540)</f>
        <v>9339.4082244129622</v>
      </c>
      <c r="N534" s="68">
        <f>SUM(K534:M534)</f>
        <v>9339.4082244129622</v>
      </c>
      <c r="O534" s="68">
        <f>SUM(O535:O540)</f>
        <v>0</v>
      </c>
      <c r="P534" s="68">
        <f t="shared" ref="P534" si="411">SUM(P535:P540)</f>
        <v>0</v>
      </c>
      <c r="Q534" s="68">
        <f t="shared" ref="Q534" si="412">SUM(Q535:Q540)</f>
        <v>9458.9869117793969</v>
      </c>
      <c r="R534" s="68">
        <f>SUM(O534:Q534)</f>
        <v>9458.9869117793969</v>
      </c>
      <c r="S534" s="68">
        <f>SUM(S535:S540)</f>
        <v>0</v>
      </c>
      <c r="T534" s="68">
        <f t="shared" ref="T534" si="413">SUM(T535:T540)</f>
        <v>0</v>
      </c>
      <c r="U534" s="68">
        <f t="shared" ref="U534" si="414">SUM(U535:U540)</f>
        <v>0</v>
      </c>
      <c r="V534" s="68">
        <f>SUM(S534:U534)</f>
        <v>0</v>
      </c>
    </row>
    <row r="535" spans="1:22" hidden="1">
      <c r="A535" s="51">
        <v>487</v>
      </c>
      <c r="B535" s="11" t="s">
        <v>231</v>
      </c>
      <c r="C535" s="59" t="s">
        <v>229</v>
      </c>
      <c r="D535" s="59"/>
      <c r="E535" s="61">
        <f t="shared" si="369"/>
        <v>23135.726685619164</v>
      </c>
      <c r="F535" s="55"/>
      <c r="G535" s="61">
        <f>VLOOKUP($A535,[24]Dept!$A$4:$U$48,6,FALSE)*G$3%</f>
        <v>0</v>
      </c>
      <c r="H535" s="61">
        <f>VLOOKUP($A535,[24]Dept!$A$4:$U$48,7,FALSE)*H$3%</f>
        <v>0</v>
      </c>
      <c r="I535" s="61">
        <f>VLOOKUP($A535,[24]Dept!$A$4:$U$48,8,FALSE)*I$3%</f>
        <v>4337.3315494268054</v>
      </c>
      <c r="J535" s="61">
        <f t="shared" si="395"/>
        <v>4337.3315494268054</v>
      </c>
      <c r="K535" s="61">
        <f>VLOOKUP($A535,[24]Dept!$A$4:$U$48,10,FALSE)*K$3%</f>
        <v>0</v>
      </c>
      <c r="L535" s="61">
        <f>VLOOKUP($A535,[24]Dept!$A$4:$U$48,11,FALSE)*L$3%</f>
        <v>0</v>
      </c>
      <c r="M535" s="61">
        <f>VLOOKUP($A535,[24]Dept!$A$4:$U$48,12,FALSE)*M$3%</f>
        <v>9339.4082244129622</v>
      </c>
      <c r="N535" s="61">
        <f t="shared" si="396"/>
        <v>9339.4082244129622</v>
      </c>
      <c r="O535" s="61">
        <f>VLOOKUP($A535,[24]Dept!$A$4:$U$48,14,FALSE)*O$3%</f>
        <v>0</v>
      </c>
      <c r="P535" s="61">
        <f>VLOOKUP($A535,[24]Dept!$A$4:$U$48,15,FALSE)*P$3%</f>
        <v>0</v>
      </c>
      <c r="Q535" s="61">
        <f>VLOOKUP($A535,[24]Dept!$A$4:$U$48,16,FALSE)*Q$3%</f>
        <v>9458.9869117793969</v>
      </c>
      <c r="R535" s="61">
        <f t="shared" si="397"/>
        <v>9458.9869117793969</v>
      </c>
      <c r="S535" s="61">
        <f>VLOOKUP($A535,[24]Dept!$A$4:$U$48,18,FALSE)*S$3%</f>
        <v>0</v>
      </c>
      <c r="T535" s="61">
        <f>VLOOKUP($A535,[24]Dept!$A$4:$U$48,19,FALSE)*T$3%</f>
        <v>0</v>
      </c>
      <c r="U535" s="61">
        <f>VLOOKUP($A535,[24]Dept!$A$4:$U$48,20,FALSE)*U$3%</f>
        <v>0</v>
      </c>
      <c r="V535" s="61">
        <f t="shared" si="398"/>
        <v>0</v>
      </c>
    </row>
    <row r="536" spans="1:22" s="6" customFormat="1" hidden="1">
      <c r="A536" s="51">
        <v>488</v>
      </c>
      <c r="B536" s="11" t="s">
        <v>231</v>
      </c>
      <c r="C536" s="59" t="s">
        <v>228</v>
      </c>
      <c r="D536" s="59"/>
      <c r="E536" s="61">
        <f t="shared" si="369"/>
        <v>0</v>
      </c>
      <c r="F536" s="55"/>
      <c r="G536" s="61">
        <f>VLOOKUP($A536,[24]Dept!$A$4:$U$48,6,FALSE)*G$3%</f>
        <v>0</v>
      </c>
      <c r="H536" s="61">
        <f>VLOOKUP($A536,[24]Dept!$A$4:$U$48,7,FALSE)*H$3%</f>
        <v>0</v>
      </c>
      <c r="I536" s="61">
        <f>VLOOKUP($A536,[24]Dept!$A$4:$U$48,8,FALSE)*I$3%</f>
        <v>0</v>
      </c>
      <c r="J536" s="61">
        <f t="shared" si="395"/>
        <v>0</v>
      </c>
      <c r="K536" s="61">
        <f>VLOOKUP($A536,[24]Dept!$A$4:$U$48,10,FALSE)*K$3%</f>
        <v>0</v>
      </c>
      <c r="L536" s="61">
        <f>VLOOKUP($A536,[24]Dept!$A$4:$U$48,11,FALSE)*L$3%</f>
        <v>0</v>
      </c>
      <c r="M536" s="61">
        <f>VLOOKUP($A536,[24]Dept!$A$4:$U$48,12,FALSE)*M$3%</f>
        <v>0</v>
      </c>
      <c r="N536" s="61">
        <f t="shared" si="396"/>
        <v>0</v>
      </c>
      <c r="O536" s="61">
        <f>VLOOKUP($A536,[24]Dept!$A$4:$U$48,14,FALSE)*O$3%</f>
        <v>0</v>
      </c>
      <c r="P536" s="61">
        <f>VLOOKUP($A536,[24]Dept!$A$4:$U$48,15,FALSE)*P$3%</f>
        <v>0</v>
      </c>
      <c r="Q536" s="61">
        <f>VLOOKUP($A536,[24]Dept!$A$4:$U$48,16,FALSE)*Q$3%</f>
        <v>0</v>
      </c>
      <c r="R536" s="61">
        <f t="shared" si="397"/>
        <v>0</v>
      </c>
      <c r="S536" s="61">
        <f>VLOOKUP($A536,[24]Dept!$A$4:$U$48,18,FALSE)*S$3%</f>
        <v>0</v>
      </c>
      <c r="T536" s="61">
        <f>VLOOKUP($A536,[24]Dept!$A$4:$U$48,19,FALSE)*T$3%</f>
        <v>0</v>
      </c>
      <c r="U536" s="61">
        <f>VLOOKUP($A536,[24]Dept!$A$4:$U$48,20,FALSE)*U$3%</f>
        <v>0</v>
      </c>
      <c r="V536" s="61">
        <f t="shared" si="398"/>
        <v>0</v>
      </c>
    </row>
    <row r="537" spans="1:22" s="6" customFormat="1" hidden="1">
      <c r="A537" s="51">
        <v>489</v>
      </c>
      <c r="B537" s="11" t="s">
        <v>231</v>
      </c>
      <c r="C537" s="59" t="s">
        <v>227</v>
      </c>
      <c r="D537" s="59"/>
      <c r="E537" s="61">
        <f t="shared" si="369"/>
        <v>0</v>
      </c>
      <c r="F537" s="55"/>
      <c r="G537" s="61">
        <f>VLOOKUP($A537,[24]Dept!$A$4:$U$48,6,FALSE)*G$3%</f>
        <v>0</v>
      </c>
      <c r="H537" s="61">
        <f>VLOOKUP($A537,[24]Dept!$A$4:$U$48,7,FALSE)*H$3%</f>
        <v>0</v>
      </c>
      <c r="I537" s="61">
        <f>VLOOKUP($A537,[24]Dept!$A$4:$U$48,8,FALSE)*I$3%</f>
        <v>0</v>
      </c>
      <c r="J537" s="61">
        <f t="shared" si="395"/>
        <v>0</v>
      </c>
      <c r="K537" s="61">
        <f>VLOOKUP($A537,[24]Dept!$A$4:$U$48,10,FALSE)*K$3%</f>
        <v>0</v>
      </c>
      <c r="L537" s="61">
        <f>VLOOKUP($A537,[24]Dept!$A$4:$U$48,11,FALSE)*L$3%</f>
        <v>0</v>
      </c>
      <c r="M537" s="61">
        <f>VLOOKUP($A537,[24]Dept!$A$4:$U$48,12,FALSE)*M$3%</f>
        <v>0</v>
      </c>
      <c r="N537" s="61">
        <f t="shared" si="396"/>
        <v>0</v>
      </c>
      <c r="O537" s="61">
        <f>VLOOKUP($A537,[24]Dept!$A$4:$U$48,14,FALSE)*O$3%</f>
        <v>0</v>
      </c>
      <c r="P537" s="61">
        <f>VLOOKUP($A537,[24]Dept!$A$4:$U$48,15,FALSE)*P$3%</f>
        <v>0</v>
      </c>
      <c r="Q537" s="61">
        <f>VLOOKUP($A537,[24]Dept!$A$4:$U$48,16,FALSE)*Q$3%</f>
        <v>0</v>
      </c>
      <c r="R537" s="61">
        <f t="shared" si="397"/>
        <v>0</v>
      </c>
      <c r="S537" s="61">
        <f>VLOOKUP($A537,[24]Dept!$A$4:$U$48,18,FALSE)*S$3%</f>
        <v>0</v>
      </c>
      <c r="T537" s="61">
        <f>VLOOKUP($A537,[24]Dept!$A$4:$U$48,19,FALSE)*T$3%</f>
        <v>0</v>
      </c>
      <c r="U537" s="61">
        <f>VLOOKUP($A537,[24]Dept!$A$4:$U$48,20,FALSE)*U$3%</f>
        <v>0</v>
      </c>
      <c r="V537" s="61">
        <f t="shared" si="398"/>
        <v>0</v>
      </c>
    </row>
    <row r="538" spans="1:22" s="6" customFormat="1" hidden="1">
      <c r="A538" s="51">
        <v>490</v>
      </c>
      <c r="B538" s="11" t="s">
        <v>231</v>
      </c>
      <c r="C538" s="59" t="s">
        <v>226</v>
      </c>
      <c r="D538" s="59"/>
      <c r="E538" s="61">
        <f t="shared" si="369"/>
        <v>0</v>
      </c>
      <c r="F538" s="55"/>
      <c r="G538" s="61">
        <f>VLOOKUP($A538,[24]Dept!$A$4:$U$48,6,FALSE)*G$3%</f>
        <v>0</v>
      </c>
      <c r="H538" s="61">
        <f>VLOOKUP($A538,[24]Dept!$A$4:$U$48,7,FALSE)*H$3%</f>
        <v>0</v>
      </c>
      <c r="I538" s="61">
        <f>VLOOKUP($A538,[24]Dept!$A$4:$U$48,8,FALSE)*I$3%</f>
        <v>0</v>
      </c>
      <c r="J538" s="61">
        <f t="shared" si="395"/>
        <v>0</v>
      </c>
      <c r="K538" s="61">
        <f>VLOOKUP($A538,[24]Dept!$A$4:$U$48,10,FALSE)*K$3%</f>
        <v>0</v>
      </c>
      <c r="L538" s="61">
        <f>VLOOKUP($A538,[24]Dept!$A$4:$U$48,11,FALSE)*L$3%</f>
        <v>0</v>
      </c>
      <c r="M538" s="61">
        <f>VLOOKUP($A538,[24]Dept!$A$4:$U$48,12,FALSE)*M$3%</f>
        <v>0</v>
      </c>
      <c r="N538" s="61">
        <f t="shared" si="396"/>
        <v>0</v>
      </c>
      <c r="O538" s="61">
        <f>VLOOKUP($A538,[24]Dept!$A$4:$U$48,14,FALSE)*O$3%</f>
        <v>0</v>
      </c>
      <c r="P538" s="61">
        <f>VLOOKUP($A538,[24]Dept!$A$4:$U$48,15,FALSE)*P$3%</f>
        <v>0</v>
      </c>
      <c r="Q538" s="61">
        <f>VLOOKUP($A538,[24]Dept!$A$4:$U$48,16,FALSE)*Q$3%</f>
        <v>0</v>
      </c>
      <c r="R538" s="61">
        <f t="shared" si="397"/>
        <v>0</v>
      </c>
      <c r="S538" s="61">
        <f>VLOOKUP($A538,[24]Dept!$A$4:$U$48,18,FALSE)*S$3%</f>
        <v>0</v>
      </c>
      <c r="T538" s="61">
        <f>VLOOKUP($A538,[24]Dept!$A$4:$U$48,19,FALSE)*T$3%</f>
        <v>0</v>
      </c>
      <c r="U538" s="61">
        <f>VLOOKUP($A538,[24]Dept!$A$4:$U$48,20,FALSE)*U$3%</f>
        <v>0</v>
      </c>
      <c r="V538" s="61">
        <f t="shared" si="398"/>
        <v>0</v>
      </c>
    </row>
    <row r="539" spans="1:22" s="6" customFormat="1" hidden="1">
      <c r="A539" s="51">
        <v>491</v>
      </c>
      <c r="B539" s="11" t="s">
        <v>231</v>
      </c>
      <c r="C539" s="59" t="s">
        <v>225</v>
      </c>
      <c r="D539" s="59"/>
      <c r="E539" s="61">
        <f t="shared" si="369"/>
        <v>0</v>
      </c>
      <c r="F539" s="55"/>
      <c r="G539" s="61">
        <f>VLOOKUP($A539,[24]Dept!$A$4:$U$48,6,FALSE)*G$3%</f>
        <v>0</v>
      </c>
      <c r="H539" s="61">
        <f>VLOOKUP($A539,[24]Dept!$A$4:$U$48,7,FALSE)*H$3%</f>
        <v>0</v>
      </c>
      <c r="I539" s="61">
        <f>VLOOKUP($A539,[24]Dept!$A$4:$U$48,8,FALSE)*I$3%</f>
        <v>0</v>
      </c>
      <c r="J539" s="61">
        <f t="shared" si="395"/>
        <v>0</v>
      </c>
      <c r="K539" s="61">
        <f>VLOOKUP($A539,[24]Dept!$A$4:$U$48,10,FALSE)*K$3%</f>
        <v>0</v>
      </c>
      <c r="L539" s="61">
        <f>VLOOKUP($A539,[24]Dept!$A$4:$U$48,11,FALSE)*L$3%</f>
        <v>0</v>
      </c>
      <c r="M539" s="61">
        <f>VLOOKUP($A539,[24]Dept!$A$4:$U$48,12,FALSE)*M$3%</f>
        <v>0</v>
      </c>
      <c r="N539" s="61">
        <f t="shared" si="396"/>
        <v>0</v>
      </c>
      <c r="O539" s="61">
        <f>VLOOKUP($A539,[24]Dept!$A$4:$U$48,14,FALSE)*O$3%</f>
        <v>0</v>
      </c>
      <c r="P539" s="61">
        <f>VLOOKUP($A539,[24]Dept!$A$4:$U$48,15,FALSE)*P$3%</f>
        <v>0</v>
      </c>
      <c r="Q539" s="61">
        <f>VLOOKUP($A539,[24]Dept!$A$4:$U$48,16,FALSE)*Q$3%</f>
        <v>0</v>
      </c>
      <c r="R539" s="61">
        <f t="shared" si="397"/>
        <v>0</v>
      </c>
      <c r="S539" s="61">
        <f>VLOOKUP($A539,[24]Dept!$A$4:$U$48,18,FALSE)*S$3%</f>
        <v>0</v>
      </c>
      <c r="T539" s="61">
        <f>VLOOKUP($A539,[24]Dept!$A$4:$U$48,19,FALSE)*T$3%</f>
        <v>0</v>
      </c>
      <c r="U539" s="61">
        <f>VLOOKUP($A539,[24]Dept!$A$4:$U$48,20,FALSE)*U$3%</f>
        <v>0</v>
      </c>
      <c r="V539" s="61">
        <f t="shared" si="398"/>
        <v>0</v>
      </c>
    </row>
    <row r="540" spans="1:22" s="6" customFormat="1" hidden="1">
      <c r="A540" s="51">
        <v>492</v>
      </c>
      <c r="B540" s="11" t="s">
        <v>231</v>
      </c>
      <c r="C540" s="59" t="s">
        <v>224</v>
      </c>
      <c r="D540" s="59"/>
      <c r="E540" s="61">
        <f t="shared" si="369"/>
        <v>0</v>
      </c>
      <c r="F540" s="55"/>
      <c r="G540" s="61">
        <f>VLOOKUP($A540,[24]Dept!$A$4:$U$48,6,FALSE)*G$3%</f>
        <v>0</v>
      </c>
      <c r="H540" s="61">
        <f>VLOOKUP($A540,[24]Dept!$A$4:$U$48,7,FALSE)*H$3%</f>
        <v>0</v>
      </c>
      <c r="I540" s="61">
        <f>VLOOKUP($A540,[24]Dept!$A$4:$U$48,8,FALSE)*I$3%</f>
        <v>0</v>
      </c>
      <c r="J540" s="61">
        <f t="shared" si="395"/>
        <v>0</v>
      </c>
      <c r="K540" s="61">
        <f>VLOOKUP($A540,[24]Dept!$A$4:$U$48,10,FALSE)*K$3%</f>
        <v>0</v>
      </c>
      <c r="L540" s="61">
        <f>VLOOKUP($A540,[24]Dept!$A$4:$U$48,11,FALSE)*L$3%</f>
        <v>0</v>
      </c>
      <c r="M540" s="61">
        <f>VLOOKUP($A540,[24]Dept!$A$4:$U$48,12,FALSE)*M$3%</f>
        <v>0</v>
      </c>
      <c r="N540" s="61">
        <f t="shared" si="396"/>
        <v>0</v>
      </c>
      <c r="O540" s="61">
        <f>VLOOKUP($A540,[24]Dept!$A$4:$U$48,14,FALSE)*O$3%</f>
        <v>0</v>
      </c>
      <c r="P540" s="61">
        <f>VLOOKUP($A540,[24]Dept!$A$4:$U$48,15,FALSE)*P$3%</f>
        <v>0</v>
      </c>
      <c r="Q540" s="61">
        <f>VLOOKUP($A540,[24]Dept!$A$4:$U$48,16,FALSE)*Q$3%</f>
        <v>0</v>
      </c>
      <c r="R540" s="61">
        <f t="shared" si="397"/>
        <v>0</v>
      </c>
      <c r="S540" s="61">
        <f>VLOOKUP($A540,[24]Dept!$A$4:$U$48,18,FALSE)*S$3%</f>
        <v>0</v>
      </c>
      <c r="T540" s="61">
        <f>VLOOKUP($A540,[24]Dept!$A$4:$U$48,19,FALSE)*T$3%</f>
        <v>0</v>
      </c>
      <c r="U540" s="61">
        <f>VLOOKUP($A540,[24]Dept!$A$4:$U$48,20,FALSE)*U$3%</f>
        <v>0</v>
      </c>
      <c r="V540" s="61">
        <f t="shared" si="398"/>
        <v>0</v>
      </c>
    </row>
    <row r="541" spans="1:22" s="6" customFormat="1" hidden="1">
      <c r="A541" s="112">
        <v>493</v>
      </c>
      <c r="B541" s="113" t="s">
        <v>194</v>
      </c>
      <c r="C541" s="114" t="s">
        <v>230</v>
      </c>
      <c r="D541" s="114"/>
      <c r="E541" s="74">
        <f>SUM(E542:E547)</f>
        <v>0</v>
      </c>
      <c r="F541" s="74"/>
      <c r="G541" s="68">
        <f>SUM(G542:G547)</f>
        <v>0</v>
      </c>
      <c r="H541" s="68">
        <f t="shared" ref="H541" si="415">SUM(H542:H547)</f>
        <v>0</v>
      </c>
      <c r="I541" s="68">
        <f t="shared" ref="I541" si="416">SUM(I542:I547)</f>
        <v>0</v>
      </c>
      <c r="J541" s="68">
        <f>SUM(G541:I541)</f>
        <v>0</v>
      </c>
      <c r="K541" s="68">
        <f>SUM(K542:K547)</f>
        <v>0</v>
      </c>
      <c r="L541" s="68">
        <f t="shared" ref="L541" si="417">SUM(L542:L547)</f>
        <v>0</v>
      </c>
      <c r="M541" s="68">
        <f t="shared" ref="M541" si="418">SUM(M542:M547)</f>
        <v>0</v>
      </c>
      <c r="N541" s="68">
        <f>SUM(K541:M541)</f>
        <v>0</v>
      </c>
      <c r="O541" s="68">
        <f>SUM(O542:O547)</f>
        <v>0</v>
      </c>
      <c r="P541" s="68">
        <f t="shared" ref="P541" si="419">SUM(P542:P547)</f>
        <v>0</v>
      </c>
      <c r="Q541" s="68">
        <f t="shared" ref="Q541" si="420">SUM(Q542:Q547)</f>
        <v>0</v>
      </c>
      <c r="R541" s="68">
        <f>SUM(O541:Q541)</f>
        <v>0</v>
      </c>
      <c r="S541" s="68">
        <f>SUM(S542:S547)</f>
        <v>0</v>
      </c>
      <c r="T541" s="68">
        <f t="shared" ref="T541" si="421">SUM(T542:T547)</f>
        <v>0</v>
      </c>
      <c r="U541" s="68">
        <f t="shared" ref="U541" si="422">SUM(U542:U547)</f>
        <v>0</v>
      </c>
      <c r="V541" s="68">
        <f>SUM(S541:U541)</f>
        <v>0</v>
      </c>
    </row>
    <row r="542" spans="1:22" s="6" customFormat="1" hidden="1">
      <c r="A542" s="51">
        <v>494</v>
      </c>
      <c r="B542" s="11" t="s">
        <v>232</v>
      </c>
      <c r="C542" s="59" t="s">
        <v>229</v>
      </c>
      <c r="D542" s="59"/>
      <c r="E542" s="61">
        <f t="shared" si="369"/>
        <v>0</v>
      </c>
      <c r="F542" s="55"/>
      <c r="G542" s="61">
        <f>VLOOKUP($A542,[24]Dept!$A$4:$U$48,6,FALSE)*G$3%</f>
        <v>0</v>
      </c>
      <c r="H542" s="61">
        <f>VLOOKUP($A542,[24]Dept!$A$4:$U$48,7,FALSE)*H$3%</f>
        <v>0</v>
      </c>
      <c r="I542" s="61">
        <f>VLOOKUP($A542,[24]Dept!$A$4:$U$48,8,FALSE)*I$3%</f>
        <v>0</v>
      </c>
      <c r="J542" s="61">
        <f t="shared" si="395"/>
        <v>0</v>
      </c>
      <c r="K542" s="61">
        <f>VLOOKUP($A542,[24]Dept!$A$4:$U$48,10,FALSE)*K$3%</f>
        <v>0</v>
      </c>
      <c r="L542" s="61">
        <f>VLOOKUP($A542,[24]Dept!$A$4:$U$48,11,FALSE)*L$3%</f>
        <v>0</v>
      </c>
      <c r="M542" s="61">
        <f>VLOOKUP($A542,[24]Dept!$A$4:$U$48,12,FALSE)*M$3%</f>
        <v>0</v>
      </c>
      <c r="N542" s="61">
        <f t="shared" si="396"/>
        <v>0</v>
      </c>
      <c r="O542" s="61">
        <f>VLOOKUP($A542,[24]Dept!$A$4:$U$48,14,FALSE)*O$3%</f>
        <v>0</v>
      </c>
      <c r="P542" s="61">
        <f>VLOOKUP($A542,[24]Dept!$A$4:$U$48,15,FALSE)*P$3%</f>
        <v>0</v>
      </c>
      <c r="Q542" s="61">
        <f>VLOOKUP($A542,[24]Dept!$A$4:$U$48,16,FALSE)*Q$3%</f>
        <v>0</v>
      </c>
      <c r="R542" s="61">
        <f t="shared" si="397"/>
        <v>0</v>
      </c>
      <c r="S542" s="61">
        <f>VLOOKUP($A542,[24]Dept!$A$4:$U$48,18,FALSE)*S$3%</f>
        <v>0</v>
      </c>
      <c r="T542" s="61">
        <f>VLOOKUP($A542,[24]Dept!$A$4:$U$48,19,FALSE)*T$3%</f>
        <v>0</v>
      </c>
      <c r="U542" s="61">
        <f>VLOOKUP($A542,[24]Dept!$A$4:$U$48,20,FALSE)*U$3%</f>
        <v>0</v>
      </c>
      <c r="V542" s="61">
        <f t="shared" si="398"/>
        <v>0</v>
      </c>
    </row>
    <row r="543" spans="1:22" s="6" customFormat="1" hidden="1">
      <c r="A543" s="51">
        <v>495</v>
      </c>
      <c r="B543" s="11" t="s">
        <v>232</v>
      </c>
      <c r="C543" s="59" t="s">
        <v>228</v>
      </c>
      <c r="D543" s="59"/>
      <c r="E543" s="61">
        <f t="shared" si="369"/>
        <v>0</v>
      </c>
      <c r="F543" s="55"/>
      <c r="G543" s="61">
        <f>VLOOKUP($A543,[24]Dept!$A$4:$U$48,6,FALSE)*G$3%</f>
        <v>0</v>
      </c>
      <c r="H543" s="61">
        <f>VLOOKUP($A543,[24]Dept!$A$4:$U$48,7,FALSE)*H$3%</f>
        <v>0</v>
      </c>
      <c r="I543" s="61">
        <f>VLOOKUP($A543,[24]Dept!$A$4:$U$48,8,FALSE)*I$3%</f>
        <v>0</v>
      </c>
      <c r="J543" s="61">
        <f t="shared" si="395"/>
        <v>0</v>
      </c>
      <c r="K543" s="61">
        <f>VLOOKUP($A543,[24]Dept!$A$4:$U$48,10,FALSE)*K$3%</f>
        <v>0</v>
      </c>
      <c r="L543" s="61">
        <f>VLOOKUP($A543,[24]Dept!$A$4:$U$48,11,FALSE)*L$3%</f>
        <v>0</v>
      </c>
      <c r="M543" s="61">
        <f>VLOOKUP($A543,[24]Dept!$A$4:$U$48,12,FALSE)*M$3%</f>
        <v>0</v>
      </c>
      <c r="N543" s="61">
        <f t="shared" si="396"/>
        <v>0</v>
      </c>
      <c r="O543" s="61">
        <f>VLOOKUP($A543,[24]Dept!$A$4:$U$48,14,FALSE)*O$3%</f>
        <v>0</v>
      </c>
      <c r="P543" s="61">
        <f>VLOOKUP($A543,[24]Dept!$A$4:$U$48,15,FALSE)*P$3%</f>
        <v>0</v>
      </c>
      <c r="Q543" s="61">
        <f>VLOOKUP($A543,[24]Dept!$A$4:$U$48,16,FALSE)*Q$3%</f>
        <v>0</v>
      </c>
      <c r="R543" s="61">
        <f t="shared" si="397"/>
        <v>0</v>
      </c>
      <c r="S543" s="61">
        <f>VLOOKUP($A543,[24]Dept!$A$4:$U$48,18,FALSE)*S$3%</f>
        <v>0</v>
      </c>
      <c r="T543" s="61">
        <f>VLOOKUP($A543,[24]Dept!$A$4:$U$48,19,FALSE)*T$3%</f>
        <v>0</v>
      </c>
      <c r="U543" s="61">
        <f>VLOOKUP($A543,[24]Dept!$A$4:$U$48,20,FALSE)*U$3%</f>
        <v>0</v>
      </c>
      <c r="V543" s="61">
        <f t="shared" si="398"/>
        <v>0</v>
      </c>
    </row>
    <row r="544" spans="1:22" s="6" customFormat="1" hidden="1">
      <c r="A544" s="51">
        <v>496</v>
      </c>
      <c r="B544" s="11" t="s">
        <v>232</v>
      </c>
      <c r="C544" s="59" t="s">
        <v>227</v>
      </c>
      <c r="D544" s="59"/>
      <c r="E544" s="61">
        <f t="shared" si="369"/>
        <v>0</v>
      </c>
      <c r="F544" s="55"/>
      <c r="G544" s="61">
        <f>VLOOKUP($A544,[24]Dept!$A$4:$U$48,6,FALSE)*G$3%</f>
        <v>0</v>
      </c>
      <c r="H544" s="61">
        <f>VLOOKUP($A544,[24]Dept!$A$4:$U$48,7,FALSE)*H$3%</f>
        <v>0</v>
      </c>
      <c r="I544" s="61">
        <f>VLOOKUP($A544,[24]Dept!$A$4:$U$48,8,FALSE)*I$3%</f>
        <v>0</v>
      </c>
      <c r="J544" s="61">
        <f t="shared" si="395"/>
        <v>0</v>
      </c>
      <c r="K544" s="61">
        <f>VLOOKUP($A544,[24]Dept!$A$4:$U$48,10,FALSE)*K$3%</f>
        <v>0</v>
      </c>
      <c r="L544" s="61">
        <f>VLOOKUP($A544,[24]Dept!$A$4:$U$48,11,FALSE)*L$3%</f>
        <v>0</v>
      </c>
      <c r="M544" s="61">
        <f>VLOOKUP($A544,[24]Dept!$A$4:$U$48,12,FALSE)*M$3%</f>
        <v>0</v>
      </c>
      <c r="N544" s="61">
        <f t="shared" si="396"/>
        <v>0</v>
      </c>
      <c r="O544" s="61">
        <f>VLOOKUP($A544,[24]Dept!$A$4:$U$48,14,FALSE)*O$3%</f>
        <v>0</v>
      </c>
      <c r="P544" s="61">
        <f>VLOOKUP($A544,[24]Dept!$A$4:$U$48,15,FALSE)*P$3%</f>
        <v>0</v>
      </c>
      <c r="Q544" s="61">
        <f>VLOOKUP($A544,[24]Dept!$A$4:$U$48,16,FALSE)*Q$3%</f>
        <v>0</v>
      </c>
      <c r="R544" s="61">
        <f t="shared" si="397"/>
        <v>0</v>
      </c>
      <c r="S544" s="61">
        <f>VLOOKUP($A544,[24]Dept!$A$4:$U$48,18,FALSE)*S$3%</f>
        <v>0</v>
      </c>
      <c r="T544" s="61">
        <f>VLOOKUP($A544,[24]Dept!$A$4:$U$48,19,FALSE)*T$3%</f>
        <v>0</v>
      </c>
      <c r="U544" s="61">
        <f>VLOOKUP($A544,[24]Dept!$A$4:$U$48,20,FALSE)*U$3%</f>
        <v>0</v>
      </c>
      <c r="V544" s="61">
        <f t="shared" si="398"/>
        <v>0</v>
      </c>
    </row>
    <row r="545" spans="1:22" hidden="1">
      <c r="A545" s="51">
        <v>497</v>
      </c>
      <c r="B545" s="11" t="s">
        <v>232</v>
      </c>
      <c r="C545" s="59" t="s">
        <v>226</v>
      </c>
      <c r="D545" s="59"/>
      <c r="E545" s="61">
        <f t="shared" si="369"/>
        <v>0</v>
      </c>
      <c r="F545" s="55"/>
      <c r="G545" s="61">
        <f>VLOOKUP($A545,[24]Dept!$A$4:$U$48,6,FALSE)*G$3%</f>
        <v>0</v>
      </c>
      <c r="H545" s="61">
        <f>VLOOKUP($A545,[24]Dept!$A$4:$U$48,7,FALSE)*H$3%</f>
        <v>0</v>
      </c>
      <c r="I545" s="61">
        <f>VLOOKUP($A545,[24]Dept!$A$4:$U$48,8,FALSE)*I$3%</f>
        <v>0</v>
      </c>
      <c r="J545" s="61">
        <f t="shared" si="395"/>
        <v>0</v>
      </c>
      <c r="K545" s="61">
        <f>VLOOKUP($A545,[24]Dept!$A$4:$U$48,10,FALSE)*K$3%</f>
        <v>0</v>
      </c>
      <c r="L545" s="61">
        <f>VLOOKUP($A545,[24]Dept!$A$4:$U$48,11,FALSE)*L$3%</f>
        <v>0</v>
      </c>
      <c r="M545" s="61">
        <f>VLOOKUP($A545,[24]Dept!$A$4:$U$48,12,FALSE)*M$3%</f>
        <v>0</v>
      </c>
      <c r="N545" s="61">
        <f t="shared" si="396"/>
        <v>0</v>
      </c>
      <c r="O545" s="61">
        <f>VLOOKUP($A545,[24]Dept!$A$4:$U$48,14,FALSE)*O$3%</f>
        <v>0</v>
      </c>
      <c r="P545" s="61">
        <f>VLOOKUP($A545,[24]Dept!$A$4:$U$48,15,FALSE)*P$3%</f>
        <v>0</v>
      </c>
      <c r="Q545" s="61">
        <f>VLOOKUP($A545,[24]Dept!$A$4:$U$48,16,FALSE)*Q$3%</f>
        <v>0</v>
      </c>
      <c r="R545" s="61">
        <f t="shared" si="397"/>
        <v>0</v>
      </c>
      <c r="S545" s="61">
        <f>VLOOKUP($A545,[24]Dept!$A$4:$U$48,18,FALSE)*S$3%</f>
        <v>0</v>
      </c>
      <c r="T545" s="61">
        <f>VLOOKUP($A545,[24]Dept!$A$4:$U$48,19,FALSE)*T$3%</f>
        <v>0</v>
      </c>
      <c r="U545" s="61">
        <f>VLOOKUP($A545,[24]Dept!$A$4:$U$48,20,FALSE)*U$3%</f>
        <v>0</v>
      </c>
      <c r="V545" s="61">
        <f t="shared" si="398"/>
        <v>0</v>
      </c>
    </row>
    <row r="546" spans="1:22" s="6" customFormat="1" hidden="1">
      <c r="A546" s="51">
        <v>498</v>
      </c>
      <c r="B546" s="11" t="s">
        <v>232</v>
      </c>
      <c r="C546" s="59" t="s">
        <v>225</v>
      </c>
      <c r="D546" s="59"/>
      <c r="E546" s="61">
        <f t="shared" si="369"/>
        <v>0</v>
      </c>
      <c r="F546" s="55"/>
      <c r="G546" s="61">
        <f>VLOOKUP($A546,[24]Dept!$A$4:$U$48,6,FALSE)*G$3%</f>
        <v>0</v>
      </c>
      <c r="H546" s="61">
        <f>VLOOKUP($A546,[24]Dept!$A$4:$U$48,7,FALSE)*H$3%</f>
        <v>0</v>
      </c>
      <c r="I546" s="61">
        <f>VLOOKUP($A546,[24]Dept!$A$4:$U$48,8,FALSE)*I$3%</f>
        <v>0</v>
      </c>
      <c r="J546" s="61">
        <f t="shared" si="395"/>
        <v>0</v>
      </c>
      <c r="K546" s="61">
        <f>VLOOKUP($A546,[24]Dept!$A$4:$U$48,10,FALSE)*K$3%</f>
        <v>0</v>
      </c>
      <c r="L546" s="61">
        <f>VLOOKUP($A546,[24]Dept!$A$4:$U$48,11,FALSE)*L$3%</f>
        <v>0</v>
      </c>
      <c r="M546" s="61">
        <f>VLOOKUP($A546,[24]Dept!$A$4:$U$48,12,FALSE)*M$3%</f>
        <v>0</v>
      </c>
      <c r="N546" s="61">
        <f t="shared" si="396"/>
        <v>0</v>
      </c>
      <c r="O546" s="61">
        <f>VLOOKUP($A546,[24]Dept!$A$4:$U$48,14,FALSE)*O$3%</f>
        <v>0</v>
      </c>
      <c r="P546" s="61">
        <f>VLOOKUP($A546,[24]Dept!$A$4:$U$48,15,FALSE)*P$3%</f>
        <v>0</v>
      </c>
      <c r="Q546" s="61">
        <f>VLOOKUP($A546,[24]Dept!$A$4:$U$48,16,FALSE)*Q$3%</f>
        <v>0</v>
      </c>
      <c r="R546" s="61">
        <f t="shared" si="397"/>
        <v>0</v>
      </c>
      <c r="S546" s="61">
        <f>VLOOKUP($A546,[24]Dept!$A$4:$U$48,18,FALSE)*S$3%</f>
        <v>0</v>
      </c>
      <c r="T546" s="61">
        <f>VLOOKUP($A546,[24]Dept!$A$4:$U$48,19,FALSE)*T$3%</f>
        <v>0</v>
      </c>
      <c r="U546" s="61">
        <f>VLOOKUP($A546,[24]Dept!$A$4:$U$48,20,FALSE)*U$3%</f>
        <v>0</v>
      </c>
      <c r="V546" s="61">
        <f t="shared" si="398"/>
        <v>0</v>
      </c>
    </row>
    <row r="547" spans="1:22" s="6" customFormat="1" hidden="1">
      <c r="A547" s="51">
        <v>499</v>
      </c>
      <c r="B547" s="11" t="s">
        <v>232</v>
      </c>
      <c r="C547" s="59" t="s">
        <v>224</v>
      </c>
      <c r="D547" s="59"/>
      <c r="E547" s="61">
        <f t="shared" si="369"/>
        <v>0</v>
      </c>
      <c r="F547" s="55"/>
      <c r="G547" s="61">
        <f>VLOOKUP($A547,[24]Dept!$A$4:$U$48,6,FALSE)*G$3%</f>
        <v>0</v>
      </c>
      <c r="H547" s="61">
        <f>VLOOKUP($A547,[24]Dept!$A$4:$U$48,7,FALSE)*H$3%</f>
        <v>0</v>
      </c>
      <c r="I547" s="61">
        <f>VLOOKUP($A547,[24]Dept!$A$4:$U$48,8,FALSE)*I$3%</f>
        <v>0</v>
      </c>
      <c r="J547" s="61">
        <f t="shared" si="395"/>
        <v>0</v>
      </c>
      <c r="K547" s="61">
        <f>VLOOKUP($A547,[24]Dept!$A$4:$U$48,10,FALSE)*K$3%</f>
        <v>0</v>
      </c>
      <c r="L547" s="61">
        <f>VLOOKUP($A547,[24]Dept!$A$4:$U$48,11,FALSE)*L$3%</f>
        <v>0</v>
      </c>
      <c r="M547" s="61">
        <f>VLOOKUP($A547,[24]Dept!$A$4:$U$48,12,FALSE)*M$3%</f>
        <v>0</v>
      </c>
      <c r="N547" s="61">
        <f t="shared" si="396"/>
        <v>0</v>
      </c>
      <c r="O547" s="61">
        <f>VLOOKUP($A547,[24]Dept!$A$4:$U$48,14,FALSE)*O$3%</f>
        <v>0</v>
      </c>
      <c r="P547" s="61">
        <f>VLOOKUP($A547,[24]Dept!$A$4:$U$48,15,FALSE)*P$3%</f>
        <v>0</v>
      </c>
      <c r="Q547" s="61">
        <f>VLOOKUP($A547,[24]Dept!$A$4:$U$48,16,FALSE)*Q$3%</f>
        <v>0</v>
      </c>
      <c r="R547" s="61">
        <f t="shared" si="397"/>
        <v>0</v>
      </c>
      <c r="S547" s="61">
        <f>VLOOKUP($A547,[24]Dept!$A$4:$U$48,18,FALSE)*S$3%</f>
        <v>0</v>
      </c>
      <c r="T547" s="61">
        <f>VLOOKUP($A547,[24]Dept!$A$4:$U$48,19,FALSE)*T$3%</f>
        <v>0</v>
      </c>
      <c r="U547" s="61">
        <f>VLOOKUP($A547,[24]Dept!$A$4:$U$48,20,FALSE)*U$3%</f>
        <v>0</v>
      </c>
      <c r="V547" s="61">
        <f t="shared" si="398"/>
        <v>0</v>
      </c>
    </row>
    <row r="548" spans="1:22" hidden="1">
      <c r="A548" s="112">
        <v>500</v>
      </c>
      <c r="B548" s="113" t="s">
        <v>243</v>
      </c>
      <c r="C548" s="114" t="s">
        <v>223</v>
      </c>
      <c r="D548" s="114"/>
      <c r="E548" s="74">
        <f>SUM(E549:E554)</f>
        <v>0</v>
      </c>
      <c r="F548" s="74"/>
      <c r="G548" s="68">
        <f>SUM(G549:G554)</f>
        <v>0</v>
      </c>
      <c r="H548" s="68">
        <f t="shared" ref="H548" si="423">SUM(H549:H554)</f>
        <v>0</v>
      </c>
      <c r="I548" s="68">
        <f t="shared" ref="I548" si="424">SUM(I549:I554)</f>
        <v>0</v>
      </c>
      <c r="J548" s="68">
        <f>SUM(G548:I548)</f>
        <v>0</v>
      </c>
      <c r="K548" s="68">
        <f>SUM(K549:K554)</f>
        <v>0</v>
      </c>
      <c r="L548" s="68">
        <f t="shared" ref="L548" si="425">SUM(L549:L554)</f>
        <v>0</v>
      </c>
      <c r="M548" s="68">
        <f t="shared" ref="M548" si="426">SUM(M549:M554)</f>
        <v>0</v>
      </c>
      <c r="N548" s="68">
        <f>SUM(K548:M548)</f>
        <v>0</v>
      </c>
      <c r="O548" s="68">
        <f>SUM(O549:O554)</f>
        <v>0</v>
      </c>
      <c r="P548" s="68">
        <f t="shared" ref="P548" si="427">SUM(P549:P554)</f>
        <v>0</v>
      </c>
      <c r="Q548" s="68">
        <f t="shared" ref="Q548" si="428">SUM(Q549:Q554)</f>
        <v>0</v>
      </c>
      <c r="R548" s="68">
        <f>SUM(O548:Q548)</f>
        <v>0</v>
      </c>
      <c r="S548" s="68">
        <f>SUM(S549:S554)</f>
        <v>0</v>
      </c>
      <c r="T548" s="68">
        <f t="shared" ref="T548" si="429">SUM(T549:T554)</f>
        <v>0</v>
      </c>
      <c r="U548" s="68">
        <f t="shared" ref="U548" si="430">SUM(U549:U554)</f>
        <v>0</v>
      </c>
      <c r="V548" s="68">
        <f>SUM(S548:U548)</f>
        <v>0</v>
      </c>
    </row>
    <row r="549" spans="1:22" s="6" customFormat="1" hidden="1">
      <c r="A549" s="51">
        <v>501</v>
      </c>
      <c r="B549" s="11" t="s">
        <v>243</v>
      </c>
      <c r="C549" s="59" t="s">
        <v>229</v>
      </c>
      <c r="D549" s="59"/>
      <c r="E549" s="61">
        <f t="shared" si="369"/>
        <v>0</v>
      </c>
      <c r="F549" s="61"/>
      <c r="G549" s="61">
        <f>VLOOKUP($A549,[23]Dept!$A$6:$T$42,5,FALSE)*G$3%</f>
        <v>0</v>
      </c>
      <c r="H549" s="61">
        <f>VLOOKUP($A549,[23]Dept!$A$6:$T$42,6,FALSE)*H$3%</f>
        <v>0</v>
      </c>
      <c r="I549" s="61">
        <f>VLOOKUP($A549,[23]Dept!$A$6:$T$42,7,FALSE)*I$3%</f>
        <v>0</v>
      </c>
      <c r="J549" s="61">
        <f t="shared" ref="J549:J554" si="431">SUM(G549:I549)</f>
        <v>0</v>
      </c>
      <c r="K549" s="61">
        <f>VLOOKUP($A549,[23]Dept!$A$6:$T$42,9,FALSE)*K$3%</f>
        <v>0</v>
      </c>
      <c r="L549" s="61">
        <f>VLOOKUP($A549,[23]Dept!$A$6:$T$42,10,FALSE)*L$3%</f>
        <v>0</v>
      </c>
      <c r="M549" s="61">
        <f>VLOOKUP($A549,[23]Dept!$A$6:$T$42,11,FALSE)*M$3%</f>
        <v>0</v>
      </c>
      <c r="N549" s="61">
        <f t="shared" ref="N549:N554" si="432">SUM(K549:M549)</f>
        <v>0</v>
      </c>
      <c r="O549" s="61">
        <f>VLOOKUP($A549,[23]Dept!$A$6:$T$42,13,FALSE)*O$3%</f>
        <v>0</v>
      </c>
      <c r="P549" s="61">
        <f>VLOOKUP($A549,[23]Dept!$A$6:$T$42,14,FALSE)*P$3%</f>
        <v>0</v>
      </c>
      <c r="Q549" s="61">
        <f>VLOOKUP($A549,[23]Dept!$A$6:$T$42,15,FALSE)*Q$3%</f>
        <v>0</v>
      </c>
      <c r="R549" s="61">
        <f t="shared" ref="R549:R554" si="433">SUM(O549:Q549)</f>
        <v>0</v>
      </c>
      <c r="S549" s="61">
        <f>VLOOKUP($A549,[23]Dept!$A$6:$T$42,17,FALSE)*S$3%</f>
        <v>0</v>
      </c>
      <c r="T549" s="61">
        <f>VLOOKUP($A549,[23]Dept!$A$6:$T$42,18,FALSE)*T$3%</f>
        <v>0</v>
      </c>
      <c r="U549" s="61">
        <f>VLOOKUP($A549,[23]Dept!$A$6:$T$42,19,FALSE)*U$3%</f>
        <v>0</v>
      </c>
      <c r="V549" s="61">
        <f t="shared" ref="V549:V554" si="434">SUM(S549:U549)</f>
        <v>0</v>
      </c>
    </row>
    <row r="550" spans="1:22" s="6" customFormat="1" hidden="1">
      <c r="A550" s="51">
        <v>502</v>
      </c>
      <c r="B550" s="11" t="s">
        <v>243</v>
      </c>
      <c r="C550" s="59" t="s">
        <v>228</v>
      </c>
      <c r="D550" s="59"/>
      <c r="E550" s="61">
        <f t="shared" si="369"/>
        <v>0</v>
      </c>
      <c r="F550" s="61"/>
      <c r="G550" s="61">
        <f>VLOOKUP($A550,[23]Dept!$A$6:$T$42,5,FALSE)*G$3%</f>
        <v>0</v>
      </c>
      <c r="H550" s="61">
        <f>VLOOKUP($A550,[23]Dept!$A$6:$T$42,6,FALSE)*H$3%</f>
        <v>0</v>
      </c>
      <c r="I550" s="61">
        <f>VLOOKUP($A550,[23]Dept!$A$6:$T$42,7,FALSE)*I$3%</f>
        <v>0</v>
      </c>
      <c r="J550" s="61">
        <f t="shared" si="431"/>
        <v>0</v>
      </c>
      <c r="K550" s="61">
        <f>VLOOKUP($A550,[23]Dept!$A$6:$T$42,9,FALSE)*K$3%</f>
        <v>0</v>
      </c>
      <c r="L550" s="61">
        <f>VLOOKUP($A550,[23]Dept!$A$6:$T$42,10,FALSE)*L$3%</f>
        <v>0</v>
      </c>
      <c r="M550" s="61">
        <f>VLOOKUP($A550,[23]Dept!$A$6:$T$42,11,FALSE)*M$3%</f>
        <v>0</v>
      </c>
      <c r="N550" s="61">
        <f t="shared" si="432"/>
        <v>0</v>
      </c>
      <c r="O550" s="61">
        <f>VLOOKUP($A550,[23]Dept!$A$6:$T$42,13,FALSE)*O$3%</f>
        <v>0</v>
      </c>
      <c r="P550" s="61">
        <f>VLOOKUP($A550,[23]Dept!$A$6:$T$42,14,FALSE)*P$3%</f>
        <v>0</v>
      </c>
      <c r="Q550" s="61">
        <f>VLOOKUP($A550,[23]Dept!$A$6:$T$42,15,FALSE)*Q$3%</f>
        <v>0</v>
      </c>
      <c r="R550" s="61">
        <f t="shared" si="433"/>
        <v>0</v>
      </c>
      <c r="S550" s="61">
        <f>VLOOKUP($A550,[23]Dept!$A$6:$T$42,17,FALSE)*S$3%</f>
        <v>0</v>
      </c>
      <c r="T550" s="61">
        <f>VLOOKUP($A550,[23]Dept!$A$6:$T$42,18,FALSE)*T$3%</f>
        <v>0</v>
      </c>
      <c r="U550" s="61">
        <f>VLOOKUP($A550,[23]Dept!$A$6:$T$42,19,FALSE)*U$3%</f>
        <v>0</v>
      </c>
      <c r="V550" s="61">
        <f t="shared" si="434"/>
        <v>0</v>
      </c>
    </row>
    <row r="551" spans="1:22" s="6" customFormat="1" hidden="1">
      <c r="A551" s="51">
        <v>503</v>
      </c>
      <c r="B551" s="11" t="s">
        <v>243</v>
      </c>
      <c r="C551" s="59" t="s">
        <v>227</v>
      </c>
      <c r="D551" s="59"/>
      <c r="E551" s="61">
        <f t="shared" si="369"/>
        <v>0</v>
      </c>
      <c r="F551" s="61"/>
      <c r="G551" s="61">
        <f>VLOOKUP($A551,[23]Dept!$A$6:$T$42,5,FALSE)*G$3%</f>
        <v>0</v>
      </c>
      <c r="H551" s="61">
        <f>VLOOKUP($A551,[23]Dept!$A$6:$T$42,6,FALSE)*H$3%</f>
        <v>0</v>
      </c>
      <c r="I551" s="61">
        <f>VLOOKUP($A551,[23]Dept!$A$6:$T$42,7,FALSE)*I$3%</f>
        <v>0</v>
      </c>
      <c r="J551" s="61">
        <f t="shared" si="431"/>
        <v>0</v>
      </c>
      <c r="K551" s="61">
        <f>VLOOKUP($A551,[23]Dept!$A$6:$T$42,9,FALSE)*K$3%</f>
        <v>0</v>
      </c>
      <c r="L551" s="61">
        <f>VLOOKUP($A551,[23]Dept!$A$6:$T$42,10,FALSE)*L$3%</f>
        <v>0</v>
      </c>
      <c r="M551" s="61">
        <f>VLOOKUP($A551,[23]Dept!$A$6:$T$42,11,FALSE)*M$3%</f>
        <v>0</v>
      </c>
      <c r="N551" s="61">
        <f t="shared" si="432"/>
        <v>0</v>
      </c>
      <c r="O551" s="61">
        <f>VLOOKUP($A551,[23]Dept!$A$6:$T$42,13,FALSE)*O$3%</f>
        <v>0</v>
      </c>
      <c r="P551" s="61">
        <f>VLOOKUP($A551,[23]Dept!$A$6:$T$42,14,FALSE)*P$3%</f>
        <v>0</v>
      </c>
      <c r="Q551" s="61">
        <f>VLOOKUP($A551,[23]Dept!$A$6:$T$42,15,FALSE)*Q$3%</f>
        <v>0</v>
      </c>
      <c r="R551" s="61">
        <f t="shared" si="433"/>
        <v>0</v>
      </c>
      <c r="S551" s="61">
        <f>VLOOKUP($A551,[23]Dept!$A$6:$T$42,17,FALSE)*S$3%</f>
        <v>0</v>
      </c>
      <c r="T551" s="61">
        <f>VLOOKUP($A551,[23]Dept!$A$6:$T$42,18,FALSE)*T$3%</f>
        <v>0</v>
      </c>
      <c r="U551" s="61">
        <f>VLOOKUP($A551,[23]Dept!$A$6:$T$42,19,FALSE)*U$3%</f>
        <v>0</v>
      </c>
      <c r="V551" s="61">
        <f t="shared" si="434"/>
        <v>0</v>
      </c>
    </row>
    <row r="552" spans="1:22" s="6" customFormat="1" hidden="1">
      <c r="A552" s="51">
        <v>504</v>
      </c>
      <c r="B552" s="11" t="s">
        <v>243</v>
      </c>
      <c r="C552" s="59" t="s">
        <v>226</v>
      </c>
      <c r="D552" s="59"/>
      <c r="E552" s="61">
        <f t="shared" si="369"/>
        <v>0</v>
      </c>
      <c r="F552" s="61"/>
      <c r="G552" s="61">
        <f>VLOOKUP($A552,[23]Dept!$A$6:$T$42,5,FALSE)*G$3%</f>
        <v>0</v>
      </c>
      <c r="H552" s="61">
        <f>VLOOKUP($A552,[23]Dept!$A$6:$T$42,6,FALSE)*H$3%</f>
        <v>0</v>
      </c>
      <c r="I552" s="61">
        <f>VLOOKUP($A552,[23]Dept!$A$6:$T$42,7,FALSE)*I$3%</f>
        <v>0</v>
      </c>
      <c r="J552" s="61">
        <f t="shared" si="431"/>
        <v>0</v>
      </c>
      <c r="K552" s="61">
        <f>VLOOKUP($A552,[23]Dept!$A$6:$T$42,9,FALSE)*K$3%</f>
        <v>0</v>
      </c>
      <c r="L552" s="61">
        <f>VLOOKUP($A552,[23]Dept!$A$6:$T$42,10,FALSE)*L$3%</f>
        <v>0</v>
      </c>
      <c r="M552" s="61">
        <f>VLOOKUP($A552,[23]Dept!$A$6:$T$42,11,FALSE)*M$3%</f>
        <v>0</v>
      </c>
      <c r="N552" s="61">
        <f t="shared" si="432"/>
        <v>0</v>
      </c>
      <c r="O552" s="61">
        <f>VLOOKUP($A552,[23]Dept!$A$6:$T$42,13,FALSE)*O$3%</f>
        <v>0</v>
      </c>
      <c r="P552" s="61">
        <f>VLOOKUP($A552,[23]Dept!$A$6:$T$42,14,FALSE)*P$3%</f>
        <v>0</v>
      </c>
      <c r="Q552" s="61">
        <f>VLOOKUP($A552,[23]Dept!$A$6:$T$42,15,FALSE)*Q$3%</f>
        <v>0</v>
      </c>
      <c r="R552" s="61">
        <f t="shared" si="433"/>
        <v>0</v>
      </c>
      <c r="S552" s="61">
        <f>VLOOKUP($A552,[23]Dept!$A$6:$T$42,17,FALSE)*S$3%</f>
        <v>0</v>
      </c>
      <c r="T552" s="61">
        <f>VLOOKUP($A552,[23]Dept!$A$6:$T$42,18,FALSE)*T$3%</f>
        <v>0</v>
      </c>
      <c r="U552" s="61">
        <f>VLOOKUP($A552,[23]Dept!$A$6:$T$42,19,FALSE)*U$3%</f>
        <v>0</v>
      </c>
      <c r="V552" s="61">
        <f t="shared" si="434"/>
        <v>0</v>
      </c>
    </row>
    <row r="553" spans="1:22" hidden="1">
      <c r="A553" s="51">
        <v>505</v>
      </c>
      <c r="B553" s="11" t="s">
        <v>243</v>
      </c>
      <c r="C553" s="59" t="s">
        <v>225</v>
      </c>
      <c r="D553" s="59"/>
      <c r="E553" s="61">
        <f t="shared" si="369"/>
        <v>0</v>
      </c>
      <c r="F553" s="61"/>
      <c r="G553" s="61">
        <f>VLOOKUP($A553,[23]Dept!$A$6:$T$42,5,FALSE)*G$3%</f>
        <v>0</v>
      </c>
      <c r="H553" s="61">
        <f>VLOOKUP($A553,[23]Dept!$A$6:$T$42,6,FALSE)*H$3%</f>
        <v>0</v>
      </c>
      <c r="I553" s="61">
        <f>VLOOKUP($A553,[23]Dept!$A$6:$T$42,7,FALSE)*I$3%</f>
        <v>0</v>
      </c>
      <c r="J553" s="61">
        <f t="shared" si="431"/>
        <v>0</v>
      </c>
      <c r="K553" s="61">
        <f>VLOOKUP($A553,[23]Dept!$A$6:$T$42,9,FALSE)*K$3%</f>
        <v>0</v>
      </c>
      <c r="L553" s="61">
        <f>VLOOKUP($A553,[23]Dept!$A$6:$T$42,10,FALSE)*L$3%</f>
        <v>0</v>
      </c>
      <c r="M553" s="61">
        <f>VLOOKUP($A553,[23]Dept!$A$6:$T$42,11,FALSE)*M$3%</f>
        <v>0</v>
      </c>
      <c r="N553" s="61">
        <f t="shared" si="432"/>
        <v>0</v>
      </c>
      <c r="O553" s="61">
        <f>VLOOKUP($A553,[23]Dept!$A$6:$T$42,13,FALSE)*O$3%</f>
        <v>0</v>
      </c>
      <c r="P553" s="61">
        <f>VLOOKUP($A553,[23]Dept!$A$6:$T$42,14,FALSE)*P$3%</f>
        <v>0</v>
      </c>
      <c r="Q553" s="61">
        <f>VLOOKUP($A553,[23]Dept!$A$6:$T$42,15,FALSE)*Q$3%</f>
        <v>0</v>
      </c>
      <c r="R553" s="61">
        <f t="shared" si="433"/>
        <v>0</v>
      </c>
      <c r="S553" s="61">
        <f>VLOOKUP($A553,[23]Dept!$A$6:$T$42,17,FALSE)*S$3%</f>
        <v>0</v>
      </c>
      <c r="T553" s="61">
        <f>VLOOKUP($A553,[23]Dept!$A$6:$T$42,18,FALSE)*T$3%</f>
        <v>0</v>
      </c>
      <c r="U553" s="61">
        <f>VLOOKUP($A553,[23]Dept!$A$6:$T$42,19,FALSE)*U$3%</f>
        <v>0</v>
      </c>
      <c r="V553" s="61">
        <f t="shared" si="434"/>
        <v>0</v>
      </c>
    </row>
    <row r="554" spans="1:22" s="6" customFormat="1" hidden="1">
      <c r="A554" s="51">
        <v>506</v>
      </c>
      <c r="B554" s="11" t="s">
        <v>243</v>
      </c>
      <c r="C554" s="59" t="s">
        <v>224</v>
      </c>
      <c r="D554" s="59"/>
      <c r="E554" s="61">
        <f t="shared" si="369"/>
        <v>0</v>
      </c>
      <c r="F554" s="61"/>
      <c r="G554" s="61">
        <f>VLOOKUP($A554,[23]Dept!$A$6:$T$42,5,FALSE)*G$3%</f>
        <v>0</v>
      </c>
      <c r="H554" s="61">
        <f>VLOOKUP($A554,[23]Dept!$A$6:$T$42,6,FALSE)*H$3%</f>
        <v>0</v>
      </c>
      <c r="I554" s="61">
        <f>VLOOKUP($A554,[23]Dept!$A$6:$T$42,7,FALSE)*I$3%</f>
        <v>0</v>
      </c>
      <c r="J554" s="61">
        <f t="shared" si="431"/>
        <v>0</v>
      </c>
      <c r="K554" s="61">
        <f>VLOOKUP($A554,[23]Dept!$A$6:$T$42,9,FALSE)*K$3%</f>
        <v>0</v>
      </c>
      <c r="L554" s="61">
        <f>VLOOKUP($A554,[23]Dept!$A$6:$T$42,10,FALSE)*L$3%</f>
        <v>0</v>
      </c>
      <c r="M554" s="61">
        <f>VLOOKUP($A554,[23]Dept!$A$6:$T$42,11,FALSE)*M$3%</f>
        <v>0</v>
      </c>
      <c r="N554" s="61">
        <f t="shared" si="432"/>
        <v>0</v>
      </c>
      <c r="O554" s="61">
        <f>VLOOKUP($A554,[23]Dept!$A$6:$T$42,13,FALSE)*O$3%</f>
        <v>0</v>
      </c>
      <c r="P554" s="61">
        <f>VLOOKUP($A554,[23]Dept!$A$6:$T$42,14,FALSE)*P$3%</f>
        <v>0</v>
      </c>
      <c r="Q554" s="61">
        <f>VLOOKUP($A554,[23]Dept!$A$6:$T$42,15,FALSE)*Q$3%</f>
        <v>0</v>
      </c>
      <c r="R554" s="61">
        <f t="shared" si="433"/>
        <v>0</v>
      </c>
      <c r="S554" s="61">
        <f>VLOOKUP($A554,[23]Dept!$A$6:$T$42,17,FALSE)*S$3%</f>
        <v>0</v>
      </c>
      <c r="T554" s="61">
        <f>VLOOKUP($A554,[23]Dept!$A$6:$T$42,18,FALSE)*T$3%</f>
        <v>0</v>
      </c>
      <c r="U554" s="61">
        <f>VLOOKUP($A554,[23]Dept!$A$6:$T$42,19,FALSE)*U$3%</f>
        <v>0</v>
      </c>
      <c r="V554" s="61">
        <f t="shared" si="434"/>
        <v>0</v>
      </c>
    </row>
    <row r="555" spans="1:22" s="6" customFormat="1" hidden="1">
      <c r="A555" s="112">
        <v>507</v>
      </c>
      <c r="B555" s="113" t="s">
        <v>244</v>
      </c>
      <c r="C555" s="114" t="s">
        <v>230</v>
      </c>
      <c r="D555" s="114"/>
      <c r="E555" s="74">
        <f>SUM(E556:E561)</f>
        <v>0</v>
      </c>
      <c r="F555" s="74"/>
      <c r="G555" s="68">
        <f>SUM(G556:G561)</f>
        <v>0</v>
      </c>
      <c r="H555" s="68">
        <f t="shared" ref="H555" si="435">SUM(H556:H561)</f>
        <v>0</v>
      </c>
      <c r="I555" s="68">
        <f t="shared" ref="I555" si="436">SUM(I556:I561)</f>
        <v>0</v>
      </c>
      <c r="J555" s="68">
        <f>SUM(G555:I555)</f>
        <v>0</v>
      </c>
      <c r="K555" s="68">
        <f>SUM(K556:K561)</f>
        <v>0</v>
      </c>
      <c r="L555" s="68">
        <f t="shared" ref="L555" si="437">SUM(L556:L561)</f>
        <v>0</v>
      </c>
      <c r="M555" s="68">
        <f t="shared" ref="M555" si="438">SUM(M556:M561)</f>
        <v>0</v>
      </c>
      <c r="N555" s="68">
        <f>SUM(K555:M555)</f>
        <v>0</v>
      </c>
      <c r="O555" s="68">
        <f>SUM(O556:O561)</f>
        <v>0</v>
      </c>
      <c r="P555" s="68">
        <f t="shared" ref="P555" si="439">SUM(P556:P561)</f>
        <v>0</v>
      </c>
      <c r="Q555" s="68">
        <f t="shared" ref="Q555" si="440">SUM(Q556:Q561)</f>
        <v>0</v>
      </c>
      <c r="R555" s="68">
        <f>SUM(O555:Q555)</f>
        <v>0</v>
      </c>
      <c r="S555" s="68">
        <f>SUM(S556:S561)</f>
        <v>0</v>
      </c>
      <c r="T555" s="68">
        <f t="shared" ref="T555" si="441">SUM(T556:T561)</f>
        <v>0</v>
      </c>
      <c r="U555" s="68">
        <f t="shared" ref="U555" si="442">SUM(U556:U561)</f>
        <v>0</v>
      </c>
      <c r="V555" s="68">
        <f>SUM(S555:U555)</f>
        <v>0</v>
      </c>
    </row>
    <row r="556" spans="1:22" s="6" customFormat="1" hidden="1">
      <c r="A556" s="51">
        <v>508</v>
      </c>
      <c r="B556" s="11" t="s">
        <v>244</v>
      </c>
      <c r="C556" s="59" t="s">
        <v>229</v>
      </c>
      <c r="D556" s="59"/>
      <c r="E556" s="61">
        <f t="shared" si="369"/>
        <v>0</v>
      </c>
      <c r="F556" s="61"/>
      <c r="G556" s="61">
        <f>VLOOKUP($A556,[23]Dept!$A$6:$T$42,5,FALSE)*G$3%</f>
        <v>0</v>
      </c>
      <c r="H556" s="61">
        <f>VLOOKUP($A556,[23]Dept!$A$6:$T$42,6,FALSE)*H$3%</f>
        <v>0</v>
      </c>
      <c r="I556" s="61">
        <f>VLOOKUP($A556,[23]Dept!$A$6:$T$42,7,FALSE)*I$3%</f>
        <v>0</v>
      </c>
      <c r="J556" s="61">
        <f t="shared" ref="J556:J561" si="443">SUM(G556:I556)</f>
        <v>0</v>
      </c>
      <c r="K556" s="61">
        <f>VLOOKUP($A556,[23]Dept!$A$6:$T$42,9,FALSE)*K$3%</f>
        <v>0</v>
      </c>
      <c r="L556" s="61">
        <f>VLOOKUP($A556,[23]Dept!$A$6:$T$42,10,FALSE)*L$3%</f>
        <v>0</v>
      </c>
      <c r="M556" s="61">
        <f>VLOOKUP($A556,[23]Dept!$A$6:$T$42,11,FALSE)*M$3%</f>
        <v>0</v>
      </c>
      <c r="N556" s="61">
        <f t="shared" ref="N556:N561" si="444">SUM(K556:M556)</f>
        <v>0</v>
      </c>
      <c r="O556" s="61">
        <f>VLOOKUP($A556,[23]Dept!$A$6:$T$42,13,FALSE)*O$3%</f>
        <v>0</v>
      </c>
      <c r="P556" s="61">
        <f>VLOOKUP($A556,[23]Dept!$A$6:$T$42,14,FALSE)*P$3%</f>
        <v>0</v>
      </c>
      <c r="Q556" s="61">
        <f>VLOOKUP($A556,[23]Dept!$A$6:$T$42,15,FALSE)*Q$3%</f>
        <v>0</v>
      </c>
      <c r="R556" s="61">
        <f t="shared" ref="R556:R561" si="445">SUM(O556:Q556)</f>
        <v>0</v>
      </c>
      <c r="S556" s="61">
        <f>VLOOKUP($A556,[23]Dept!$A$6:$T$42,17,FALSE)*S$3%</f>
        <v>0</v>
      </c>
      <c r="T556" s="61">
        <f>VLOOKUP($A556,[23]Dept!$A$6:$T$42,18,FALSE)*T$3%</f>
        <v>0</v>
      </c>
      <c r="U556" s="61">
        <f>VLOOKUP($A556,[23]Dept!$A$6:$T$42,19,FALSE)*U$3%</f>
        <v>0</v>
      </c>
      <c r="V556" s="61">
        <f t="shared" ref="V556:V561" si="446">SUM(S556:U556)</f>
        <v>0</v>
      </c>
    </row>
    <row r="557" spans="1:22" s="6" customFormat="1" hidden="1">
      <c r="A557" s="51">
        <v>509</v>
      </c>
      <c r="B557" s="11" t="s">
        <v>244</v>
      </c>
      <c r="C557" s="59" t="s">
        <v>228</v>
      </c>
      <c r="D557" s="59"/>
      <c r="E557" s="61">
        <f t="shared" si="369"/>
        <v>0</v>
      </c>
      <c r="F557" s="61"/>
      <c r="G557" s="61">
        <f>VLOOKUP($A557,[23]Dept!$A$6:$T$42,5,FALSE)*G$3%</f>
        <v>0</v>
      </c>
      <c r="H557" s="61">
        <f>VLOOKUP($A557,[23]Dept!$A$6:$T$42,6,FALSE)*H$3%</f>
        <v>0</v>
      </c>
      <c r="I557" s="61">
        <f>VLOOKUP($A557,[23]Dept!$A$6:$T$42,7,FALSE)*I$3%</f>
        <v>0</v>
      </c>
      <c r="J557" s="61">
        <f t="shared" si="443"/>
        <v>0</v>
      </c>
      <c r="K557" s="61">
        <f>VLOOKUP($A557,[23]Dept!$A$6:$T$42,9,FALSE)*K$3%</f>
        <v>0</v>
      </c>
      <c r="L557" s="61">
        <f>VLOOKUP($A557,[23]Dept!$A$6:$T$42,10,FALSE)*L$3%</f>
        <v>0</v>
      </c>
      <c r="M557" s="61">
        <f>VLOOKUP($A557,[23]Dept!$A$6:$T$42,11,FALSE)*M$3%</f>
        <v>0</v>
      </c>
      <c r="N557" s="61">
        <f t="shared" si="444"/>
        <v>0</v>
      </c>
      <c r="O557" s="61">
        <f>VLOOKUP($A557,[23]Dept!$A$6:$T$42,13,FALSE)*O$3%</f>
        <v>0</v>
      </c>
      <c r="P557" s="61">
        <f>VLOOKUP($A557,[23]Dept!$A$6:$T$42,14,FALSE)*P$3%</f>
        <v>0</v>
      </c>
      <c r="Q557" s="61">
        <f>VLOOKUP($A557,[23]Dept!$A$6:$T$42,15,FALSE)*Q$3%</f>
        <v>0</v>
      </c>
      <c r="R557" s="61">
        <f t="shared" si="445"/>
        <v>0</v>
      </c>
      <c r="S557" s="61">
        <f>VLOOKUP($A557,[23]Dept!$A$6:$T$42,17,FALSE)*S$3%</f>
        <v>0</v>
      </c>
      <c r="T557" s="61">
        <f>VLOOKUP($A557,[23]Dept!$A$6:$T$42,18,FALSE)*T$3%</f>
        <v>0</v>
      </c>
      <c r="U557" s="61">
        <f>VLOOKUP($A557,[23]Dept!$A$6:$T$42,19,FALSE)*U$3%</f>
        <v>0</v>
      </c>
      <c r="V557" s="61">
        <f t="shared" si="446"/>
        <v>0</v>
      </c>
    </row>
    <row r="558" spans="1:22" s="6" customFormat="1" hidden="1">
      <c r="A558" s="51">
        <v>510</v>
      </c>
      <c r="B558" s="11" t="s">
        <v>244</v>
      </c>
      <c r="C558" s="59" t="s">
        <v>227</v>
      </c>
      <c r="D558" s="59"/>
      <c r="E558" s="61">
        <f t="shared" si="369"/>
        <v>0</v>
      </c>
      <c r="F558" s="61"/>
      <c r="G558" s="61">
        <f>VLOOKUP($A558,[23]Dept!$A$6:$T$42,5,FALSE)*G$3%</f>
        <v>0</v>
      </c>
      <c r="H558" s="61">
        <f>VLOOKUP($A558,[23]Dept!$A$6:$T$42,6,FALSE)*H$3%</f>
        <v>0</v>
      </c>
      <c r="I558" s="61">
        <f>VLOOKUP($A558,[23]Dept!$A$6:$T$42,7,FALSE)*I$3%</f>
        <v>0</v>
      </c>
      <c r="J558" s="61">
        <f t="shared" si="443"/>
        <v>0</v>
      </c>
      <c r="K558" s="61">
        <f>VLOOKUP($A558,[23]Dept!$A$6:$T$42,9,FALSE)*K$3%</f>
        <v>0</v>
      </c>
      <c r="L558" s="61">
        <f>VLOOKUP($A558,[23]Dept!$A$6:$T$42,10,FALSE)*L$3%</f>
        <v>0</v>
      </c>
      <c r="M558" s="61">
        <f>VLOOKUP($A558,[23]Dept!$A$6:$T$42,11,FALSE)*M$3%</f>
        <v>0</v>
      </c>
      <c r="N558" s="61">
        <f t="shared" si="444"/>
        <v>0</v>
      </c>
      <c r="O558" s="61">
        <f>VLOOKUP($A558,[23]Dept!$A$6:$T$42,13,FALSE)*O$3%</f>
        <v>0</v>
      </c>
      <c r="P558" s="61">
        <f>VLOOKUP($A558,[23]Dept!$A$6:$T$42,14,FALSE)*P$3%</f>
        <v>0</v>
      </c>
      <c r="Q558" s="61">
        <f>VLOOKUP($A558,[23]Dept!$A$6:$T$42,15,FALSE)*Q$3%</f>
        <v>0</v>
      </c>
      <c r="R558" s="61">
        <f t="shared" si="445"/>
        <v>0</v>
      </c>
      <c r="S558" s="61">
        <f>VLOOKUP($A558,[23]Dept!$A$6:$T$42,17,FALSE)*S$3%</f>
        <v>0</v>
      </c>
      <c r="T558" s="61">
        <f>VLOOKUP($A558,[23]Dept!$A$6:$T$42,18,FALSE)*T$3%</f>
        <v>0</v>
      </c>
      <c r="U558" s="61">
        <f>VLOOKUP($A558,[23]Dept!$A$6:$T$42,19,FALSE)*U$3%</f>
        <v>0</v>
      </c>
      <c r="V558" s="61">
        <f t="shared" si="446"/>
        <v>0</v>
      </c>
    </row>
    <row r="559" spans="1:22" s="6" customFormat="1" hidden="1">
      <c r="A559" s="51">
        <v>511</v>
      </c>
      <c r="B559" s="11" t="s">
        <v>244</v>
      </c>
      <c r="C559" s="59" t="s">
        <v>226</v>
      </c>
      <c r="D559" s="59"/>
      <c r="E559" s="61">
        <f t="shared" ref="E559:E622" si="447">SUM(G559:V559)/2</f>
        <v>0</v>
      </c>
      <c r="F559" s="61"/>
      <c r="G559" s="61">
        <f>VLOOKUP($A559,[23]Dept!$A$6:$T$42,5,FALSE)*G$3%</f>
        <v>0</v>
      </c>
      <c r="H559" s="61">
        <f>VLOOKUP($A559,[23]Dept!$A$6:$T$42,6,FALSE)*H$3%</f>
        <v>0</v>
      </c>
      <c r="I559" s="61">
        <f>VLOOKUP($A559,[23]Dept!$A$6:$T$42,7,FALSE)*I$3%</f>
        <v>0</v>
      </c>
      <c r="J559" s="61">
        <f t="shared" si="443"/>
        <v>0</v>
      </c>
      <c r="K559" s="61">
        <f>VLOOKUP($A559,[23]Dept!$A$6:$T$42,9,FALSE)*K$3%</f>
        <v>0</v>
      </c>
      <c r="L559" s="61">
        <f>VLOOKUP($A559,[23]Dept!$A$6:$T$42,10,FALSE)*L$3%</f>
        <v>0</v>
      </c>
      <c r="M559" s="61">
        <f>VLOOKUP($A559,[23]Dept!$A$6:$T$42,11,FALSE)*M$3%</f>
        <v>0</v>
      </c>
      <c r="N559" s="61">
        <f t="shared" si="444"/>
        <v>0</v>
      </c>
      <c r="O559" s="61">
        <f>VLOOKUP($A559,[23]Dept!$A$6:$T$42,13,FALSE)*O$3%</f>
        <v>0</v>
      </c>
      <c r="P559" s="61">
        <f>VLOOKUP($A559,[23]Dept!$A$6:$T$42,14,FALSE)*P$3%</f>
        <v>0</v>
      </c>
      <c r="Q559" s="61">
        <f>VLOOKUP($A559,[23]Dept!$A$6:$T$42,15,FALSE)*Q$3%</f>
        <v>0</v>
      </c>
      <c r="R559" s="61">
        <f t="shared" si="445"/>
        <v>0</v>
      </c>
      <c r="S559" s="61">
        <f>VLOOKUP($A559,[23]Dept!$A$6:$T$42,17,FALSE)*S$3%</f>
        <v>0</v>
      </c>
      <c r="T559" s="61">
        <f>VLOOKUP($A559,[23]Dept!$A$6:$T$42,18,FALSE)*T$3%</f>
        <v>0</v>
      </c>
      <c r="U559" s="61">
        <f>VLOOKUP($A559,[23]Dept!$A$6:$T$42,19,FALSE)*U$3%</f>
        <v>0</v>
      </c>
      <c r="V559" s="61">
        <f t="shared" si="446"/>
        <v>0</v>
      </c>
    </row>
    <row r="560" spans="1:22" s="6" customFormat="1" hidden="1">
      <c r="A560" s="51">
        <v>512</v>
      </c>
      <c r="B560" s="11" t="s">
        <v>244</v>
      </c>
      <c r="C560" s="59" t="s">
        <v>225</v>
      </c>
      <c r="D560" s="59"/>
      <c r="E560" s="61">
        <f t="shared" si="447"/>
        <v>0</v>
      </c>
      <c r="F560" s="61"/>
      <c r="G560" s="61">
        <f>VLOOKUP($A560,[23]Dept!$A$6:$T$42,5,FALSE)*G$3%</f>
        <v>0</v>
      </c>
      <c r="H560" s="61">
        <f>VLOOKUP($A560,[23]Dept!$A$6:$T$42,6,FALSE)*H$3%</f>
        <v>0</v>
      </c>
      <c r="I560" s="61">
        <f>VLOOKUP($A560,[23]Dept!$A$6:$T$42,7,FALSE)*I$3%</f>
        <v>0</v>
      </c>
      <c r="J560" s="61">
        <f t="shared" si="443"/>
        <v>0</v>
      </c>
      <c r="K560" s="61">
        <f>VLOOKUP($A560,[23]Dept!$A$6:$T$42,9,FALSE)*K$3%</f>
        <v>0</v>
      </c>
      <c r="L560" s="61">
        <f>VLOOKUP($A560,[23]Dept!$A$6:$T$42,10,FALSE)*L$3%</f>
        <v>0</v>
      </c>
      <c r="M560" s="61">
        <f>VLOOKUP($A560,[23]Dept!$A$6:$T$42,11,FALSE)*M$3%</f>
        <v>0</v>
      </c>
      <c r="N560" s="61">
        <f t="shared" si="444"/>
        <v>0</v>
      </c>
      <c r="O560" s="61">
        <f>VLOOKUP($A560,[23]Dept!$A$6:$T$42,13,FALSE)*O$3%</f>
        <v>0</v>
      </c>
      <c r="P560" s="61">
        <f>VLOOKUP($A560,[23]Dept!$A$6:$T$42,14,FALSE)*P$3%</f>
        <v>0</v>
      </c>
      <c r="Q560" s="61">
        <f>VLOOKUP($A560,[23]Dept!$A$6:$T$42,15,FALSE)*Q$3%</f>
        <v>0</v>
      </c>
      <c r="R560" s="61">
        <f t="shared" si="445"/>
        <v>0</v>
      </c>
      <c r="S560" s="61">
        <f>VLOOKUP($A560,[23]Dept!$A$6:$T$42,17,FALSE)*S$3%</f>
        <v>0</v>
      </c>
      <c r="T560" s="61">
        <f>VLOOKUP($A560,[23]Dept!$A$6:$T$42,18,FALSE)*T$3%</f>
        <v>0</v>
      </c>
      <c r="U560" s="61">
        <f>VLOOKUP($A560,[23]Dept!$A$6:$T$42,19,FALSE)*U$3%</f>
        <v>0</v>
      </c>
      <c r="V560" s="61">
        <f t="shared" si="446"/>
        <v>0</v>
      </c>
    </row>
    <row r="561" spans="1:22" s="6" customFormat="1" hidden="1">
      <c r="A561" s="51">
        <v>513</v>
      </c>
      <c r="B561" s="11" t="s">
        <v>244</v>
      </c>
      <c r="C561" s="59" t="s">
        <v>224</v>
      </c>
      <c r="D561" s="59"/>
      <c r="E561" s="61">
        <f t="shared" si="447"/>
        <v>0</v>
      </c>
      <c r="F561" s="61"/>
      <c r="G561" s="61">
        <f>VLOOKUP($A561,[23]Dept!$A$6:$T$42,5,FALSE)*G$3%</f>
        <v>0</v>
      </c>
      <c r="H561" s="61">
        <f>VLOOKUP($A561,[23]Dept!$A$6:$T$42,6,FALSE)*H$3%</f>
        <v>0</v>
      </c>
      <c r="I561" s="61">
        <f>VLOOKUP($A561,[23]Dept!$A$6:$T$42,7,FALSE)*I$3%</f>
        <v>0</v>
      </c>
      <c r="J561" s="61">
        <f t="shared" si="443"/>
        <v>0</v>
      </c>
      <c r="K561" s="61">
        <f>VLOOKUP($A561,[23]Dept!$A$6:$T$42,9,FALSE)*K$3%</f>
        <v>0</v>
      </c>
      <c r="L561" s="61">
        <f>VLOOKUP($A561,[23]Dept!$A$6:$T$42,10,FALSE)*L$3%</f>
        <v>0</v>
      </c>
      <c r="M561" s="61">
        <f>VLOOKUP($A561,[23]Dept!$A$6:$T$42,11,FALSE)*M$3%</f>
        <v>0</v>
      </c>
      <c r="N561" s="61">
        <f t="shared" si="444"/>
        <v>0</v>
      </c>
      <c r="O561" s="61">
        <f>VLOOKUP($A561,[23]Dept!$A$6:$T$42,13,FALSE)*O$3%</f>
        <v>0</v>
      </c>
      <c r="P561" s="61">
        <f>VLOOKUP($A561,[23]Dept!$A$6:$T$42,14,FALSE)*P$3%</f>
        <v>0</v>
      </c>
      <c r="Q561" s="61">
        <f>VLOOKUP($A561,[23]Dept!$A$6:$T$42,15,FALSE)*Q$3%</f>
        <v>0</v>
      </c>
      <c r="R561" s="61">
        <f t="shared" si="445"/>
        <v>0</v>
      </c>
      <c r="S561" s="61">
        <f>VLOOKUP($A561,[23]Dept!$A$6:$T$42,17,FALSE)*S$3%</f>
        <v>0</v>
      </c>
      <c r="T561" s="61">
        <f>VLOOKUP($A561,[23]Dept!$A$6:$T$42,18,FALSE)*T$3%</f>
        <v>0</v>
      </c>
      <c r="U561" s="61">
        <f>VLOOKUP($A561,[23]Dept!$A$6:$T$42,19,FALSE)*U$3%</f>
        <v>0</v>
      </c>
      <c r="V561" s="61">
        <f t="shared" si="446"/>
        <v>0</v>
      </c>
    </row>
    <row r="562" spans="1:22" s="6" customFormat="1" hidden="1">
      <c r="A562" s="112">
        <v>514</v>
      </c>
      <c r="B562" s="113" t="s">
        <v>233</v>
      </c>
      <c r="C562" s="114" t="s">
        <v>223</v>
      </c>
      <c r="D562" s="114"/>
      <c r="E562" s="74">
        <f>SUM(E563:E568)</f>
        <v>0</v>
      </c>
      <c r="F562" s="74"/>
      <c r="G562" s="68">
        <f>SUM(G563:G568)</f>
        <v>0</v>
      </c>
      <c r="H562" s="68">
        <f t="shared" ref="H562" si="448">SUM(H563:H568)</f>
        <v>0</v>
      </c>
      <c r="I562" s="68">
        <f t="shared" ref="I562" si="449">SUM(I563:I568)</f>
        <v>0</v>
      </c>
      <c r="J562" s="68">
        <f>SUM(G562:I562)</f>
        <v>0</v>
      </c>
      <c r="K562" s="68">
        <f>SUM(K563:K568)</f>
        <v>0</v>
      </c>
      <c r="L562" s="68">
        <f t="shared" ref="L562" si="450">SUM(L563:L568)</f>
        <v>0</v>
      </c>
      <c r="M562" s="68">
        <f t="shared" ref="M562" si="451">SUM(M563:M568)</f>
        <v>0</v>
      </c>
      <c r="N562" s="68">
        <f>SUM(K562:M562)</f>
        <v>0</v>
      </c>
      <c r="O562" s="68">
        <f>SUM(O563:O568)</f>
        <v>0</v>
      </c>
      <c r="P562" s="68">
        <f t="shared" ref="P562" si="452">SUM(P563:P568)</f>
        <v>0</v>
      </c>
      <c r="Q562" s="68">
        <f t="shared" ref="Q562" si="453">SUM(Q563:Q568)</f>
        <v>0</v>
      </c>
      <c r="R562" s="68">
        <f>SUM(O562:Q562)</f>
        <v>0</v>
      </c>
      <c r="S562" s="68">
        <f>SUM(S563:S568)</f>
        <v>0</v>
      </c>
      <c r="T562" s="68">
        <f t="shared" ref="T562" si="454">SUM(T563:T568)</f>
        <v>0</v>
      </c>
      <c r="U562" s="68">
        <f t="shared" ref="U562" si="455">SUM(U563:U568)</f>
        <v>0</v>
      </c>
      <c r="V562" s="68">
        <f>SUM(S562:U562)</f>
        <v>0</v>
      </c>
    </row>
    <row r="563" spans="1:22" s="6" customFormat="1" hidden="1">
      <c r="A563" s="51">
        <v>515</v>
      </c>
      <c r="B563" s="11" t="s">
        <v>233</v>
      </c>
      <c r="C563" s="59" t="s">
        <v>229</v>
      </c>
      <c r="D563" s="59"/>
      <c r="E563" s="61">
        <f t="shared" si="447"/>
        <v>0</v>
      </c>
      <c r="F563" s="61"/>
      <c r="G563" s="61">
        <f>VLOOKUP($A563,[18]Dept!$A$5:$T$34,5,FALSE)*G$3%</f>
        <v>0</v>
      </c>
      <c r="H563" s="61">
        <f>VLOOKUP($A563,[18]Dept!$A$5:$T$34,6,FALSE)*H$3%</f>
        <v>0</v>
      </c>
      <c r="I563" s="61">
        <f>VLOOKUP($A563,[18]Dept!$A$5:$T$34,7,FALSE)*I$3%</f>
        <v>0</v>
      </c>
      <c r="J563" s="61">
        <f t="shared" ref="J563:J568" si="456">SUM(G563:I563)</f>
        <v>0</v>
      </c>
      <c r="K563" s="61">
        <f>VLOOKUP($A563,[18]Dept!$A$5:$T$34,9,FALSE)*K$3%</f>
        <v>0</v>
      </c>
      <c r="L563" s="61">
        <f>VLOOKUP($A563,[18]Dept!$A$5:$T$34,10,FALSE)*L$3%</f>
        <v>0</v>
      </c>
      <c r="M563" s="61">
        <f>VLOOKUP($A563,[18]Dept!$A$5:$T$34,11,FALSE)*M$3%</f>
        <v>0</v>
      </c>
      <c r="N563" s="61">
        <f t="shared" ref="N563:N568" si="457">SUM(K563:M563)</f>
        <v>0</v>
      </c>
      <c r="O563" s="61">
        <f>VLOOKUP($A563,[18]Dept!$A$5:$T$34,13,FALSE)*O$3%</f>
        <v>0</v>
      </c>
      <c r="P563" s="61">
        <f>VLOOKUP($A563,[18]Dept!$A$5:$T$34,14,FALSE)*P$3%</f>
        <v>0</v>
      </c>
      <c r="Q563" s="61">
        <f>VLOOKUP($A563,[18]Dept!$A$5:$T$34,15,FALSE)*Q$3%</f>
        <v>0</v>
      </c>
      <c r="R563" s="61">
        <f t="shared" ref="R563:R568" si="458">SUM(O563:Q563)</f>
        <v>0</v>
      </c>
      <c r="S563" s="61">
        <f>VLOOKUP($A563,[18]Dept!$A$5:$T$34,17,FALSE)*S$3%</f>
        <v>0</v>
      </c>
      <c r="T563" s="61">
        <f>VLOOKUP($A563,[18]Dept!$A$5:$T$34,18,FALSE)*T$3%</f>
        <v>0</v>
      </c>
      <c r="U563" s="61">
        <f>VLOOKUP($A563,[18]Dept!$A$5:$T$34,19,FALSE)*U$3%</f>
        <v>0</v>
      </c>
      <c r="V563" s="61">
        <f t="shared" ref="V563:V568" si="459">SUM(S563:U563)</f>
        <v>0</v>
      </c>
    </row>
    <row r="564" spans="1:22" s="6" customFormat="1" hidden="1">
      <c r="A564" s="51">
        <v>516</v>
      </c>
      <c r="B564" s="11" t="s">
        <v>233</v>
      </c>
      <c r="C564" s="59" t="s">
        <v>228</v>
      </c>
      <c r="D564" s="59"/>
      <c r="E564" s="61">
        <f t="shared" si="447"/>
        <v>0</v>
      </c>
      <c r="F564" s="61"/>
      <c r="G564" s="61">
        <f>VLOOKUP($A564,[18]Dept!$A$5:$T$34,5,FALSE)*G$3%</f>
        <v>0</v>
      </c>
      <c r="H564" s="61">
        <f>VLOOKUP($A564,[18]Dept!$A$5:$T$34,6,FALSE)*H$3%</f>
        <v>0</v>
      </c>
      <c r="I564" s="61">
        <f>VLOOKUP($A564,[18]Dept!$A$5:$T$34,7,FALSE)*I$3%</f>
        <v>0</v>
      </c>
      <c r="J564" s="61">
        <f t="shared" si="456"/>
        <v>0</v>
      </c>
      <c r="K564" s="61">
        <f>VLOOKUP($A564,[18]Dept!$A$5:$T$34,9,FALSE)*K$3%</f>
        <v>0</v>
      </c>
      <c r="L564" s="61">
        <f>VLOOKUP($A564,[18]Dept!$A$5:$T$34,10,FALSE)*L$3%</f>
        <v>0</v>
      </c>
      <c r="M564" s="61">
        <f>VLOOKUP($A564,[18]Dept!$A$5:$T$34,11,FALSE)*M$3%</f>
        <v>0</v>
      </c>
      <c r="N564" s="61">
        <f t="shared" si="457"/>
        <v>0</v>
      </c>
      <c r="O564" s="61">
        <f>VLOOKUP($A564,[18]Dept!$A$5:$T$34,13,FALSE)*O$3%</f>
        <v>0</v>
      </c>
      <c r="P564" s="61">
        <f>VLOOKUP($A564,[18]Dept!$A$5:$T$34,14,FALSE)*P$3%</f>
        <v>0</v>
      </c>
      <c r="Q564" s="61">
        <f>VLOOKUP($A564,[18]Dept!$A$5:$T$34,15,FALSE)*Q$3%</f>
        <v>0</v>
      </c>
      <c r="R564" s="61">
        <f t="shared" si="458"/>
        <v>0</v>
      </c>
      <c r="S564" s="61">
        <f>VLOOKUP($A564,[18]Dept!$A$5:$T$34,17,FALSE)*S$3%</f>
        <v>0</v>
      </c>
      <c r="T564" s="61">
        <f>VLOOKUP($A564,[18]Dept!$A$5:$T$34,18,FALSE)*T$3%</f>
        <v>0</v>
      </c>
      <c r="U564" s="61">
        <f>VLOOKUP($A564,[18]Dept!$A$5:$T$34,19,FALSE)*U$3%</f>
        <v>0</v>
      </c>
      <c r="V564" s="61">
        <f t="shared" si="459"/>
        <v>0</v>
      </c>
    </row>
    <row r="565" spans="1:22" s="6" customFormat="1" hidden="1">
      <c r="A565" s="51">
        <v>517</v>
      </c>
      <c r="B565" s="11" t="s">
        <v>233</v>
      </c>
      <c r="C565" s="59" t="s">
        <v>227</v>
      </c>
      <c r="D565" s="59"/>
      <c r="E565" s="61">
        <f t="shared" si="447"/>
        <v>0</v>
      </c>
      <c r="F565" s="61"/>
      <c r="G565" s="61">
        <f>VLOOKUP($A565,[18]Dept!$A$5:$T$34,5,FALSE)*G$3%</f>
        <v>0</v>
      </c>
      <c r="H565" s="61">
        <f>VLOOKUP($A565,[18]Dept!$A$5:$T$34,6,FALSE)*H$3%</f>
        <v>0</v>
      </c>
      <c r="I565" s="61">
        <f>VLOOKUP($A565,[18]Dept!$A$5:$T$34,7,FALSE)*I$3%</f>
        <v>0</v>
      </c>
      <c r="J565" s="61">
        <f t="shared" si="456"/>
        <v>0</v>
      </c>
      <c r="K565" s="61">
        <f>VLOOKUP($A565,[18]Dept!$A$5:$T$34,9,FALSE)*K$3%</f>
        <v>0</v>
      </c>
      <c r="L565" s="61">
        <f>VLOOKUP($A565,[18]Dept!$A$5:$T$34,10,FALSE)*L$3%</f>
        <v>0</v>
      </c>
      <c r="M565" s="61">
        <f>VLOOKUP($A565,[18]Dept!$A$5:$T$34,11,FALSE)*M$3%</f>
        <v>0</v>
      </c>
      <c r="N565" s="61">
        <f t="shared" si="457"/>
        <v>0</v>
      </c>
      <c r="O565" s="61">
        <f>VLOOKUP($A565,[18]Dept!$A$5:$T$34,13,FALSE)*O$3%</f>
        <v>0</v>
      </c>
      <c r="P565" s="61">
        <f>VLOOKUP($A565,[18]Dept!$A$5:$T$34,14,FALSE)*P$3%</f>
        <v>0</v>
      </c>
      <c r="Q565" s="61">
        <f>VLOOKUP($A565,[18]Dept!$A$5:$T$34,15,FALSE)*Q$3%</f>
        <v>0</v>
      </c>
      <c r="R565" s="61">
        <f t="shared" si="458"/>
        <v>0</v>
      </c>
      <c r="S565" s="61">
        <f>VLOOKUP($A565,[18]Dept!$A$5:$T$34,17,FALSE)*S$3%</f>
        <v>0</v>
      </c>
      <c r="T565" s="61">
        <f>VLOOKUP($A565,[18]Dept!$A$5:$T$34,18,FALSE)*T$3%</f>
        <v>0</v>
      </c>
      <c r="U565" s="61">
        <f>VLOOKUP($A565,[18]Dept!$A$5:$T$34,19,FALSE)*U$3%</f>
        <v>0</v>
      </c>
      <c r="V565" s="61">
        <f t="shared" si="459"/>
        <v>0</v>
      </c>
    </row>
    <row r="566" spans="1:22" s="6" customFormat="1" hidden="1">
      <c r="A566" s="51">
        <v>518</v>
      </c>
      <c r="B566" s="11" t="s">
        <v>233</v>
      </c>
      <c r="C566" s="59" t="s">
        <v>226</v>
      </c>
      <c r="D566" s="59"/>
      <c r="E566" s="61">
        <f t="shared" si="447"/>
        <v>0</v>
      </c>
      <c r="F566" s="61"/>
      <c r="G566" s="61">
        <f>VLOOKUP($A566,[18]Dept!$A$5:$T$34,5,FALSE)*G$3%</f>
        <v>0</v>
      </c>
      <c r="H566" s="61">
        <f>VLOOKUP($A566,[18]Dept!$A$5:$T$34,6,FALSE)*H$3%</f>
        <v>0</v>
      </c>
      <c r="I566" s="61">
        <f>VLOOKUP($A566,[18]Dept!$A$5:$T$34,7,FALSE)*I$3%</f>
        <v>0</v>
      </c>
      <c r="J566" s="61">
        <f t="shared" si="456"/>
        <v>0</v>
      </c>
      <c r="K566" s="61">
        <f>VLOOKUP($A566,[18]Dept!$A$5:$T$34,9,FALSE)*K$3%</f>
        <v>0</v>
      </c>
      <c r="L566" s="61">
        <f>VLOOKUP($A566,[18]Dept!$A$5:$T$34,10,FALSE)*L$3%</f>
        <v>0</v>
      </c>
      <c r="M566" s="61">
        <f>VLOOKUP($A566,[18]Dept!$A$5:$T$34,11,FALSE)*M$3%</f>
        <v>0</v>
      </c>
      <c r="N566" s="61">
        <f t="shared" si="457"/>
        <v>0</v>
      </c>
      <c r="O566" s="61">
        <f>VLOOKUP($A566,[18]Dept!$A$5:$T$34,13,FALSE)*O$3%</f>
        <v>0</v>
      </c>
      <c r="P566" s="61">
        <f>VLOOKUP($A566,[18]Dept!$A$5:$T$34,14,FALSE)*P$3%</f>
        <v>0</v>
      </c>
      <c r="Q566" s="61">
        <f>VLOOKUP($A566,[18]Dept!$A$5:$T$34,15,FALSE)*Q$3%</f>
        <v>0</v>
      </c>
      <c r="R566" s="61">
        <f t="shared" si="458"/>
        <v>0</v>
      </c>
      <c r="S566" s="61">
        <f>VLOOKUP($A566,[18]Dept!$A$5:$T$34,17,FALSE)*S$3%</f>
        <v>0</v>
      </c>
      <c r="T566" s="61">
        <f>VLOOKUP($A566,[18]Dept!$A$5:$T$34,18,FALSE)*T$3%</f>
        <v>0</v>
      </c>
      <c r="U566" s="61">
        <f>VLOOKUP($A566,[18]Dept!$A$5:$T$34,19,FALSE)*U$3%</f>
        <v>0</v>
      </c>
      <c r="V566" s="61">
        <f t="shared" si="459"/>
        <v>0</v>
      </c>
    </row>
    <row r="567" spans="1:22" s="6" customFormat="1" hidden="1">
      <c r="A567" s="51">
        <v>519</v>
      </c>
      <c r="B567" s="11" t="s">
        <v>233</v>
      </c>
      <c r="C567" s="59" t="s">
        <v>225</v>
      </c>
      <c r="D567" s="59"/>
      <c r="E567" s="61">
        <f t="shared" si="447"/>
        <v>0</v>
      </c>
      <c r="F567" s="61"/>
      <c r="G567" s="61">
        <f>VLOOKUP($A567,[18]Dept!$A$5:$T$34,5,FALSE)*G$3%</f>
        <v>0</v>
      </c>
      <c r="H567" s="61">
        <f>VLOOKUP($A567,[18]Dept!$A$5:$T$34,6,FALSE)*H$3%</f>
        <v>0</v>
      </c>
      <c r="I567" s="61">
        <f>VLOOKUP($A567,[18]Dept!$A$5:$T$34,7,FALSE)*I$3%</f>
        <v>0</v>
      </c>
      <c r="J567" s="61">
        <f t="shared" si="456"/>
        <v>0</v>
      </c>
      <c r="K567" s="61">
        <f>VLOOKUP($A567,[18]Dept!$A$5:$T$34,9,FALSE)*K$3%</f>
        <v>0</v>
      </c>
      <c r="L567" s="61">
        <f>VLOOKUP($A567,[18]Dept!$A$5:$T$34,10,FALSE)*L$3%</f>
        <v>0</v>
      </c>
      <c r="M567" s="61">
        <f>VLOOKUP($A567,[18]Dept!$A$5:$T$34,11,FALSE)*M$3%</f>
        <v>0</v>
      </c>
      <c r="N567" s="61">
        <f t="shared" si="457"/>
        <v>0</v>
      </c>
      <c r="O567" s="61">
        <f>VLOOKUP($A567,[18]Dept!$A$5:$T$34,13,FALSE)*O$3%</f>
        <v>0</v>
      </c>
      <c r="P567" s="61">
        <f>VLOOKUP($A567,[18]Dept!$A$5:$T$34,14,FALSE)*P$3%</f>
        <v>0</v>
      </c>
      <c r="Q567" s="61">
        <f>VLOOKUP($A567,[18]Dept!$A$5:$T$34,15,FALSE)*Q$3%</f>
        <v>0</v>
      </c>
      <c r="R567" s="61">
        <f t="shared" si="458"/>
        <v>0</v>
      </c>
      <c r="S567" s="61">
        <f>VLOOKUP($A567,[18]Dept!$A$5:$T$34,17,FALSE)*S$3%</f>
        <v>0</v>
      </c>
      <c r="T567" s="61">
        <f>VLOOKUP($A567,[18]Dept!$A$5:$T$34,18,FALSE)*T$3%</f>
        <v>0</v>
      </c>
      <c r="U567" s="61">
        <f>VLOOKUP($A567,[18]Dept!$A$5:$T$34,19,FALSE)*U$3%</f>
        <v>0</v>
      </c>
      <c r="V567" s="61">
        <f t="shared" si="459"/>
        <v>0</v>
      </c>
    </row>
    <row r="568" spans="1:22" s="6" customFormat="1" hidden="1">
      <c r="A568" s="51">
        <v>520</v>
      </c>
      <c r="B568" s="11" t="s">
        <v>233</v>
      </c>
      <c r="C568" s="59" t="s">
        <v>224</v>
      </c>
      <c r="D568" s="59"/>
      <c r="E568" s="61">
        <f t="shared" si="447"/>
        <v>0</v>
      </c>
      <c r="F568" s="61"/>
      <c r="G568" s="61">
        <f>VLOOKUP($A568,[18]Dept!$A$5:$T$34,5,FALSE)*G$3%</f>
        <v>0</v>
      </c>
      <c r="H568" s="61">
        <f>VLOOKUP($A568,[18]Dept!$A$5:$T$34,6,FALSE)*H$3%</f>
        <v>0</v>
      </c>
      <c r="I568" s="61">
        <f>VLOOKUP($A568,[18]Dept!$A$5:$T$34,7,FALSE)*I$3%</f>
        <v>0</v>
      </c>
      <c r="J568" s="61">
        <f t="shared" si="456"/>
        <v>0</v>
      </c>
      <c r="K568" s="61">
        <f>VLOOKUP($A568,[18]Dept!$A$5:$T$34,9,FALSE)*K$3%</f>
        <v>0</v>
      </c>
      <c r="L568" s="61">
        <f>VLOOKUP($A568,[18]Dept!$A$5:$T$34,10,FALSE)*L$3%</f>
        <v>0</v>
      </c>
      <c r="M568" s="61">
        <f>VLOOKUP($A568,[18]Dept!$A$5:$T$34,11,FALSE)*M$3%</f>
        <v>0</v>
      </c>
      <c r="N568" s="61">
        <f t="shared" si="457"/>
        <v>0</v>
      </c>
      <c r="O568" s="61">
        <f>VLOOKUP($A568,[18]Dept!$A$5:$T$34,13,FALSE)*O$3%</f>
        <v>0</v>
      </c>
      <c r="P568" s="61">
        <f>VLOOKUP($A568,[18]Dept!$A$5:$T$34,14,FALSE)*P$3%</f>
        <v>0</v>
      </c>
      <c r="Q568" s="61">
        <f>VLOOKUP($A568,[18]Dept!$A$5:$T$34,15,FALSE)*Q$3%</f>
        <v>0</v>
      </c>
      <c r="R568" s="61">
        <f t="shared" si="458"/>
        <v>0</v>
      </c>
      <c r="S568" s="61">
        <f>VLOOKUP($A568,[18]Dept!$A$5:$T$34,17,FALSE)*S$3%</f>
        <v>0</v>
      </c>
      <c r="T568" s="61">
        <f>VLOOKUP($A568,[18]Dept!$A$5:$T$34,18,FALSE)*T$3%</f>
        <v>0</v>
      </c>
      <c r="U568" s="61">
        <f>VLOOKUP($A568,[18]Dept!$A$5:$T$34,19,FALSE)*U$3%</f>
        <v>0</v>
      </c>
      <c r="V568" s="61">
        <f t="shared" si="459"/>
        <v>0</v>
      </c>
    </row>
    <row r="569" spans="1:22" s="6" customFormat="1" hidden="1">
      <c r="A569" s="112">
        <v>521</v>
      </c>
      <c r="B569" s="113" t="s">
        <v>234</v>
      </c>
      <c r="C569" s="114" t="s">
        <v>230</v>
      </c>
      <c r="D569" s="114"/>
      <c r="E569" s="74">
        <f>SUM(E570:E575)</f>
        <v>51032.332245413781</v>
      </c>
      <c r="F569" s="74"/>
      <c r="G569" s="68">
        <f>SUM(G570:G575)</f>
        <v>28763.905898022982</v>
      </c>
      <c r="H569" s="68">
        <f t="shared" ref="H569" si="460">SUM(H570:H575)</f>
        <v>0</v>
      </c>
      <c r="I569" s="68">
        <f t="shared" ref="I569" si="461">SUM(I570:I575)</f>
        <v>0</v>
      </c>
      <c r="J569" s="68">
        <f>SUM(G569:I569)</f>
        <v>28763.905898022982</v>
      </c>
      <c r="K569" s="68">
        <f>SUM(K570:K575)</f>
        <v>0</v>
      </c>
      <c r="L569" s="68">
        <f t="shared" ref="L569" si="462">SUM(L570:L575)</f>
        <v>0</v>
      </c>
      <c r="M569" s="68">
        <f t="shared" ref="M569" si="463">SUM(M570:M575)</f>
        <v>0</v>
      </c>
      <c r="N569" s="68">
        <f>SUM(K569:M569)</f>
        <v>0</v>
      </c>
      <c r="O569" s="68">
        <f>SUM(O570:O575)</f>
        <v>22268.426347390799</v>
      </c>
      <c r="P569" s="68">
        <f t="shared" ref="P569" si="464">SUM(P570:P575)</f>
        <v>0</v>
      </c>
      <c r="Q569" s="68">
        <f t="shared" ref="Q569" si="465">SUM(Q570:Q575)</f>
        <v>0</v>
      </c>
      <c r="R569" s="68">
        <f>SUM(O569:Q569)</f>
        <v>22268.426347390799</v>
      </c>
      <c r="S569" s="68">
        <f>SUM(S570:S575)</f>
        <v>0</v>
      </c>
      <c r="T569" s="68">
        <f t="shared" ref="T569" si="466">SUM(T570:T575)</f>
        <v>0</v>
      </c>
      <c r="U569" s="68">
        <f t="shared" ref="U569" si="467">SUM(U570:U575)</f>
        <v>0</v>
      </c>
      <c r="V569" s="68">
        <f>SUM(S569:U569)</f>
        <v>0</v>
      </c>
    </row>
    <row r="570" spans="1:22" s="6" customFormat="1" hidden="1">
      <c r="A570" s="51">
        <v>522</v>
      </c>
      <c r="B570" s="11" t="s">
        <v>234</v>
      </c>
      <c r="C570" s="59" t="s">
        <v>229</v>
      </c>
      <c r="D570" s="59"/>
      <c r="E570" s="61">
        <f t="shared" si="447"/>
        <v>51032.332245413781</v>
      </c>
      <c r="F570" s="61"/>
      <c r="G570" s="61">
        <f>VLOOKUP($A570,[18]Dept!$A$5:$T$34,5,FALSE)*G$3%</f>
        <v>28763.905898022982</v>
      </c>
      <c r="H570" s="61">
        <f>VLOOKUP($A570,[18]Dept!$A$5:$T$34,6,FALSE)*H$3%</f>
        <v>0</v>
      </c>
      <c r="I570" s="61">
        <f>VLOOKUP($A570,[18]Dept!$A$5:$T$34,7,FALSE)*I$3%</f>
        <v>0</v>
      </c>
      <c r="J570" s="61">
        <f t="shared" ref="J570:J575" si="468">SUM(G570:I570)</f>
        <v>28763.905898022982</v>
      </c>
      <c r="K570" s="61">
        <f>VLOOKUP($A570,[18]Dept!$A$5:$T$34,9,FALSE)*K$3%</f>
        <v>0</v>
      </c>
      <c r="L570" s="61">
        <f>VLOOKUP($A570,[18]Dept!$A$5:$T$34,10,FALSE)*L$3%</f>
        <v>0</v>
      </c>
      <c r="M570" s="61">
        <f>VLOOKUP($A570,[18]Dept!$A$5:$T$34,11,FALSE)*M$3%</f>
        <v>0</v>
      </c>
      <c r="N570" s="61">
        <f t="shared" ref="N570:N575" si="469">SUM(K570:M570)</f>
        <v>0</v>
      </c>
      <c r="O570" s="61">
        <f>VLOOKUP($A570,[18]Dept!$A$5:$T$34,13,FALSE)*O$3%</f>
        <v>22268.426347390799</v>
      </c>
      <c r="P570" s="61">
        <f>VLOOKUP($A570,[18]Dept!$A$5:$T$34,14,FALSE)*P$3%</f>
        <v>0</v>
      </c>
      <c r="Q570" s="61">
        <f>VLOOKUP($A570,[18]Dept!$A$5:$T$34,15,FALSE)*Q$3%</f>
        <v>0</v>
      </c>
      <c r="R570" s="61">
        <f t="shared" ref="R570:R575" si="470">SUM(O570:Q570)</f>
        <v>22268.426347390799</v>
      </c>
      <c r="S570" s="61">
        <f>VLOOKUP($A570,[18]Dept!$A$5:$T$34,17,FALSE)*S$3%</f>
        <v>0</v>
      </c>
      <c r="T570" s="61">
        <f>VLOOKUP($A570,[18]Dept!$A$5:$T$34,18,FALSE)*T$3%</f>
        <v>0</v>
      </c>
      <c r="U570" s="61">
        <f>VLOOKUP($A570,[18]Dept!$A$5:$T$34,19,FALSE)*U$3%</f>
        <v>0</v>
      </c>
      <c r="V570" s="61">
        <f t="shared" ref="V570:V575" si="471">SUM(S570:U570)</f>
        <v>0</v>
      </c>
    </row>
    <row r="571" spans="1:22" s="6" customFormat="1" hidden="1">
      <c r="A571" s="51">
        <v>523</v>
      </c>
      <c r="B571" s="11" t="s">
        <v>234</v>
      </c>
      <c r="C571" s="59" t="s">
        <v>228</v>
      </c>
      <c r="D571" s="59"/>
      <c r="E571" s="61">
        <f t="shared" si="447"/>
        <v>0</v>
      </c>
      <c r="F571" s="61"/>
      <c r="G571" s="61">
        <f>VLOOKUP($A571,[18]Dept!$A$5:$T$34,5,FALSE)*G$3%</f>
        <v>0</v>
      </c>
      <c r="H571" s="61">
        <f>VLOOKUP($A571,[18]Dept!$A$5:$T$34,6,FALSE)*H$3%</f>
        <v>0</v>
      </c>
      <c r="I571" s="61">
        <f>VLOOKUP($A571,[18]Dept!$A$5:$T$34,7,FALSE)*I$3%</f>
        <v>0</v>
      </c>
      <c r="J571" s="61">
        <f t="shared" si="468"/>
        <v>0</v>
      </c>
      <c r="K571" s="61">
        <f>VLOOKUP($A571,[18]Dept!$A$5:$T$34,9,FALSE)*K$3%</f>
        <v>0</v>
      </c>
      <c r="L571" s="61">
        <f>VLOOKUP($A571,[18]Dept!$A$5:$T$34,10,FALSE)*L$3%</f>
        <v>0</v>
      </c>
      <c r="M571" s="61">
        <f>VLOOKUP($A571,[18]Dept!$A$5:$T$34,11,FALSE)*M$3%</f>
        <v>0</v>
      </c>
      <c r="N571" s="61">
        <f t="shared" si="469"/>
        <v>0</v>
      </c>
      <c r="O571" s="61">
        <f>VLOOKUP($A571,[18]Dept!$A$5:$T$34,13,FALSE)*O$3%</f>
        <v>0</v>
      </c>
      <c r="P571" s="61">
        <f>VLOOKUP($A571,[18]Dept!$A$5:$T$34,14,FALSE)*P$3%</f>
        <v>0</v>
      </c>
      <c r="Q571" s="61">
        <f>VLOOKUP($A571,[18]Dept!$A$5:$T$34,15,FALSE)*Q$3%</f>
        <v>0</v>
      </c>
      <c r="R571" s="61">
        <f t="shared" si="470"/>
        <v>0</v>
      </c>
      <c r="S571" s="61">
        <f>VLOOKUP($A571,[18]Dept!$A$5:$T$34,17,FALSE)*S$3%</f>
        <v>0</v>
      </c>
      <c r="T571" s="61">
        <f>VLOOKUP($A571,[18]Dept!$A$5:$T$34,18,FALSE)*T$3%</f>
        <v>0</v>
      </c>
      <c r="U571" s="61">
        <f>VLOOKUP($A571,[18]Dept!$A$5:$T$34,19,FALSE)*U$3%</f>
        <v>0</v>
      </c>
      <c r="V571" s="61">
        <f t="shared" si="471"/>
        <v>0</v>
      </c>
    </row>
    <row r="572" spans="1:22" s="6" customFormat="1" hidden="1">
      <c r="A572" s="51">
        <v>524</v>
      </c>
      <c r="B572" s="11" t="s">
        <v>234</v>
      </c>
      <c r="C572" s="59" t="s">
        <v>227</v>
      </c>
      <c r="D572" s="59"/>
      <c r="E572" s="61">
        <f t="shared" si="447"/>
        <v>0</v>
      </c>
      <c r="F572" s="61"/>
      <c r="G572" s="61">
        <f>VLOOKUP($A572,[18]Dept!$A$5:$T$34,5,FALSE)*G$3%</f>
        <v>0</v>
      </c>
      <c r="H572" s="61">
        <f>VLOOKUP($A572,[18]Dept!$A$5:$T$34,6,FALSE)*H$3%</f>
        <v>0</v>
      </c>
      <c r="I572" s="61">
        <f>VLOOKUP($A572,[18]Dept!$A$5:$T$34,7,FALSE)*I$3%</f>
        <v>0</v>
      </c>
      <c r="J572" s="61">
        <f t="shared" si="468"/>
        <v>0</v>
      </c>
      <c r="K572" s="61">
        <f>VLOOKUP($A572,[18]Dept!$A$5:$T$34,9,FALSE)*K$3%</f>
        <v>0</v>
      </c>
      <c r="L572" s="61">
        <f>VLOOKUP($A572,[18]Dept!$A$5:$T$34,10,FALSE)*L$3%</f>
        <v>0</v>
      </c>
      <c r="M572" s="61">
        <f>VLOOKUP($A572,[18]Dept!$A$5:$T$34,11,FALSE)*M$3%</f>
        <v>0</v>
      </c>
      <c r="N572" s="61">
        <f t="shared" si="469"/>
        <v>0</v>
      </c>
      <c r="O572" s="61">
        <f>VLOOKUP($A572,[18]Dept!$A$5:$T$34,13,FALSE)*O$3%</f>
        <v>0</v>
      </c>
      <c r="P572" s="61">
        <f>VLOOKUP($A572,[18]Dept!$A$5:$T$34,14,FALSE)*P$3%</f>
        <v>0</v>
      </c>
      <c r="Q572" s="61">
        <f>VLOOKUP($A572,[18]Dept!$A$5:$T$34,15,FALSE)*Q$3%</f>
        <v>0</v>
      </c>
      <c r="R572" s="61">
        <f t="shared" si="470"/>
        <v>0</v>
      </c>
      <c r="S572" s="61">
        <f>VLOOKUP($A572,[18]Dept!$A$5:$T$34,17,FALSE)*S$3%</f>
        <v>0</v>
      </c>
      <c r="T572" s="61">
        <f>VLOOKUP($A572,[18]Dept!$A$5:$T$34,18,FALSE)*T$3%</f>
        <v>0</v>
      </c>
      <c r="U572" s="61">
        <f>VLOOKUP($A572,[18]Dept!$A$5:$T$34,19,FALSE)*U$3%</f>
        <v>0</v>
      </c>
      <c r="V572" s="61">
        <f t="shared" si="471"/>
        <v>0</v>
      </c>
    </row>
    <row r="573" spans="1:22" s="6" customFormat="1" hidden="1">
      <c r="A573" s="51">
        <v>525</v>
      </c>
      <c r="B573" s="11" t="s">
        <v>234</v>
      </c>
      <c r="C573" s="59" t="s">
        <v>226</v>
      </c>
      <c r="D573" s="59"/>
      <c r="E573" s="61">
        <f t="shared" si="447"/>
        <v>0</v>
      </c>
      <c r="F573" s="61"/>
      <c r="G573" s="61">
        <f>VLOOKUP($A573,[18]Dept!$A$5:$T$34,5,FALSE)*G$3%</f>
        <v>0</v>
      </c>
      <c r="H573" s="61">
        <f>VLOOKUP($A573,[18]Dept!$A$5:$T$34,6,FALSE)*H$3%</f>
        <v>0</v>
      </c>
      <c r="I573" s="61">
        <f>VLOOKUP($A573,[18]Dept!$A$5:$T$34,7,FALSE)*I$3%</f>
        <v>0</v>
      </c>
      <c r="J573" s="61">
        <f t="shared" si="468"/>
        <v>0</v>
      </c>
      <c r="K573" s="61">
        <f>VLOOKUP($A573,[18]Dept!$A$5:$T$34,9,FALSE)*K$3%</f>
        <v>0</v>
      </c>
      <c r="L573" s="61">
        <f>VLOOKUP($A573,[18]Dept!$A$5:$T$34,10,FALSE)*L$3%</f>
        <v>0</v>
      </c>
      <c r="M573" s="61">
        <f>VLOOKUP($A573,[18]Dept!$A$5:$T$34,11,FALSE)*M$3%</f>
        <v>0</v>
      </c>
      <c r="N573" s="61">
        <f t="shared" si="469"/>
        <v>0</v>
      </c>
      <c r="O573" s="61">
        <f>VLOOKUP($A573,[18]Dept!$A$5:$T$34,13,FALSE)*O$3%</f>
        <v>0</v>
      </c>
      <c r="P573" s="61">
        <f>VLOOKUP($A573,[18]Dept!$A$5:$T$34,14,FALSE)*P$3%</f>
        <v>0</v>
      </c>
      <c r="Q573" s="61">
        <f>VLOOKUP($A573,[18]Dept!$A$5:$T$34,15,FALSE)*Q$3%</f>
        <v>0</v>
      </c>
      <c r="R573" s="61">
        <f t="shared" si="470"/>
        <v>0</v>
      </c>
      <c r="S573" s="61">
        <f>VLOOKUP($A573,[18]Dept!$A$5:$T$34,17,FALSE)*S$3%</f>
        <v>0</v>
      </c>
      <c r="T573" s="61">
        <f>VLOOKUP($A573,[18]Dept!$A$5:$T$34,18,FALSE)*T$3%</f>
        <v>0</v>
      </c>
      <c r="U573" s="61">
        <f>VLOOKUP($A573,[18]Dept!$A$5:$T$34,19,FALSE)*U$3%</f>
        <v>0</v>
      </c>
      <c r="V573" s="61">
        <f t="shared" si="471"/>
        <v>0</v>
      </c>
    </row>
    <row r="574" spans="1:22" s="6" customFormat="1" hidden="1">
      <c r="A574" s="51">
        <v>526</v>
      </c>
      <c r="B574" s="11" t="s">
        <v>234</v>
      </c>
      <c r="C574" s="59" t="s">
        <v>225</v>
      </c>
      <c r="D574" s="59"/>
      <c r="E574" s="61">
        <f t="shared" si="447"/>
        <v>0</v>
      </c>
      <c r="F574" s="61"/>
      <c r="G574" s="61">
        <f>VLOOKUP($A574,[18]Dept!$A$5:$T$34,5,FALSE)*G$3%</f>
        <v>0</v>
      </c>
      <c r="H574" s="61">
        <f>VLOOKUP($A574,[18]Dept!$A$5:$T$34,6,FALSE)*H$3%</f>
        <v>0</v>
      </c>
      <c r="I574" s="61">
        <f>VLOOKUP($A574,[18]Dept!$A$5:$T$34,7,FALSE)*I$3%</f>
        <v>0</v>
      </c>
      <c r="J574" s="61">
        <f t="shared" si="468"/>
        <v>0</v>
      </c>
      <c r="K574" s="61">
        <f>VLOOKUP($A574,[18]Dept!$A$5:$T$34,9,FALSE)*K$3%</f>
        <v>0</v>
      </c>
      <c r="L574" s="61">
        <f>VLOOKUP($A574,[18]Dept!$A$5:$T$34,10,FALSE)*L$3%</f>
        <v>0</v>
      </c>
      <c r="M574" s="61">
        <f>VLOOKUP($A574,[18]Dept!$A$5:$T$34,11,FALSE)*M$3%</f>
        <v>0</v>
      </c>
      <c r="N574" s="61">
        <f t="shared" si="469"/>
        <v>0</v>
      </c>
      <c r="O574" s="61">
        <f>VLOOKUP($A574,[18]Dept!$A$5:$T$34,13,FALSE)*O$3%</f>
        <v>0</v>
      </c>
      <c r="P574" s="61">
        <f>VLOOKUP($A574,[18]Dept!$A$5:$T$34,14,FALSE)*P$3%</f>
        <v>0</v>
      </c>
      <c r="Q574" s="61">
        <f>VLOOKUP($A574,[18]Dept!$A$5:$T$34,15,FALSE)*Q$3%</f>
        <v>0</v>
      </c>
      <c r="R574" s="61">
        <f t="shared" si="470"/>
        <v>0</v>
      </c>
      <c r="S574" s="61">
        <f>VLOOKUP($A574,[18]Dept!$A$5:$T$34,17,FALSE)*S$3%</f>
        <v>0</v>
      </c>
      <c r="T574" s="61">
        <f>VLOOKUP($A574,[18]Dept!$A$5:$T$34,18,FALSE)*T$3%</f>
        <v>0</v>
      </c>
      <c r="U574" s="61">
        <f>VLOOKUP($A574,[18]Dept!$A$5:$T$34,19,FALSE)*U$3%</f>
        <v>0</v>
      </c>
      <c r="V574" s="61">
        <f t="shared" si="471"/>
        <v>0</v>
      </c>
    </row>
    <row r="575" spans="1:22" s="6" customFormat="1" hidden="1">
      <c r="A575" s="51">
        <v>527</v>
      </c>
      <c r="B575" s="11" t="s">
        <v>234</v>
      </c>
      <c r="C575" s="59" t="s">
        <v>224</v>
      </c>
      <c r="D575" s="59"/>
      <c r="E575" s="61">
        <f t="shared" si="447"/>
        <v>0</v>
      </c>
      <c r="F575" s="61"/>
      <c r="G575" s="61">
        <f>VLOOKUP($A575,[18]Dept!$A$5:$T$34,5,FALSE)*G$3%</f>
        <v>0</v>
      </c>
      <c r="H575" s="61">
        <f>VLOOKUP($A575,[18]Dept!$A$5:$T$34,6,FALSE)*H$3%</f>
        <v>0</v>
      </c>
      <c r="I575" s="61">
        <f>VLOOKUP($A575,[18]Dept!$A$5:$T$34,7,FALSE)*I$3%</f>
        <v>0</v>
      </c>
      <c r="J575" s="61">
        <f t="shared" si="468"/>
        <v>0</v>
      </c>
      <c r="K575" s="61">
        <f>VLOOKUP($A575,[18]Dept!$A$5:$T$34,9,FALSE)*K$3%</f>
        <v>0</v>
      </c>
      <c r="L575" s="61">
        <f>VLOOKUP($A575,[18]Dept!$A$5:$T$34,10,FALSE)*L$3%</f>
        <v>0</v>
      </c>
      <c r="M575" s="61">
        <f>VLOOKUP($A575,[18]Dept!$A$5:$T$34,11,FALSE)*M$3%</f>
        <v>0</v>
      </c>
      <c r="N575" s="61">
        <f t="shared" si="469"/>
        <v>0</v>
      </c>
      <c r="O575" s="61">
        <f>VLOOKUP($A575,[18]Dept!$A$5:$T$34,13,FALSE)*O$3%</f>
        <v>0</v>
      </c>
      <c r="P575" s="61">
        <f>VLOOKUP($A575,[18]Dept!$A$5:$T$34,14,FALSE)*P$3%</f>
        <v>0</v>
      </c>
      <c r="Q575" s="61">
        <f>VLOOKUP($A575,[18]Dept!$A$5:$T$34,15,FALSE)*Q$3%</f>
        <v>0</v>
      </c>
      <c r="R575" s="61">
        <f t="shared" si="470"/>
        <v>0</v>
      </c>
      <c r="S575" s="61">
        <f>VLOOKUP($A575,[18]Dept!$A$5:$T$34,17,FALSE)*S$3%</f>
        <v>0</v>
      </c>
      <c r="T575" s="61">
        <f>VLOOKUP($A575,[18]Dept!$A$5:$T$34,18,FALSE)*T$3%</f>
        <v>0</v>
      </c>
      <c r="U575" s="61">
        <f>VLOOKUP($A575,[18]Dept!$A$5:$T$34,19,FALSE)*U$3%</f>
        <v>0</v>
      </c>
      <c r="V575" s="61">
        <f t="shared" si="471"/>
        <v>0</v>
      </c>
    </row>
    <row r="576" spans="1:22" s="6" customFormat="1" hidden="1">
      <c r="A576" s="112">
        <v>528</v>
      </c>
      <c r="B576" s="113" t="s">
        <v>151</v>
      </c>
      <c r="C576" s="114" t="s">
        <v>223</v>
      </c>
      <c r="D576" s="114"/>
      <c r="E576" s="74">
        <f>SUM(E577:E582)</f>
        <v>22785.750842399859</v>
      </c>
      <c r="F576" s="74"/>
      <c r="G576" s="68">
        <f>SUM(G577:G582)</f>
        <v>0</v>
      </c>
      <c r="H576" s="68">
        <f t="shared" ref="H576" si="472">SUM(H577:H582)</f>
        <v>22785.750842399859</v>
      </c>
      <c r="I576" s="68">
        <f t="shared" ref="I576" si="473">SUM(I577:I582)</f>
        <v>0</v>
      </c>
      <c r="J576" s="68">
        <f>SUM(G576:I576)</f>
        <v>22785.750842399859</v>
      </c>
      <c r="K576" s="68">
        <f>SUM(K577:K582)</f>
        <v>0</v>
      </c>
      <c r="L576" s="68">
        <f t="shared" ref="L576" si="474">SUM(L577:L582)</f>
        <v>0</v>
      </c>
      <c r="M576" s="68">
        <f t="shared" ref="M576" si="475">SUM(M577:M582)</f>
        <v>0</v>
      </c>
      <c r="N576" s="68">
        <f>SUM(K576:M576)</f>
        <v>0</v>
      </c>
      <c r="O576" s="68">
        <f>SUM(O577:O582)</f>
        <v>0</v>
      </c>
      <c r="P576" s="68">
        <f t="shared" ref="P576" si="476">SUM(P577:P582)</f>
        <v>0</v>
      </c>
      <c r="Q576" s="68">
        <f t="shared" ref="Q576" si="477">SUM(Q577:Q582)</f>
        <v>0</v>
      </c>
      <c r="R576" s="68">
        <f>SUM(O576:Q576)</f>
        <v>0</v>
      </c>
      <c r="S576" s="68">
        <f>SUM(S577:S582)</f>
        <v>0</v>
      </c>
      <c r="T576" s="68">
        <f t="shared" ref="T576" si="478">SUM(T577:T582)</f>
        <v>0</v>
      </c>
      <c r="U576" s="68">
        <f t="shared" ref="U576" si="479">SUM(U577:U582)</f>
        <v>0</v>
      </c>
      <c r="V576" s="68">
        <f>SUM(S576:U576)</f>
        <v>0</v>
      </c>
    </row>
    <row r="577" spans="1:22" s="6" customFormat="1" hidden="1">
      <c r="A577" s="51">
        <v>529</v>
      </c>
      <c r="B577" s="11" t="s">
        <v>151</v>
      </c>
      <c r="C577" s="59" t="s">
        <v>229</v>
      </c>
      <c r="D577" s="59"/>
      <c r="E577" s="61">
        <f t="shared" si="447"/>
        <v>0</v>
      </c>
      <c r="F577" s="61"/>
      <c r="G577" s="61">
        <f>VLOOKUP($A577,[12]Dept!$A$4:$U$34,6,)*G$3%</f>
        <v>0</v>
      </c>
      <c r="H577" s="61">
        <f>VLOOKUP($A577,[12]Dept!$A$4:$U$34,7,)*H$3%</f>
        <v>0</v>
      </c>
      <c r="I577" s="61">
        <f>VLOOKUP($A577,[12]Dept!$A$4:$U$34,8,)*I$3%</f>
        <v>0</v>
      </c>
      <c r="J577" s="61">
        <f t="shared" ref="J577:J622" si="480">SUM(G577:I577)</f>
        <v>0</v>
      </c>
      <c r="K577" s="61">
        <f>VLOOKUP($A577,[12]Dept!$A$4:$U$34,10,)*K$3%</f>
        <v>0</v>
      </c>
      <c r="L577" s="61">
        <f>VLOOKUP($A577,[12]Dept!$A$4:$U$34,11,)*L$3%</f>
        <v>0</v>
      </c>
      <c r="M577" s="61">
        <f>VLOOKUP($A577,[12]Dept!$A$4:$U$34,12,)*M$3%</f>
        <v>0</v>
      </c>
      <c r="N577" s="61">
        <f t="shared" ref="N577:N589" si="481">SUM(K577:M577)</f>
        <v>0</v>
      </c>
      <c r="O577" s="61">
        <f>VLOOKUP($A577,[12]Dept!$A$4:$U$34,14,)*O$3%</f>
        <v>0</v>
      </c>
      <c r="P577" s="61">
        <f>VLOOKUP($A577,[12]Dept!$A$4:$U$34,15,)*P$3%</f>
        <v>0</v>
      </c>
      <c r="Q577" s="61">
        <f>VLOOKUP($A577,[12]Dept!$A$4:$U$34,16,)*Q$3%</f>
        <v>0</v>
      </c>
      <c r="R577" s="61">
        <f t="shared" ref="R577:R589" si="482">SUM(O577:Q577)</f>
        <v>0</v>
      </c>
      <c r="S577" s="61">
        <f>VLOOKUP($A577,[12]Dept!$A$4:$U$34,18,)*S$3%</f>
        <v>0</v>
      </c>
      <c r="T577" s="61">
        <f>VLOOKUP($A577,[12]Dept!$A$4:$U$34,19,)*T$3%</f>
        <v>0</v>
      </c>
      <c r="U577" s="61">
        <f>VLOOKUP($A577,[12]Dept!$A$4:$U$34,20,)*U$3%</f>
        <v>0</v>
      </c>
      <c r="V577" s="61">
        <f t="shared" ref="V577:V589" si="483">SUM(S577:U577)</f>
        <v>0</v>
      </c>
    </row>
    <row r="578" spans="1:22" s="6" customFormat="1" hidden="1">
      <c r="A578" s="51">
        <v>530</v>
      </c>
      <c r="B578" s="11" t="s">
        <v>151</v>
      </c>
      <c r="C578" s="59" t="s">
        <v>228</v>
      </c>
      <c r="D578" s="59"/>
      <c r="E578" s="61">
        <f t="shared" si="447"/>
        <v>0</v>
      </c>
      <c r="F578" s="61"/>
      <c r="G578" s="61">
        <f>VLOOKUP($A578,[12]Dept!$A$4:$U$34,6,)*G$3%</f>
        <v>0</v>
      </c>
      <c r="H578" s="61">
        <f>VLOOKUP($A578,[12]Dept!$A$4:$U$34,7,)*H$3%</f>
        <v>0</v>
      </c>
      <c r="I578" s="61">
        <f>VLOOKUP($A578,[12]Dept!$A$4:$U$34,8,)*I$3%</f>
        <v>0</v>
      </c>
      <c r="J578" s="61">
        <f t="shared" si="480"/>
        <v>0</v>
      </c>
      <c r="K578" s="61">
        <f>VLOOKUP($A578,[12]Dept!$A$4:$U$34,10,)*K$3%</f>
        <v>0</v>
      </c>
      <c r="L578" s="61">
        <f>VLOOKUP($A578,[12]Dept!$A$4:$U$34,11,)*L$3%</f>
        <v>0</v>
      </c>
      <c r="M578" s="61">
        <f>VLOOKUP($A578,[12]Dept!$A$4:$U$34,12,)*M$3%</f>
        <v>0</v>
      </c>
      <c r="N578" s="61">
        <f t="shared" si="481"/>
        <v>0</v>
      </c>
      <c r="O578" s="61">
        <f>VLOOKUP($A578,[12]Dept!$A$4:$U$34,14,)*O$3%</f>
        <v>0</v>
      </c>
      <c r="P578" s="61">
        <f>VLOOKUP($A578,[12]Dept!$A$4:$U$34,15,)*P$3%</f>
        <v>0</v>
      </c>
      <c r="Q578" s="61">
        <f>VLOOKUP($A578,[12]Dept!$A$4:$U$34,16,)*Q$3%</f>
        <v>0</v>
      </c>
      <c r="R578" s="61">
        <f t="shared" si="482"/>
        <v>0</v>
      </c>
      <c r="S578" s="61">
        <f>VLOOKUP($A578,[12]Dept!$A$4:$U$34,18,)*S$3%</f>
        <v>0</v>
      </c>
      <c r="T578" s="61">
        <f>VLOOKUP($A578,[12]Dept!$A$4:$U$34,19,)*T$3%</f>
        <v>0</v>
      </c>
      <c r="U578" s="61">
        <f>VLOOKUP($A578,[12]Dept!$A$4:$U$34,20,)*U$3%</f>
        <v>0</v>
      </c>
      <c r="V578" s="61">
        <f t="shared" si="483"/>
        <v>0</v>
      </c>
    </row>
    <row r="579" spans="1:22" s="6" customFormat="1" hidden="1">
      <c r="A579" s="51">
        <v>531</v>
      </c>
      <c r="B579" s="11" t="s">
        <v>151</v>
      </c>
      <c r="C579" s="59" t="s">
        <v>227</v>
      </c>
      <c r="D579" s="59"/>
      <c r="E579" s="61">
        <f t="shared" si="447"/>
        <v>0</v>
      </c>
      <c r="F579" s="61"/>
      <c r="G579" s="61">
        <f>VLOOKUP($A579,[12]Dept!$A$4:$U$34,6,)*G$3%</f>
        <v>0</v>
      </c>
      <c r="H579" s="61">
        <f>VLOOKUP($A579,[12]Dept!$A$4:$U$34,7,)*H$3%</f>
        <v>0</v>
      </c>
      <c r="I579" s="61">
        <f>VLOOKUP($A579,[12]Dept!$A$4:$U$34,8,)*I$3%</f>
        <v>0</v>
      </c>
      <c r="J579" s="61">
        <f t="shared" si="480"/>
        <v>0</v>
      </c>
      <c r="K579" s="61">
        <f>VLOOKUP($A579,[12]Dept!$A$4:$U$34,10,)*K$3%</f>
        <v>0</v>
      </c>
      <c r="L579" s="61">
        <f>VLOOKUP($A579,[12]Dept!$A$4:$U$34,11,)*L$3%</f>
        <v>0</v>
      </c>
      <c r="M579" s="61">
        <f>VLOOKUP($A579,[12]Dept!$A$4:$U$34,12,)*M$3%</f>
        <v>0</v>
      </c>
      <c r="N579" s="61">
        <f t="shared" si="481"/>
        <v>0</v>
      </c>
      <c r="O579" s="61">
        <f>VLOOKUP($A579,[12]Dept!$A$4:$U$34,14,)*O$3%</f>
        <v>0</v>
      </c>
      <c r="P579" s="61">
        <f>VLOOKUP($A579,[12]Dept!$A$4:$U$34,15,)*P$3%</f>
        <v>0</v>
      </c>
      <c r="Q579" s="61">
        <f>VLOOKUP($A579,[12]Dept!$A$4:$U$34,16,)*Q$3%</f>
        <v>0</v>
      </c>
      <c r="R579" s="61">
        <f t="shared" si="482"/>
        <v>0</v>
      </c>
      <c r="S579" s="61">
        <f>VLOOKUP($A579,[12]Dept!$A$4:$U$34,18,)*S$3%</f>
        <v>0</v>
      </c>
      <c r="T579" s="61">
        <f>VLOOKUP($A579,[12]Dept!$A$4:$U$34,19,)*T$3%</f>
        <v>0</v>
      </c>
      <c r="U579" s="61">
        <f>VLOOKUP($A579,[12]Dept!$A$4:$U$34,20,)*U$3%</f>
        <v>0</v>
      </c>
      <c r="V579" s="61">
        <f t="shared" si="483"/>
        <v>0</v>
      </c>
    </row>
    <row r="580" spans="1:22" s="6" customFormat="1" hidden="1">
      <c r="A580" s="51">
        <v>532</v>
      </c>
      <c r="B580" s="11" t="s">
        <v>151</v>
      </c>
      <c r="C580" s="59" t="s">
        <v>226</v>
      </c>
      <c r="D580" s="59"/>
      <c r="E580" s="61">
        <f t="shared" si="447"/>
        <v>22785.750842399859</v>
      </c>
      <c r="F580" s="61"/>
      <c r="G580" s="61">
        <f>VLOOKUP($A580,[12]Dept!$A$4:$U$34,6,)*G$3%</f>
        <v>0</v>
      </c>
      <c r="H580" s="61">
        <f>VLOOKUP($A580,[12]Dept!$A$4:$U$34,7,)*H$3%</f>
        <v>22785.750842399859</v>
      </c>
      <c r="I580" s="61">
        <f>VLOOKUP($A580,[12]Dept!$A$4:$U$34,8,)*I$3%</f>
        <v>0</v>
      </c>
      <c r="J580" s="61">
        <f t="shared" si="480"/>
        <v>22785.750842399859</v>
      </c>
      <c r="K580" s="61">
        <f>VLOOKUP($A580,[12]Dept!$A$4:$U$34,10,)*K$3%</f>
        <v>0</v>
      </c>
      <c r="L580" s="61">
        <f>VLOOKUP($A580,[12]Dept!$A$4:$U$34,11,)*L$3%</f>
        <v>0</v>
      </c>
      <c r="M580" s="61">
        <f>VLOOKUP($A580,[12]Dept!$A$4:$U$34,12,)*M$3%</f>
        <v>0</v>
      </c>
      <c r="N580" s="61">
        <f t="shared" si="481"/>
        <v>0</v>
      </c>
      <c r="O580" s="61">
        <f>VLOOKUP($A580,[12]Dept!$A$4:$U$34,14,)*O$3%</f>
        <v>0</v>
      </c>
      <c r="P580" s="61">
        <f>VLOOKUP($A580,[12]Dept!$A$4:$U$34,15,)*P$3%</f>
        <v>0</v>
      </c>
      <c r="Q580" s="61">
        <f>VLOOKUP($A580,[12]Dept!$A$4:$U$34,16,)*Q$3%</f>
        <v>0</v>
      </c>
      <c r="R580" s="61">
        <f t="shared" si="482"/>
        <v>0</v>
      </c>
      <c r="S580" s="61">
        <f>VLOOKUP($A580,[12]Dept!$A$4:$U$34,18,)*S$3%</f>
        <v>0</v>
      </c>
      <c r="T580" s="61">
        <f>VLOOKUP($A580,[12]Dept!$A$4:$U$34,19,)*T$3%</f>
        <v>0</v>
      </c>
      <c r="U580" s="61">
        <f>VLOOKUP($A580,[12]Dept!$A$4:$U$34,20,)*U$3%</f>
        <v>0</v>
      </c>
      <c r="V580" s="61">
        <f t="shared" si="483"/>
        <v>0</v>
      </c>
    </row>
    <row r="581" spans="1:22" s="6" customFormat="1" hidden="1">
      <c r="A581" s="51">
        <v>533</v>
      </c>
      <c r="B581" s="11" t="s">
        <v>151</v>
      </c>
      <c r="C581" s="59" t="s">
        <v>225</v>
      </c>
      <c r="D581" s="59"/>
      <c r="E581" s="61">
        <f t="shared" si="447"/>
        <v>0</v>
      </c>
      <c r="F581" s="61"/>
      <c r="G581" s="61">
        <f>VLOOKUP($A581,[12]Dept!$A$4:$U$34,6,)*G$3%</f>
        <v>0</v>
      </c>
      <c r="H581" s="61">
        <f>VLOOKUP($A581,[12]Dept!$A$4:$U$34,7,)*H$3%</f>
        <v>0</v>
      </c>
      <c r="I581" s="61">
        <f>VLOOKUP($A581,[12]Dept!$A$4:$U$34,8,)*I$3%</f>
        <v>0</v>
      </c>
      <c r="J581" s="61">
        <f t="shared" si="480"/>
        <v>0</v>
      </c>
      <c r="K581" s="61">
        <f>VLOOKUP($A581,[12]Dept!$A$4:$U$34,10,)*K$3%</f>
        <v>0</v>
      </c>
      <c r="L581" s="61">
        <f>VLOOKUP($A581,[12]Dept!$A$4:$U$34,11,)*L$3%</f>
        <v>0</v>
      </c>
      <c r="M581" s="61">
        <f>VLOOKUP($A581,[12]Dept!$A$4:$U$34,12,)*M$3%</f>
        <v>0</v>
      </c>
      <c r="N581" s="61">
        <f t="shared" si="481"/>
        <v>0</v>
      </c>
      <c r="O581" s="61">
        <f>VLOOKUP($A581,[12]Dept!$A$4:$U$34,14,)*O$3%</f>
        <v>0</v>
      </c>
      <c r="P581" s="61">
        <f>VLOOKUP($A581,[12]Dept!$A$4:$U$34,15,)*P$3%</f>
        <v>0</v>
      </c>
      <c r="Q581" s="61">
        <f>VLOOKUP($A581,[12]Dept!$A$4:$U$34,16,)*Q$3%</f>
        <v>0</v>
      </c>
      <c r="R581" s="61">
        <f t="shared" si="482"/>
        <v>0</v>
      </c>
      <c r="S581" s="61">
        <f>VLOOKUP($A581,[12]Dept!$A$4:$U$34,18,)*S$3%</f>
        <v>0</v>
      </c>
      <c r="T581" s="61">
        <f>VLOOKUP($A581,[12]Dept!$A$4:$U$34,19,)*T$3%</f>
        <v>0</v>
      </c>
      <c r="U581" s="61">
        <f>VLOOKUP($A581,[12]Dept!$A$4:$U$34,20,)*U$3%</f>
        <v>0</v>
      </c>
      <c r="V581" s="61">
        <f t="shared" si="483"/>
        <v>0</v>
      </c>
    </row>
    <row r="582" spans="1:22" s="6" customFormat="1" hidden="1">
      <c r="A582" s="51">
        <v>534</v>
      </c>
      <c r="B582" s="11" t="s">
        <v>151</v>
      </c>
      <c r="C582" s="59" t="s">
        <v>224</v>
      </c>
      <c r="D582" s="59"/>
      <c r="E582" s="61">
        <f t="shared" si="447"/>
        <v>0</v>
      </c>
      <c r="F582" s="61"/>
      <c r="G582" s="61">
        <f>VLOOKUP($A582,[12]Dept!$A$4:$U$34,6,)*G$3%</f>
        <v>0</v>
      </c>
      <c r="H582" s="61">
        <f>VLOOKUP($A582,[12]Dept!$A$4:$U$34,7,)*H$3%</f>
        <v>0</v>
      </c>
      <c r="I582" s="61">
        <f>VLOOKUP($A582,[12]Dept!$A$4:$U$34,8,)*I$3%</f>
        <v>0</v>
      </c>
      <c r="J582" s="61">
        <f t="shared" si="480"/>
        <v>0</v>
      </c>
      <c r="K582" s="61">
        <f>VLOOKUP($A582,[12]Dept!$A$4:$U$34,10,)*K$3%</f>
        <v>0</v>
      </c>
      <c r="L582" s="61">
        <f>VLOOKUP($A582,[12]Dept!$A$4:$U$34,11,)*L$3%</f>
        <v>0</v>
      </c>
      <c r="M582" s="61">
        <f>VLOOKUP($A582,[12]Dept!$A$4:$U$34,12,)*M$3%</f>
        <v>0</v>
      </c>
      <c r="N582" s="61">
        <f t="shared" si="481"/>
        <v>0</v>
      </c>
      <c r="O582" s="61">
        <f>VLOOKUP($A582,[12]Dept!$A$4:$U$34,14,)*O$3%</f>
        <v>0</v>
      </c>
      <c r="P582" s="61">
        <f>VLOOKUP($A582,[12]Dept!$A$4:$U$34,15,)*P$3%</f>
        <v>0</v>
      </c>
      <c r="Q582" s="61">
        <f>VLOOKUP($A582,[12]Dept!$A$4:$U$34,16,)*Q$3%</f>
        <v>0</v>
      </c>
      <c r="R582" s="61">
        <f t="shared" si="482"/>
        <v>0</v>
      </c>
      <c r="S582" s="61">
        <f>VLOOKUP($A582,[12]Dept!$A$4:$U$34,18,)*S$3%</f>
        <v>0</v>
      </c>
      <c r="T582" s="61">
        <f>VLOOKUP($A582,[12]Dept!$A$4:$U$34,19,)*T$3%</f>
        <v>0</v>
      </c>
      <c r="U582" s="61">
        <f>VLOOKUP($A582,[12]Dept!$A$4:$U$34,20,)*U$3%</f>
        <v>0</v>
      </c>
      <c r="V582" s="61">
        <f t="shared" si="483"/>
        <v>0</v>
      </c>
    </row>
    <row r="583" spans="1:22" hidden="1">
      <c r="A583" s="51">
        <v>535</v>
      </c>
      <c r="B583" s="11" t="s">
        <v>153</v>
      </c>
      <c r="C583" s="83" t="s">
        <v>230</v>
      </c>
      <c r="D583" s="83"/>
      <c r="E583" s="55">
        <f>SUM(E584:E589)</f>
        <v>748363.94122544443</v>
      </c>
      <c r="F583" s="55"/>
      <c r="G583" s="71">
        <f>SUM(G584:G589)</f>
        <v>135359.55716716696</v>
      </c>
      <c r="H583" s="71">
        <f t="shared" ref="H583" si="484">SUM(H584:H589)</f>
        <v>148107.38047559909</v>
      </c>
      <c r="I583" s="71">
        <f t="shared" ref="I583" si="485">SUM(I584:I589)</f>
        <v>117107.95183452373</v>
      </c>
      <c r="J583" s="71">
        <f>SUM(G583:I583)</f>
        <v>400574.88947728975</v>
      </c>
      <c r="K583" s="71">
        <f>SUM(K584:K589)</f>
        <v>1344.3380547056215</v>
      </c>
      <c r="L583" s="71">
        <f t="shared" ref="L583" si="486">SUM(L584:L589)</f>
        <v>1325.5665693739168</v>
      </c>
      <c r="M583" s="71">
        <f t="shared" ref="M583" si="487">SUM(M584:M589)</f>
        <v>1334.2011749161375</v>
      </c>
      <c r="N583" s="71">
        <f>SUM(K583:M583)</f>
        <v>4004.1057989956757</v>
      </c>
      <c r="O583" s="71">
        <f>SUM(O584:O589)</f>
        <v>104792.59457595671</v>
      </c>
      <c r="P583" s="71">
        <f t="shared" ref="P583" si="488">SUM(P584:P589)</f>
        <v>103863.96691921084</v>
      </c>
      <c r="Q583" s="71">
        <f t="shared" ref="Q583" si="489">SUM(Q584:Q589)</f>
        <v>135128.3844539914</v>
      </c>
      <c r="R583" s="71">
        <f>SUM(O583:Q583)</f>
        <v>343784.94594915898</v>
      </c>
      <c r="S583" s="71">
        <f>SUM(S584:S589)</f>
        <v>0</v>
      </c>
      <c r="T583" s="71">
        <f t="shared" ref="T583" si="490">SUM(T584:T589)</f>
        <v>0</v>
      </c>
      <c r="U583" s="71">
        <f t="shared" ref="U583" si="491">SUM(U584:U589)</f>
        <v>0</v>
      </c>
      <c r="V583" s="71">
        <f>SUM(S583:U583)</f>
        <v>0</v>
      </c>
    </row>
    <row r="584" spans="1:22" s="6" customFormat="1" hidden="1">
      <c r="A584" s="112">
        <v>536</v>
      </c>
      <c r="B584" s="113" t="s">
        <v>153</v>
      </c>
      <c r="C584" s="70" t="s">
        <v>229</v>
      </c>
      <c r="D584" s="70"/>
      <c r="E584" s="69">
        <f t="shared" si="447"/>
        <v>0</v>
      </c>
      <c r="F584" s="69"/>
      <c r="G584" s="69">
        <f>VLOOKUP($A584,[12]Dept!$A$4:$U$34,6,)*G$3%</f>
        <v>0</v>
      </c>
      <c r="H584" s="69">
        <f>VLOOKUP($A584,[12]Dept!$A$4:$U$34,7,)*H$3%</f>
        <v>0</v>
      </c>
      <c r="I584" s="69">
        <f>VLOOKUP($A584,[12]Dept!$A$4:$U$34,8,)*I$3%</f>
        <v>0</v>
      </c>
      <c r="J584" s="69">
        <f t="shared" si="480"/>
        <v>0</v>
      </c>
      <c r="K584" s="69">
        <f>VLOOKUP($A584,[12]Dept!$A$4:$U$34,10,)*K$3%</f>
        <v>0</v>
      </c>
      <c r="L584" s="69">
        <f>VLOOKUP($A584,[12]Dept!$A$4:$U$34,11,)*L$3%</f>
        <v>0</v>
      </c>
      <c r="M584" s="69">
        <f>VLOOKUP($A584,[12]Dept!$A$4:$U$34,12,)*M$3%</f>
        <v>0</v>
      </c>
      <c r="N584" s="69">
        <f t="shared" si="481"/>
        <v>0</v>
      </c>
      <c r="O584" s="69">
        <f>VLOOKUP($A584,[12]Dept!$A$4:$U$34,14,)*O$3%</f>
        <v>0</v>
      </c>
      <c r="P584" s="69">
        <f>VLOOKUP($A584,[12]Dept!$A$4:$U$34,15,)*P$3%</f>
        <v>0</v>
      </c>
      <c r="Q584" s="69">
        <f>VLOOKUP($A584,[12]Dept!$A$4:$U$34,16,)*Q$3%</f>
        <v>0</v>
      </c>
      <c r="R584" s="69">
        <f t="shared" si="482"/>
        <v>0</v>
      </c>
      <c r="S584" s="69">
        <f>VLOOKUP($A584,[12]Dept!$A$4:$U$34,18,)*S$3%</f>
        <v>0</v>
      </c>
      <c r="T584" s="69">
        <f>VLOOKUP($A584,[12]Dept!$A$4:$U$34,19,)*T$3%</f>
        <v>0</v>
      </c>
      <c r="U584" s="69">
        <f>VLOOKUP($A584,[12]Dept!$A$4:$U$34,20,)*U$3%</f>
        <v>0</v>
      </c>
      <c r="V584" s="69">
        <f t="shared" si="483"/>
        <v>0</v>
      </c>
    </row>
    <row r="585" spans="1:22" s="6" customFormat="1" hidden="1">
      <c r="A585" s="51">
        <v>537</v>
      </c>
      <c r="B585" s="11" t="s">
        <v>153</v>
      </c>
      <c r="C585" s="59" t="s">
        <v>228</v>
      </c>
      <c r="D585" s="59"/>
      <c r="E585" s="61">
        <f t="shared" si="447"/>
        <v>0</v>
      </c>
      <c r="F585" s="61"/>
      <c r="G585" s="61">
        <f>VLOOKUP($A585,[12]Dept!$A$4:$U$34,6,)*G$3%</f>
        <v>0</v>
      </c>
      <c r="H585" s="61">
        <f>VLOOKUP($A585,[12]Dept!$A$4:$U$34,7,)*H$3%</f>
        <v>0</v>
      </c>
      <c r="I585" s="61">
        <f>VLOOKUP($A585,[12]Dept!$A$4:$U$34,8,)*I$3%</f>
        <v>0</v>
      </c>
      <c r="J585" s="61">
        <f t="shared" si="480"/>
        <v>0</v>
      </c>
      <c r="K585" s="61">
        <f>VLOOKUP($A585,[12]Dept!$A$4:$U$34,10,)*K$3%</f>
        <v>0</v>
      </c>
      <c r="L585" s="61">
        <f>VLOOKUP($A585,[12]Dept!$A$4:$U$34,11,)*L$3%</f>
        <v>0</v>
      </c>
      <c r="M585" s="61">
        <f>VLOOKUP($A585,[12]Dept!$A$4:$U$34,12,)*M$3%</f>
        <v>0</v>
      </c>
      <c r="N585" s="61">
        <f t="shared" si="481"/>
        <v>0</v>
      </c>
      <c r="O585" s="61">
        <f>VLOOKUP($A585,[12]Dept!$A$4:$U$34,14,)*O$3%</f>
        <v>0</v>
      </c>
      <c r="P585" s="61">
        <f>VLOOKUP($A585,[12]Dept!$A$4:$U$34,15,)*P$3%</f>
        <v>0</v>
      </c>
      <c r="Q585" s="61">
        <f>VLOOKUP($A585,[12]Dept!$A$4:$U$34,16,)*Q$3%</f>
        <v>0</v>
      </c>
      <c r="R585" s="61">
        <f t="shared" si="482"/>
        <v>0</v>
      </c>
      <c r="S585" s="61">
        <f>VLOOKUP($A585,[12]Dept!$A$4:$U$34,18,)*S$3%</f>
        <v>0</v>
      </c>
      <c r="T585" s="61">
        <f>VLOOKUP($A585,[12]Dept!$A$4:$U$34,19,)*T$3%</f>
        <v>0</v>
      </c>
      <c r="U585" s="61">
        <f>VLOOKUP($A585,[12]Dept!$A$4:$U$34,20,)*U$3%</f>
        <v>0</v>
      </c>
      <c r="V585" s="61">
        <f t="shared" si="483"/>
        <v>0</v>
      </c>
    </row>
    <row r="586" spans="1:22" s="6" customFormat="1" hidden="1">
      <c r="A586" s="51">
        <v>538</v>
      </c>
      <c r="B586" s="11" t="s">
        <v>153</v>
      </c>
      <c r="C586" s="59" t="s">
        <v>227</v>
      </c>
      <c r="D586" s="59"/>
      <c r="E586" s="61">
        <f t="shared" si="447"/>
        <v>0</v>
      </c>
      <c r="F586" s="61"/>
      <c r="G586" s="61">
        <f>VLOOKUP($A586,[12]Dept!$A$4:$U$34,6,)*G$3%</f>
        <v>0</v>
      </c>
      <c r="H586" s="61">
        <f>VLOOKUP($A586,[12]Dept!$A$4:$U$34,7,)*H$3%</f>
        <v>0</v>
      </c>
      <c r="I586" s="61">
        <f>VLOOKUP($A586,[12]Dept!$A$4:$U$34,8,)*I$3%</f>
        <v>0</v>
      </c>
      <c r="J586" s="61">
        <f t="shared" si="480"/>
        <v>0</v>
      </c>
      <c r="K586" s="61">
        <f>VLOOKUP($A586,[12]Dept!$A$4:$U$34,10,)*K$3%</f>
        <v>0</v>
      </c>
      <c r="L586" s="61">
        <f>VLOOKUP($A586,[12]Dept!$A$4:$U$34,11,)*L$3%</f>
        <v>0</v>
      </c>
      <c r="M586" s="61">
        <f>VLOOKUP($A586,[12]Dept!$A$4:$U$34,12,)*M$3%</f>
        <v>0</v>
      </c>
      <c r="N586" s="61">
        <f t="shared" si="481"/>
        <v>0</v>
      </c>
      <c r="O586" s="61">
        <f>VLOOKUP($A586,[12]Dept!$A$4:$U$34,14,)*O$3%</f>
        <v>0</v>
      </c>
      <c r="P586" s="61">
        <f>VLOOKUP($A586,[12]Dept!$A$4:$U$34,15,)*P$3%</f>
        <v>0</v>
      </c>
      <c r="Q586" s="61">
        <f>VLOOKUP($A586,[12]Dept!$A$4:$U$34,16,)*Q$3%</f>
        <v>0</v>
      </c>
      <c r="R586" s="61">
        <f t="shared" si="482"/>
        <v>0</v>
      </c>
      <c r="S586" s="61">
        <f>VLOOKUP($A586,[12]Dept!$A$4:$U$34,18,)*S$3%</f>
        <v>0</v>
      </c>
      <c r="T586" s="61">
        <f>VLOOKUP($A586,[12]Dept!$A$4:$U$34,19,)*T$3%</f>
        <v>0</v>
      </c>
      <c r="U586" s="61">
        <f>VLOOKUP($A586,[12]Dept!$A$4:$U$34,20,)*U$3%</f>
        <v>0</v>
      </c>
      <c r="V586" s="61">
        <f t="shared" si="483"/>
        <v>0</v>
      </c>
    </row>
    <row r="587" spans="1:22" hidden="1">
      <c r="A587" s="51">
        <v>539</v>
      </c>
      <c r="B587" s="11" t="s">
        <v>153</v>
      </c>
      <c r="C587" s="59" t="s">
        <v>226</v>
      </c>
      <c r="D587" s="59"/>
      <c r="E587" s="61">
        <f t="shared" si="447"/>
        <v>748363.94122544443</v>
      </c>
      <c r="F587" s="61"/>
      <c r="G587" s="61">
        <f>VLOOKUP($A587,[12]Dept!$A$4:$U$34,6,)*G$3%</f>
        <v>135359.55716716696</v>
      </c>
      <c r="H587" s="61">
        <f>VLOOKUP($A587,[12]Dept!$A$4:$U$34,7,)*H$3%</f>
        <v>148107.38047559909</v>
      </c>
      <c r="I587" s="61">
        <f>VLOOKUP($A587,[12]Dept!$A$4:$U$34,8,)*I$3%</f>
        <v>117107.95183452373</v>
      </c>
      <c r="J587" s="61">
        <f t="shared" si="480"/>
        <v>400574.88947728975</v>
      </c>
      <c r="K587" s="61">
        <f>VLOOKUP($A587,[12]Dept!$A$4:$U$34,10,)*K$3%</f>
        <v>1344.3380547056215</v>
      </c>
      <c r="L587" s="61">
        <f>VLOOKUP($A587,[12]Dept!$A$4:$U$34,11,)*L$3%</f>
        <v>1325.5665693739168</v>
      </c>
      <c r="M587" s="61">
        <f>VLOOKUP($A587,[12]Dept!$A$4:$U$34,12,)*M$3%</f>
        <v>1334.2011749161375</v>
      </c>
      <c r="N587" s="61">
        <f t="shared" si="481"/>
        <v>4004.1057989956757</v>
      </c>
      <c r="O587" s="61">
        <f>VLOOKUP($A587,[12]Dept!$A$4:$U$34,14,)*O$3%</f>
        <v>104792.59457595671</v>
      </c>
      <c r="P587" s="61">
        <f>VLOOKUP($A587,[12]Dept!$A$4:$U$34,15,)*P$3%</f>
        <v>103863.96691921084</v>
      </c>
      <c r="Q587" s="61">
        <f>VLOOKUP($A587,[12]Dept!$A$4:$U$34,16,)*Q$3%</f>
        <v>135128.3844539914</v>
      </c>
      <c r="R587" s="61">
        <f t="shared" si="482"/>
        <v>343784.94594915898</v>
      </c>
      <c r="S587" s="61">
        <f>VLOOKUP($A587,[12]Dept!$A$4:$U$34,18,)*S$3%</f>
        <v>0</v>
      </c>
      <c r="T587" s="61">
        <f>VLOOKUP($A587,[12]Dept!$A$4:$U$34,19,)*T$3%</f>
        <v>0</v>
      </c>
      <c r="U587" s="61">
        <f>VLOOKUP($A587,[12]Dept!$A$4:$U$34,20,)*U$3%</f>
        <v>0</v>
      </c>
      <c r="V587" s="61">
        <f t="shared" si="483"/>
        <v>0</v>
      </c>
    </row>
    <row r="588" spans="1:22" s="6" customFormat="1" hidden="1">
      <c r="A588" s="51">
        <v>540</v>
      </c>
      <c r="B588" s="11" t="s">
        <v>153</v>
      </c>
      <c r="C588" s="59" t="s">
        <v>225</v>
      </c>
      <c r="D588" s="59"/>
      <c r="E588" s="61">
        <f t="shared" si="447"/>
        <v>0</v>
      </c>
      <c r="F588" s="61"/>
      <c r="G588" s="61">
        <f>VLOOKUP($A588,[12]Dept!$A$4:$U$34,6,)*G$3%</f>
        <v>0</v>
      </c>
      <c r="H588" s="61">
        <f>VLOOKUP($A588,[12]Dept!$A$4:$U$34,7,)*H$3%</f>
        <v>0</v>
      </c>
      <c r="I588" s="61">
        <f>VLOOKUP($A588,[12]Dept!$A$4:$U$34,8,)*I$3%</f>
        <v>0</v>
      </c>
      <c r="J588" s="61">
        <f t="shared" si="480"/>
        <v>0</v>
      </c>
      <c r="K588" s="61">
        <f>VLOOKUP($A588,[12]Dept!$A$4:$U$34,10,)*K$3%</f>
        <v>0</v>
      </c>
      <c r="L588" s="61">
        <f>VLOOKUP($A588,[12]Dept!$A$4:$U$34,11,)*L$3%</f>
        <v>0</v>
      </c>
      <c r="M588" s="61">
        <f>VLOOKUP($A588,[12]Dept!$A$4:$U$34,12,)*M$3%</f>
        <v>0</v>
      </c>
      <c r="N588" s="61">
        <f t="shared" si="481"/>
        <v>0</v>
      </c>
      <c r="O588" s="61">
        <f>VLOOKUP($A588,[12]Dept!$A$4:$U$34,14,)*O$3%</f>
        <v>0</v>
      </c>
      <c r="P588" s="61">
        <f>VLOOKUP($A588,[12]Dept!$A$4:$U$34,15,)*P$3%</f>
        <v>0</v>
      </c>
      <c r="Q588" s="61">
        <f>VLOOKUP($A588,[12]Dept!$A$4:$U$34,16,)*Q$3%</f>
        <v>0</v>
      </c>
      <c r="R588" s="61">
        <f t="shared" si="482"/>
        <v>0</v>
      </c>
      <c r="S588" s="61">
        <f>VLOOKUP($A588,[12]Dept!$A$4:$U$34,18,)*S$3%</f>
        <v>0</v>
      </c>
      <c r="T588" s="61">
        <f>VLOOKUP($A588,[12]Dept!$A$4:$U$34,19,)*T$3%</f>
        <v>0</v>
      </c>
      <c r="U588" s="61">
        <f>VLOOKUP($A588,[12]Dept!$A$4:$U$34,20,)*U$3%</f>
        <v>0</v>
      </c>
      <c r="V588" s="61">
        <f t="shared" si="483"/>
        <v>0</v>
      </c>
    </row>
    <row r="589" spans="1:22" s="6" customFormat="1" hidden="1">
      <c r="A589" s="51">
        <v>541</v>
      </c>
      <c r="B589" s="11" t="s">
        <v>153</v>
      </c>
      <c r="C589" s="59" t="s">
        <v>224</v>
      </c>
      <c r="D589" s="59"/>
      <c r="E589" s="61">
        <f t="shared" si="447"/>
        <v>0</v>
      </c>
      <c r="F589" s="61"/>
      <c r="G589" s="61">
        <f>VLOOKUP($A589,[12]Dept!$A$4:$U$34,6,)*G$3%</f>
        <v>0</v>
      </c>
      <c r="H589" s="61">
        <f>VLOOKUP($A589,[12]Dept!$A$4:$U$34,7,)*H$3%</f>
        <v>0</v>
      </c>
      <c r="I589" s="61">
        <f>VLOOKUP($A589,[12]Dept!$A$4:$U$34,8,)*I$3%</f>
        <v>0</v>
      </c>
      <c r="J589" s="61">
        <f t="shared" si="480"/>
        <v>0</v>
      </c>
      <c r="K589" s="61">
        <f>VLOOKUP($A589,[12]Dept!$A$4:$U$34,10,)*K$3%</f>
        <v>0</v>
      </c>
      <c r="L589" s="61">
        <f>VLOOKUP($A589,[12]Dept!$A$4:$U$34,11,)*L$3%</f>
        <v>0</v>
      </c>
      <c r="M589" s="61">
        <f>VLOOKUP($A589,[12]Dept!$A$4:$U$34,12,)*M$3%</f>
        <v>0</v>
      </c>
      <c r="N589" s="61">
        <f t="shared" si="481"/>
        <v>0</v>
      </c>
      <c r="O589" s="61">
        <f>VLOOKUP($A589,[12]Dept!$A$4:$U$34,14,)*O$3%</f>
        <v>0</v>
      </c>
      <c r="P589" s="61">
        <f>VLOOKUP($A589,[12]Dept!$A$4:$U$34,15,)*P$3%</f>
        <v>0</v>
      </c>
      <c r="Q589" s="61">
        <f>VLOOKUP($A589,[12]Dept!$A$4:$U$34,16,)*Q$3%</f>
        <v>0</v>
      </c>
      <c r="R589" s="61">
        <f t="shared" si="482"/>
        <v>0</v>
      </c>
      <c r="S589" s="61">
        <f>VLOOKUP($A589,[12]Dept!$A$4:$U$34,18,)*S$3%</f>
        <v>0</v>
      </c>
      <c r="T589" s="61">
        <f>VLOOKUP($A589,[12]Dept!$A$4:$U$34,19,)*T$3%</f>
        <v>0</v>
      </c>
      <c r="U589" s="61">
        <f>VLOOKUP($A589,[12]Dept!$A$4:$U$34,20,)*U$3%</f>
        <v>0</v>
      </c>
      <c r="V589" s="61">
        <f t="shared" si="483"/>
        <v>0</v>
      </c>
    </row>
    <row r="590" spans="1:22" s="6" customFormat="1" hidden="1">
      <c r="A590" s="112">
        <v>542</v>
      </c>
      <c r="B590" s="113" t="s">
        <v>197</v>
      </c>
      <c r="C590" s="114" t="s">
        <v>223</v>
      </c>
      <c r="D590" s="114"/>
      <c r="E590" s="74">
        <f>SUM(E591:E596)</f>
        <v>501286.51853279694</v>
      </c>
      <c r="F590" s="74"/>
      <c r="G590" s="68">
        <f>SUM(G591:G596)</f>
        <v>0</v>
      </c>
      <c r="H590" s="68">
        <f t="shared" ref="H590" si="492">SUM(H591:H596)</f>
        <v>501286.51853279694</v>
      </c>
      <c r="I590" s="68">
        <f t="shared" ref="I590" si="493">SUM(I591:I596)</f>
        <v>0</v>
      </c>
      <c r="J590" s="68">
        <f>SUM(G590:I590)</f>
        <v>501286.51853279694</v>
      </c>
      <c r="K590" s="68">
        <f>SUM(K591:K596)</f>
        <v>0</v>
      </c>
      <c r="L590" s="68">
        <f t="shared" ref="L590" si="494">SUM(L591:L596)</f>
        <v>0</v>
      </c>
      <c r="M590" s="68">
        <f t="shared" ref="M590" si="495">SUM(M591:M596)</f>
        <v>0</v>
      </c>
      <c r="N590" s="68">
        <f>SUM(K590:M590)</f>
        <v>0</v>
      </c>
      <c r="O590" s="68">
        <f>SUM(O591:O596)</f>
        <v>0</v>
      </c>
      <c r="P590" s="68">
        <f t="shared" ref="P590" si="496">SUM(P591:P596)</f>
        <v>0</v>
      </c>
      <c r="Q590" s="68">
        <f t="shared" ref="Q590" si="497">SUM(Q591:Q596)</f>
        <v>0</v>
      </c>
      <c r="R590" s="68">
        <f>SUM(O590:Q590)</f>
        <v>0</v>
      </c>
      <c r="S590" s="68">
        <f>SUM(S591:S596)</f>
        <v>0</v>
      </c>
      <c r="T590" s="68">
        <f t="shared" ref="T590" si="498">SUM(T591:T596)</f>
        <v>0</v>
      </c>
      <c r="U590" s="68">
        <f t="shared" ref="U590" si="499">SUM(U591:U596)</f>
        <v>0</v>
      </c>
      <c r="V590" s="68">
        <f>SUM(S590:U590)</f>
        <v>0</v>
      </c>
    </row>
    <row r="591" spans="1:22" hidden="1">
      <c r="A591" s="51">
        <v>543</v>
      </c>
      <c r="B591" s="11" t="s">
        <v>197</v>
      </c>
      <c r="C591" s="59" t="s">
        <v>229</v>
      </c>
      <c r="D591" s="59"/>
      <c r="E591" s="61">
        <f t="shared" si="447"/>
        <v>13020.42905279992</v>
      </c>
      <c r="F591" s="61"/>
      <c r="G591" s="61">
        <f>VLOOKUP($A591,[25]Dept!$A$4:$V$51,6,FALSE)*G$3%</f>
        <v>0</v>
      </c>
      <c r="H591" s="61">
        <f>VLOOKUP($A591,[25]Dept!$A$4:$V$51,7,FALSE)*H$3%</f>
        <v>13020.42905279992</v>
      </c>
      <c r="I591" s="61">
        <f>VLOOKUP($A591,[25]Dept!$A$4:$V$51,8,FALSE)*I$3%</f>
        <v>0</v>
      </c>
      <c r="J591" s="61">
        <f t="shared" ref="J591:J596" si="500">SUM(G591:I591)</f>
        <v>13020.42905279992</v>
      </c>
      <c r="K591" s="61">
        <f>VLOOKUP($A591,[25]Dept!$A$4:$V$51,10,FALSE)*K$3%</f>
        <v>0</v>
      </c>
      <c r="L591" s="61">
        <f>VLOOKUP($A591,[25]Dept!$A$4:$V$51,11,FALSE)*L$3%</f>
        <v>0</v>
      </c>
      <c r="M591" s="61">
        <f>VLOOKUP($A591,[25]Dept!$A$4:$V$51,12,FALSE)*M$3%</f>
        <v>0</v>
      </c>
      <c r="N591" s="61">
        <f t="shared" ref="N591:N596" si="501">SUM(K591:M591)</f>
        <v>0</v>
      </c>
      <c r="O591" s="61">
        <f>VLOOKUP($A591,[25]Dept!$A$4:$V$51,14,FALSE)*O$3%</f>
        <v>0</v>
      </c>
      <c r="P591" s="61">
        <f>VLOOKUP($A591,[25]Dept!$A$4:$V$51,15,FALSE)*P$3%</f>
        <v>0</v>
      </c>
      <c r="Q591" s="61">
        <f>VLOOKUP($A591,[25]Dept!$A$4:$V$51,16,FALSE)*Q$3%</f>
        <v>0</v>
      </c>
      <c r="R591" s="61">
        <f t="shared" ref="R591:R596" si="502">SUM(O591:Q591)</f>
        <v>0</v>
      </c>
      <c r="S591" s="61">
        <f>VLOOKUP($A591,[25]Dept!$A$4:$V$51,18,FALSE)*S$3%</f>
        <v>0</v>
      </c>
      <c r="T591" s="61">
        <f>VLOOKUP($A591,[25]Dept!$A$4:$V$51,19,FALSE)*T$3%</f>
        <v>0</v>
      </c>
      <c r="U591" s="61">
        <f>VLOOKUP($A591,[25]Dept!$A$4:$V$51,20,FALSE)*U$3%</f>
        <v>0</v>
      </c>
      <c r="V591" s="61">
        <f t="shared" ref="V591:V596" si="503">SUM(S591:U591)</f>
        <v>0</v>
      </c>
    </row>
    <row r="592" spans="1:22" s="6" customFormat="1" hidden="1">
      <c r="A592" s="51">
        <v>544</v>
      </c>
      <c r="B592" s="11" t="s">
        <v>197</v>
      </c>
      <c r="C592" s="59" t="s">
        <v>228</v>
      </c>
      <c r="D592" s="59"/>
      <c r="E592" s="61">
        <f t="shared" si="447"/>
        <v>488266.089479997</v>
      </c>
      <c r="F592" s="61"/>
      <c r="G592" s="61">
        <f>VLOOKUP($A592,[25]Dept!$A$4:$V$51,6,FALSE)*G$3%</f>
        <v>0</v>
      </c>
      <c r="H592" s="61">
        <f>VLOOKUP($A592,[25]Dept!$A$4:$V$51,7,FALSE)*H$3%</f>
        <v>488266.089479997</v>
      </c>
      <c r="I592" s="61">
        <f>VLOOKUP($A592,[25]Dept!$A$4:$V$51,8,FALSE)*I$3%</f>
        <v>0</v>
      </c>
      <c r="J592" s="61">
        <f t="shared" si="500"/>
        <v>488266.089479997</v>
      </c>
      <c r="K592" s="61">
        <f>VLOOKUP($A592,[25]Dept!$A$4:$V$51,10,FALSE)*K$3%</f>
        <v>0</v>
      </c>
      <c r="L592" s="61">
        <f>VLOOKUP($A592,[25]Dept!$A$4:$V$51,11,FALSE)*L$3%</f>
        <v>0</v>
      </c>
      <c r="M592" s="61">
        <f>VLOOKUP($A592,[25]Dept!$A$4:$V$51,12,FALSE)*M$3%</f>
        <v>0</v>
      </c>
      <c r="N592" s="61">
        <f t="shared" si="501"/>
        <v>0</v>
      </c>
      <c r="O592" s="61">
        <f>VLOOKUP($A592,[25]Dept!$A$4:$V$51,14,FALSE)*O$3%</f>
        <v>0</v>
      </c>
      <c r="P592" s="61">
        <f>VLOOKUP($A592,[25]Dept!$A$4:$V$51,15,FALSE)*P$3%</f>
        <v>0</v>
      </c>
      <c r="Q592" s="61">
        <f>VLOOKUP($A592,[25]Dept!$A$4:$V$51,16,FALSE)*Q$3%</f>
        <v>0</v>
      </c>
      <c r="R592" s="61">
        <f t="shared" si="502"/>
        <v>0</v>
      </c>
      <c r="S592" s="61">
        <f>VLOOKUP($A592,[25]Dept!$A$4:$V$51,18,FALSE)*S$3%</f>
        <v>0</v>
      </c>
      <c r="T592" s="61">
        <f>VLOOKUP($A592,[25]Dept!$A$4:$V$51,19,FALSE)*T$3%</f>
        <v>0</v>
      </c>
      <c r="U592" s="61">
        <f>VLOOKUP($A592,[25]Dept!$A$4:$V$51,20,FALSE)*U$3%</f>
        <v>0</v>
      </c>
      <c r="V592" s="61">
        <f t="shared" si="503"/>
        <v>0</v>
      </c>
    </row>
    <row r="593" spans="1:22" s="6" customFormat="1" hidden="1">
      <c r="A593" s="51">
        <v>545</v>
      </c>
      <c r="B593" s="11" t="s">
        <v>197</v>
      </c>
      <c r="C593" s="59" t="s">
        <v>227</v>
      </c>
      <c r="D593" s="59"/>
      <c r="E593" s="61">
        <f t="shared" si="447"/>
        <v>0</v>
      </c>
      <c r="F593" s="61"/>
      <c r="G593" s="61">
        <f>VLOOKUP($A593,[25]Dept!$A$4:$V$51,6,FALSE)*G$3%</f>
        <v>0</v>
      </c>
      <c r="H593" s="61">
        <f>VLOOKUP($A593,[25]Dept!$A$4:$V$51,7,FALSE)*H$3%</f>
        <v>0</v>
      </c>
      <c r="I593" s="61">
        <f>VLOOKUP($A593,[25]Dept!$A$4:$V$51,8,FALSE)*I$3%</f>
        <v>0</v>
      </c>
      <c r="J593" s="61">
        <f t="shared" si="500"/>
        <v>0</v>
      </c>
      <c r="K593" s="61">
        <f>VLOOKUP($A593,[25]Dept!$A$4:$V$51,10,FALSE)*K$3%</f>
        <v>0</v>
      </c>
      <c r="L593" s="61">
        <f>VLOOKUP($A593,[25]Dept!$A$4:$V$51,11,FALSE)*L$3%</f>
        <v>0</v>
      </c>
      <c r="M593" s="61">
        <f>VLOOKUP($A593,[25]Dept!$A$4:$V$51,12,FALSE)*M$3%</f>
        <v>0</v>
      </c>
      <c r="N593" s="61">
        <f t="shared" si="501"/>
        <v>0</v>
      </c>
      <c r="O593" s="61">
        <f>VLOOKUP($A593,[25]Dept!$A$4:$V$51,14,FALSE)*O$3%</f>
        <v>0</v>
      </c>
      <c r="P593" s="61">
        <f>VLOOKUP($A593,[25]Dept!$A$4:$V$51,15,FALSE)*P$3%</f>
        <v>0</v>
      </c>
      <c r="Q593" s="61">
        <f>VLOOKUP($A593,[25]Dept!$A$4:$V$51,16,FALSE)*Q$3%</f>
        <v>0</v>
      </c>
      <c r="R593" s="61">
        <f t="shared" si="502"/>
        <v>0</v>
      </c>
      <c r="S593" s="61">
        <f>VLOOKUP($A593,[25]Dept!$A$4:$V$51,18,FALSE)*S$3%</f>
        <v>0</v>
      </c>
      <c r="T593" s="61">
        <f>VLOOKUP($A593,[25]Dept!$A$4:$V$51,19,FALSE)*T$3%</f>
        <v>0</v>
      </c>
      <c r="U593" s="61">
        <f>VLOOKUP($A593,[25]Dept!$A$4:$V$51,20,FALSE)*U$3%</f>
        <v>0</v>
      </c>
      <c r="V593" s="61">
        <f t="shared" si="503"/>
        <v>0</v>
      </c>
    </row>
    <row r="594" spans="1:22" s="6" customFormat="1" hidden="1">
      <c r="A594" s="51">
        <v>546</v>
      </c>
      <c r="B594" s="11" t="s">
        <v>197</v>
      </c>
      <c r="C594" s="59" t="s">
        <v>226</v>
      </c>
      <c r="D594" s="59"/>
      <c r="E594" s="61">
        <f t="shared" si="447"/>
        <v>0</v>
      </c>
      <c r="F594" s="61"/>
      <c r="G594" s="61">
        <f>VLOOKUP($A594,[25]Dept!$A$4:$V$51,6,FALSE)*G$3%</f>
        <v>0</v>
      </c>
      <c r="H594" s="61">
        <f>VLOOKUP($A594,[25]Dept!$A$4:$V$51,7,FALSE)*H$3%</f>
        <v>0</v>
      </c>
      <c r="I594" s="61">
        <f>VLOOKUP($A594,[25]Dept!$A$4:$V$51,8,FALSE)*I$3%</f>
        <v>0</v>
      </c>
      <c r="J594" s="61">
        <f t="shared" si="500"/>
        <v>0</v>
      </c>
      <c r="K594" s="61">
        <f>VLOOKUP($A594,[25]Dept!$A$4:$V$51,10,FALSE)*K$3%</f>
        <v>0</v>
      </c>
      <c r="L594" s="61">
        <f>VLOOKUP($A594,[25]Dept!$A$4:$V$51,11,FALSE)*L$3%</f>
        <v>0</v>
      </c>
      <c r="M594" s="61">
        <f>VLOOKUP($A594,[25]Dept!$A$4:$V$51,12,FALSE)*M$3%</f>
        <v>0</v>
      </c>
      <c r="N594" s="61">
        <f t="shared" si="501"/>
        <v>0</v>
      </c>
      <c r="O594" s="61">
        <f>VLOOKUP($A594,[25]Dept!$A$4:$V$51,14,FALSE)*O$3%</f>
        <v>0</v>
      </c>
      <c r="P594" s="61">
        <f>VLOOKUP($A594,[25]Dept!$A$4:$V$51,15,FALSE)*P$3%</f>
        <v>0</v>
      </c>
      <c r="Q594" s="61">
        <f>VLOOKUP($A594,[25]Dept!$A$4:$V$51,16,FALSE)*Q$3%</f>
        <v>0</v>
      </c>
      <c r="R594" s="61">
        <f t="shared" si="502"/>
        <v>0</v>
      </c>
      <c r="S594" s="61">
        <f>VLOOKUP($A594,[25]Dept!$A$4:$V$51,18,FALSE)*S$3%</f>
        <v>0</v>
      </c>
      <c r="T594" s="61">
        <f>VLOOKUP($A594,[25]Dept!$A$4:$V$51,19,FALSE)*T$3%</f>
        <v>0</v>
      </c>
      <c r="U594" s="61">
        <f>VLOOKUP($A594,[25]Dept!$A$4:$V$51,20,FALSE)*U$3%</f>
        <v>0</v>
      </c>
      <c r="V594" s="61">
        <f t="shared" si="503"/>
        <v>0</v>
      </c>
    </row>
    <row r="595" spans="1:22" s="6" customFormat="1" hidden="1">
      <c r="A595" s="51">
        <v>547</v>
      </c>
      <c r="B595" s="11" t="s">
        <v>197</v>
      </c>
      <c r="C595" s="59" t="s">
        <v>225</v>
      </c>
      <c r="D595" s="59"/>
      <c r="E595" s="61">
        <f t="shared" si="447"/>
        <v>0</v>
      </c>
      <c r="F595" s="61"/>
      <c r="G595" s="61">
        <f>VLOOKUP($A595,[25]Dept!$A$4:$V$51,6,FALSE)*G$3%</f>
        <v>0</v>
      </c>
      <c r="H595" s="61">
        <f>VLOOKUP($A595,[25]Dept!$A$4:$V$51,7,FALSE)*H$3%</f>
        <v>0</v>
      </c>
      <c r="I595" s="61">
        <f>VLOOKUP($A595,[25]Dept!$A$4:$V$51,8,FALSE)*I$3%</f>
        <v>0</v>
      </c>
      <c r="J595" s="61">
        <f t="shared" si="500"/>
        <v>0</v>
      </c>
      <c r="K595" s="61">
        <f>VLOOKUP($A595,[25]Dept!$A$4:$V$51,10,FALSE)*K$3%</f>
        <v>0</v>
      </c>
      <c r="L595" s="61">
        <f>VLOOKUP($A595,[25]Dept!$A$4:$V$51,11,FALSE)*L$3%</f>
        <v>0</v>
      </c>
      <c r="M595" s="61">
        <f>VLOOKUP($A595,[25]Dept!$A$4:$V$51,12,FALSE)*M$3%</f>
        <v>0</v>
      </c>
      <c r="N595" s="61">
        <f t="shared" si="501"/>
        <v>0</v>
      </c>
      <c r="O595" s="61">
        <f>VLOOKUP($A595,[25]Dept!$A$4:$V$51,14,FALSE)*O$3%</f>
        <v>0</v>
      </c>
      <c r="P595" s="61">
        <f>VLOOKUP($A595,[25]Dept!$A$4:$V$51,15,FALSE)*P$3%</f>
        <v>0</v>
      </c>
      <c r="Q595" s="61">
        <f>VLOOKUP($A595,[25]Dept!$A$4:$V$51,16,FALSE)*Q$3%</f>
        <v>0</v>
      </c>
      <c r="R595" s="61">
        <f t="shared" si="502"/>
        <v>0</v>
      </c>
      <c r="S595" s="61">
        <f>VLOOKUP($A595,[25]Dept!$A$4:$V$51,18,FALSE)*S$3%</f>
        <v>0</v>
      </c>
      <c r="T595" s="61">
        <f>VLOOKUP($A595,[25]Dept!$A$4:$V$51,19,FALSE)*T$3%</f>
        <v>0</v>
      </c>
      <c r="U595" s="61">
        <f>VLOOKUP($A595,[25]Dept!$A$4:$V$51,20,FALSE)*U$3%</f>
        <v>0</v>
      </c>
      <c r="V595" s="61">
        <f t="shared" si="503"/>
        <v>0</v>
      </c>
    </row>
    <row r="596" spans="1:22" s="6" customFormat="1" hidden="1">
      <c r="A596" s="51">
        <v>548</v>
      </c>
      <c r="B596" s="11" t="s">
        <v>197</v>
      </c>
      <c r="C596" s="59" t="s">
        <v>224</v>
      </c>
      <c r="D596" s="59"/>
      <c r="E596" s="61">
        <f t="shared" si="447"/>
        <v>0</v>
      </c>
      <c r="F596" s="61"/>
      <c r="G596" s="61">
        <f>VLOOKUP($A596,[25]Dept!$A$4:$V$51,6,FALSE)*G$3%</f>
        <v>0</v>
      </c>
      <c r="H596" s="61">
        <f>VLOOKUP($A596,[25]Dept!$A$4:$V$51,7,FALSE)*H$3%</f>
        <v>0</v>
      </c>
      <c r="I596" s="61">
        <f>VLOOKUP($A596,[25]Dept!$A$4:$V$51,8,FALSE)*I$3%</f>
        <v>0</v>
      </c>
      <c r="J596" s="61">
        <f t="shared" si="500"/>
        <v>0</v>
      </c>
      <c r="K596" s="61">
        <f>VLOOKUP($A596,[25]Dept!$A$4:$V$51,10,FALSE)*K$3%</f>
        <v>0</v>
      </c>
      <c r="L596" s="61">
        <f>VLOOKUP($A596,[25]Dept!$A$4:$V$51,11,FALSE)*L$3%</f>
        <v>0</v>
      </c>
      <c r="M596" s="61">
        <f>VLOOKUP($A596,[25]Dept!$A$4:$V$51,12,FALSE)*M$3%</f>
        <v>0</v>
      </c>
      <c r="N596" s="61">
        <f t="shared" si="501"/>
        <v>0</v>
      </c>
      <c r="O596" s="61">
        <f>VLOOKUP($A596,[25]Dept!$A$4:$V$51,14,FALSE)*O$3%</f>
        <v>0</v>
      </c>
      <c r="P596" s="61">
        <f>VLOOKUP($A596,[25]Dept!$A$4:$V$51,15,FALSE)*P$3%</f>
        <v>0</v>
      </c>
      <c r="Q596" s="61">
        <f>VLOOKUP($A596,[25]Dept!$A$4:$V$51,16,FALSE)*Q$3%</f>
        <v>0</v>
      </c>
      <c r="R596" s="61">
        <f t="shared" si="502"/>
        <v>0</v>
      </c>
      <c r="S596" s="61">
        <f>VLOOKUP($A596,[25]Dept!$A$4:$V$51,18,FALSE)*S$3%</f>
        <v>0</v>
      </c>
      <c r="T596" s="61">
        <f>VLOOKUP($A596,[25]Dept!$A$4:$V$51,19,FALSE)*T$3%</f>
        <v>0</v>
      </c>
      <c r="U596" s="61">
        <f>VLOOKUP($A596,[25]Dept!$A$4:$V$51,20,FALSE)*U$3%</f>
        <v>0</v>
      </c>
      <c r="V596" s="61">
        <f t="shared" si="503"/>
        <v>0</v>
      </c>
    </row>
    <row r="597" spans="1:22" hidden="1">
      <c r="A597" s="112">
        <v>549</v>
      </c>
      <c r="B597" s="113" t="s">
        <v>201</v>
      </c>
      <c r="C597" s="114" t="s">
        <v>230</v>
      </c>
      <c r="D597" s="114"/>
      <c r="E597" s="74">
        <f>SUM(E598:E603)</f>
        <v>0</v>
      </c>
      <c r="F597" s="74"/>
      <c r="G597" s="68">
        <f>SUM(G598:G603)</f>
        <v>0</v>
      </c>
      <c r="H597" s="68">
        <f t="shared" ref="H597" si="504">SUM(H598:H603)</f>
        <v>0</v>
      </c>
      <c r="I597" s="68">
        <f t="shared" ref="I597" si="505">SUM(I598:I603)</f>
        <v>0</v>
      </c>
      <c r="J597" s="68">
        <f>SUM(G597:I597)</f>
        <v>0</v>
      </c>
      <c r="K597" s="68">
        <f>SUM(K598:K603)</f>
        <v>0</v>
      </c>
      <c r="L597" s="68">
        <f t="shared" ref="L597" si="506">SUM(L598:L603)</f>
        <v>0</v>
      </c>
      <c r="M597" s="68">
        <f t="shared" ref="M597" si="507">SUM(M598:M603)</f>
        <v>0</v>
      </c>
      <c r="N597" s="68">
        <f>SUM(K597:M597)</f>
        <v>0</v>
      </c>
      <c r="O597" s="68">
        <f>SUM(O598:O603)</f>
        <v>0</v>
      </c>
      <c r="P597" s="68">
        <f t="shared" ref="P597" si="508">SUM(P598:P603)</f>
        <v>0</v>
      </c>
      <c r="Q597" s="68">
        <f t="shared" ref="Q597" si="509">SUM(Q598:Q603)</f>
        <v>0</v>
      </c>
      <c r="R597" s="68">
        <f>SUM(O597:Q597)</f>
        <v>0</v>
      </c>
      <c r="S597" s="68">
        <f>SUM(S598:S603)</f>
        <v>0</v>
      </c>
      <c r="T597" s="68">
        <f t="shared" ref="T597" si="510">SUM(T598:T603)</f>
        <v>0</v>
      </c>
      <c r="U597" s="68">
        <f t="shared" ref="U597" si="511">SUM(U598:U603)</f>
        <v>0</v>
      </c>
      <c r="V597" s="68">
        <f>SUM(S597:U597)</f>
        <v>0</v>
      </c>
    </row>
    <row r="598" spans="1:22" s="6" customFormat="1" hidden="1">
      <c r="A598" s="51">
        <v>550</v>
      </c>
      <c r="B598" s="11" t="s">
        <v>201</v>
      </c>
      <c r="C598" s="59" t="s">
        <v>229</v>
      </c>
      <c r="D598" s="59"/>
      <c r="E598" s="61">
        <f t="shared" si="447"/>
        <v>0</v>
      </c>
      <c r="F598" s="61"/>
      <c r="G598" s="61">
        <f>VLOOKUP($A598,[25]Dept!$A$4:$V$51,6,FALSE)*G$3%</f>
        <v>0</v>
      </c>
      <c r="H598" s="61">
        <f>VLOOKUP($A598,[25]Dept!$A$4:$V$51,7,FALSE)*H$3%</f>
        <v>0</v>
      </c>
      <c r="I598" s="61">
        <f>VLOOKUP($A598,[25]Dept!$A$4:$V$51,8,FALSE)*I$3%</f>
        <v>0</v>
      </c>
      <c r="J598" s="61">
        <f t="shared" ref="J598:J603" si="512">SUM(G598:I598)</f>
        <v>0</v>
      </c>
      <c r="K598" s="61">
        <f>VLOOKUP($A598,[25]Dept!$A$4:$V$51,10,FALSE)*K$3%</f>
        <v>0</v>
      </c>
      <c r="L598" s="61">
        <f>VLOOKUP($A598,[25]Dept!$A$4:$V$51,11,FALSE)*L$3%</f>
        <v>0</v>
      </c>
      <c r="M598" s="61">
        <f>VLOOKUP($A598,[25]Dept!$A$4:$V$51,12,FALSE)*M$3%</f>
        <v>0</v>
      </c>
      <c r="N598" s="61">
        <f t="shared" ref="N598:N603" si="513">SUM(K598:M598)</f>
        <v>0</v>
      </c>
      <c r="O598" s="61">
        <f>VLOOKUP($A598,[25]Dept!$A$4:$V$51,14,FALSE)*O$3%</f>
        <v>0</v>
      </c>
      <c r="P598" s="61">
        <f>VLOOKUP($A598,[25]Dept!$A$4:$V$51,15,FALSE)*P$3%</f>
        <v>0</v>
      </c>
      <c r="Q598" s="61">
        <f>VLOOKUP($A598,[25]Dept!$A$4:$V$51,16,FALSE)*Q$3%</f>
        <v>0</v>
      </c>
      <c r="R598" s="61">
        <f t="shared" ref="R598:R603" si="514">SUM(O598:Q598)</f>
        <v>0</v>
      </c>
      <c r="S598" s="61">
        <f>VLOOKUP($A598,[25]Dept!$A$4:$V$51,18,FALSE)*S$3%</f>
        <v>0</v>
      </c>
      <c r="T598" s="61">
        <f>VLOOKUP($A598,[25]Dept!$A$4:$V$51,19,FALSE)*T$3%</f>
        <v>0</v>
      </c>
      <c r="U598" s="61">
        <f>VLOOKUP($A598,[25]Dept!$A$4:$V$51,20,FALSE)*U$3%</f>
        <v>0</v>
      </c>
      <c r="V598" s="61">
        <f t="shared" ref="V598:V603" si="515">SUM(S598:U598)</f>
        <v>0</v>
      </c>
    </row>
    <row r="599" spans="1:22" s="6" customFormat="1" hidden="1">
      <c r="A599" s="51">
        <v>551</v>
      </c>
      <c r="B599" s="11" t="s">
        <v>201</v>
      </c>
      <c r="C599" s="59" t="s">
        <v>228</v>
      </c>
      <c r="D599" s="59"/>
      <c r="E599" s="61">
        <f t="shared" si="447"/>
        <v>0</v>
      </c>
      <c r="F599" s="61"/>
      <c r="G599" s="61">
        <f>VLOOKUP($A599,[25]Dept!$A$4:$V$51,6,FALSE)*G$3%</f>
        <v>0</v>
      </c>
      <c r="H599" s="61">
        <f>VLOOKUP($A599,[25]Dept!$A$4:$V$51,7,FALSE)*H$3%</f>
        <v>0</v>
      </c>
      <c r="I599" s="61">
        <f>VLOOKUP($A599,[25]Dept!$A$4:$V$51,8,FALSE)*I$3%</f>
        <v>0</v>
      </c>
      <c r="J599" s="61">
        <f t="shared" si="512"/>
        <v>0</v>
      </c>
      <c r="K599" s="61">
        <f>VLOOKUP($A599,[25]Dept!$A$4:$V$51,10,FALSE)*K$3%</f>
        <v>0</v>
      </c>
      <c r="L599" s="61">
        <f>VLOOKUP($A599,[25]Dept!$A$4:$V$51,11,FALSE)*L$3%</f>
        <v>0</v>
      </c>
      <c r="M599" s="61">
        <f>VLOOKUP($A599,[25]Dept!$A$4:$V$51,12,FALSE)*M$3%</f>
        <v>0</v>
      </c>
      <c r="N599" s="61">
        <f t="shared" si="513"/>
        <v>0</v>
      </c>
      <c r="O599" s="61">
        <f>VLOOKUP($A599,[25]Dept!$A$4:$V$51,14,FALSE)*O$3%</f>
        <v>0</v>
      </c>
      <c r="P599" s="61">
        <f>VLOOKUP($A599,[25]Dept!$A$4:$V$51,15,FALSE)*P$3%</f>
        <v>0</v>
      </c>
      <c r="Q599" s="61">
        <f>VLOOKUP($A599,[25]Dept!$A$4:$V$51,16,FALSE)*Q$3%</f>
        <v>0</v>
      </c>
      <c r="R599" s="61">
        <f t="shared" si="514"/>
        <v>0</v>
      </c>
      <c r="S599" s="61">
        <f>VLOOKUP($A599,[25]Dept!$A$4:$V$51,18,FALSE)*S$3%</f>
        <v>0</v>
      </c>
      <c r="T599" s="61">
        <f>VLOOKUP($A599,[25]Dept!$A$4:$V$51,19,FALSE)*T$3%</f>
        <v>0</v>
      </c>
      <c r="U599" s="61">
        <f>VLOOKUP($A599,[25]Dept!$A$4:$V$51,20,FALSE)*U$3%</f>
        <v>0</v>
      </c>
      <c r="V599" s="61">
        <f t="shared" si="515"/>
        <v>0</v>
      </c>
    </row>
    <row r="600" spans="1:22" s="6" customFormat="1" hidden="1">
      <c r="A600" s="51">
        <v>552</v>
      </c>
      <c r="B600" s="11" t="s">
        <v>201</v>
      </c>
      <c r="C600" s="59" t="s">
        <v>227</v>
      </c>
      <c r="D600" s="59"/>
      <c r="E600" s="61">
        <f t="shared" si="447"/>
        <v>0</v>
      </c>
      <c r="F600" s="61"/>
      <c r="G600" s="61">
        <f>VLOOKUP($A600,[25]Dept!$A$4:$V$51,6,FALSE)*G$3%</f>
        <v>0</v>
      </c>
      <c r="H600" s="61">
        <f>VLOOKUP($A600,[25]Dept!$A$4:$V$51,7,FALSE)*H$3%</f>
        <v>0</v>
      </c>
      <c r="I600" s="61">
        <f>VLOOKUP($A600,[25]Dept!$A$4:$V$51,8,FALSE)*I$3%</f>
        <v>0</v>
      </c>
      <c r="J600" s="61">
        <f t="shared" si="512"/>
        <v>0</v>
      </c>
      <c r="K600" s="61">
        <f>VLOOKUP($A600,[25]Dept!$A$4:$V$51,10,FALSE)*K$3%</f>
        <v>0</v>
      </c>
      <c r="L600" s="61">
        <f>VLOOKUP($A600,[25]Dept!$A$4:$V$51,11,FALSE)*L$3%</f>
        <v>0</v>
      </c>
      <c r="M600" s="61">
        <f>VLOOKUP($A600,[25]Dept!$A$4:$V$51,12,FALSE)*M$3%</f>
        <v>0</v>
      </c>
      <c r="N600" s="61">
        <f t="shared" si="513"/>
        <v>0</v>
      </c>
      <c r="O600" s="61">
        <f>VLOOKUP($A600,[25]Dept!$A$4:$V$51,14,FALSE)*O$3%</f>
        <v>0</v>
      </c>
      <c r="P600" s="61">
        <f>VLOOKUP($A600,[25]Dept!$A$4:$V$51,15,FALSE)*P$3%</f>
        <v>0</v>
      </c>
      <c r="Q600" s="61">
        <f>VLOOKUP($A600,[25]Dept!$A$4:$V$51,16,FALSE)*Q$3%</f>
        <v>0</v>
      </c>
      <c r="R600" s="61">
        <f t="shared" si="514"/>
        <v>0</v>
      </c>
      <c r="S600" s="61">
        <f>VLOOKUP($A600,[25]Dept!$A$4:$V$51,18,FALSE)*S$3%</f>
        <v>0</v>
      </c>
      <c r="T600" s="61">
        <f>VLOOKUP($A600,[25]Dept!$A$4:$V$51,19,FALSE)*T$3%</f>
        <v>0</v>
      </c>
      <c r="U600" s="61">
        <f>VLOOKUP($A600,[25]Dept!$A$4:$V$51,20,FALSE)*U$3%</f>
        <v>0</v>
      </c>
      <c r="V600" s="61">
        <f t="shared" si="515"/>
        <v>0</v>
      </c>
    </row>
    <row r="601" spans="1:22" s="6" customFormat="1" hidden="1">
      <c r="A601" s="51">
        <v>553</v>
      </c>
      <c r="B601" s="11" t="s">
        <v>201</v>
      </c>
      <c r="C601" s="59" t="s">
        <v>226</v>
      </c>
      <c r="D601" s="59"/>
      <c r="E601" s="61">
        <f t="shared" si="447"/>
        <v>0</v>
      </c>
      <c r="F601" s="61"/>
      <c r="G601" s="61">
        <f>VLOOKUP($A601,[25]Dept!$A$4:$V$51,6,FALSE)*G$3%</f>
        <v>0</v>
      </c>
      <c r="H601" s="61">
        <f>VLOOKUP($A601,[25]Dept!$A$4:$V$51,7,FALSE)*H$3%</f>
        <v>0</v>
      </c>
      <c r="I601" s="61">
        <f>VLOOKUP($A601,[25]Dept!$A$4:$V$51,8,FALSE)*I$3%</f>
        <v>0</v>
      </c>
      <c r="J601" s="61">
        <f t="shared" si="512"/>
        <v>0</v>
      </c>
      <c r="K601" s="61">
        <f>VLOOKUP($A601,[25]Dept!$A$4:$V$51,10,FALSE)*K$3%</f>
        <v>0</v>
      </c>
      <c r="L601" s="61">
        <f>VLOOKUP($A601,[25]Dept!$A$4:$V$51,11,FALSE)*L$3%</f>
        <v>0</v>
      </c>
      <c r="M601" s="61">
        <f>VLOOKUP($A601,[25]Dept!$A$4:$V$51,12,FALSE)*M$3%</f>
        <v>0</v>
      </c>
      <c r="N601" s="61">
        <f t="shared" si="513"/>
        <v>0</v>
      </c>
      <c r="O601" s="61">
        <f>VLOOKUP($A601,[25]Dept!$A$4:$V$51,14,FALSE)*O$3%</f>
        <v>0</v>
      </c>
      <c r="P601" s="61">
        <f>VLOOKUP($A601,[25]Dept!$A$4:$V$51,15,FALSE)*P$3%</f>
        <v>0</v>
      </c>
      <c r="Q601" s="61">
        <f>VLOOKUP($A601,[25]Dept!$A$4:$V$51,16,FALSE)*Q$3%</f>
        <v>0</v>
      </c>
      <c r="R601" s="61">
        <f t="shared" si="514"/>
        <v>0</v>
      </c>
      <c r="S601" s="61">
        <f>VLOOKUP($A601,[25]Dept!$A$4:$V$51,18,FALSE)*S$3%</f>
        <v>0</v>
      </c>
      <c r="T601" s="61">
        <f>VLOOKUP($A601,[25]Dept!$A$4:$V$51,19,FALSE)*T$3%</f>
        <v>0</v>
      </c>
      <c r="U601" s="61">
        <f>VLOOKUP($A601,[25]Dept!$A$4:$V$51,20,FALSE)*U$3%</f>
        <v>0</v>
      </c>
      <c r="V601" s="61">
        <f t="shared" si="515"/>
        <v>0</v>
      </c>
    </row>
    <row r="602" spans="1:22" s="6" customFormat="1" hidden="1">
      <c r="A602" s="51">
        <v>554</v>
      </c>
      <c r="B602" s="11" t="s">
        <v>201</v>
      </c>
      <c r="C602" s="59" t="s">
        <v>225</v>
      </c>
      <c r="D602" s="59"/>
      <c r="E602" s="61">
        <f t="shared" si="447"/>
        <v>0</v>
      </c>
      <c r="F602" s="61"/>
      <c r="G602" s="61">
        <f>VLOOKUP($A602,[25]Dept!$A$4:$V$51,6,FALSE)*G$3%</f>
        <v>0</v>
      </c>
      <c r="H602" s="61">
        <f>VLOOKUP($A602,[25]Dept!$A$4:$V$51,7,FALSE)*H$3%</f>
        <v>0</v>
      </c>
      <c r="I602" s="61">
        <f>VLOOKUP($A602,[25]Dept!$A$4:$V$51,8,FALSE)*I$3%</f>
        <v>0</v>
      </c>
      <c r="J602" s="61">
        <f t="shared" si="512"/>
        <v>0</v>
      </c>
      <c r="K602" s="61">
        <f>VLOOKUP($A602,[25]Dept!$A$4:$V$51,10,FALSE)*K$3%</f>
        <v>0</v>
      </c>
      <c r="L602" s="61">
        <f>VLOOKUP($A602,[25]Dept!$A$4:$V$51,11,FALSE)*L$3%</f>
        <v>0</v>
      </c>
      <c r="M602" s="61">
        <f>VLOOKUP($A602,[25]Dept!$A$4:$V$51,12,FALSE)*M$3%</f>
        <v>0</v>
      </c>
      <c r="N602" s="61">
        <f t="shared" si="513"/>
        <v>0</v>
      </c>
      <c r="O602" s="61">
        <f>VLOOKUP($A602,[25]Dept!$A$4:$V$51,14,FALSE)*O$3%</f>
        <v>0</v>
      </c>
      <c r="P602" s="61">
        <f>VLOOKUP($A602,[25]Dept!$A$4:$V$51,15,FALSE)*P$3%</f>
        <v>0</v>
      </c>
      <c r="Q602" s="61">
        <f>VLOOKUP($A602,[25]Dept!$A$4:$V$51,16,FALSE)*Q$3%</f>
        <v>0</v>
      </c>
      <c r="R602" s="61">
        <f t="shared" si="514"/>
        <v>0</v>
      </c>
      <c r="S602" s="61">
        <f>VLOOKUP($A602,[25]Dept!$A$4:$V$51,18,FALSE)*S$3%</f>
        <v>0</v>
      </c>
      <c r="T602" s="61">
        <f>VLOOKUP($A602,[25]Dept!$A$4:$V$51,19,FALSE)*T$3%</f>
        <v>0</v>
      </c>
      <c r="U602" s="61">
        <f>VLOOKUP($A602,[25]Dept!$A$4:$V$51,20,FALSE)*U$3%</f>
        <v>0</v>
      </c>
      <c r="V602" s="61">
        <f t="shared" si="515"/>
        <v>0</v>
      </c>
    </row>
    <row r="603" spans="1:22" s="6" customFormat="1" hidden="1">
      <c r="A603" s="51">
        <v>555</v>
      </c>
      <c r="B603" s="11" t="s">
        <v>201</v>
      </c>
      <c r="C603" s="59" t="s">
        <v>224</v>
      </c>
      <c r="D603" s="59"/>
      <c r="E603" s="61">
        <f t="shared" si="447"/>
        <v>0</v>
      </c>
      <c r="F603" s="61"/>
      <c r="G603" s="61">
        <f>VLOOKUP($A603,[25]Dept!$A$4:$V$51,6,FALSE)*G$3%</f>
        <v>0</v>
      </c>
      <c r="H603" s="61">
        <f>VLOOKUP($A603,[25]Dept!$A$4:$V$51,7,FALSE)*H$3%</f>
        <v>0</v>
      </c>
      <c r="I603" s="61">
        <f>VLOOKUP($A603,[25]Dept!$A$4:$V$51,8,FALSE)*I$3%</f>
        <v>0</v>
      </c>
      <c r="J603" s="61">
        <f t="shared" si="512"/>
        <v>0</v>
      </c>
      <c r="K603" s="61">
        <f>VLOOKUP($A603,[25]Dept!$A$4:$V$51,10,FALSE)*K$3%</f>
        <v>0</v>
      </c>
      <c r="L603" s="61">
        <f>VLOOKUP($A603,[25]Dept!$A$4:$V$51,11,FALSE)*L$3%</f>
        <v>0</v>
      </c>
      <c r="M603" s="61">
        <f>VLOOKUP($A603,[25]Dept!$A$4:$V$51,12,FALSE)*M$3%</f>
        <v>0</v>
      </c>
      <c r="N603" s="61">
        <f t="shared" si="513"/>
        <v>0</v>
      </c>
      <c r="O603" s="61">
        <f>VLOOKUP($A603,[25]Dept!$A$4:$V$51,14,FALSE)*O$3%</f>
        <v>0</v>
      </c>
      <c r="P603" s="61">
        <f>VLOOKUP($A603,[25]Dept!$A$4:$V$51,15,FALSE)*P$3%</f>
        <v>0</v>
      </c>
      <c r="Q603" s="61">
        <f>VLOOKUP($A603,[25]Dept!$A$4:$V$51,16,FALSE)*Q$3%</f>
        <v>0</v>
      </c>
      <c r="R603" s="61">
        <f t="shared" si="514"/>
        <v>0</v>
      </c>
      <c r="S603" s="61">
        <f>VLOOKUP($A603,[25]Dept!$A$4:$V$51,18,FALSE)*S$3%</f>
        <v>0</v>
      </c>
      <c r="T603" s="61">
        <f>VLOOKUP($A603,[25]Dept!$A$4:$V$51,19,FALSE)*T$3%</f>
        <v>0</v>
      </c>
      <c r="U603" s="61">
        <f>VLOOKUP($A603,[25]Dept!$A$4:$V$51,20,FALSE)*U$3%</f>
        <v>0</v>
      </c>
      <c r="V603" s="61">
        <f t="shared" si="515"/>
        <v>0</v>
      </c>
    </row>
    <row r="604" spans="1:22" s="6" customFormat="1" hidden="1">
      <c r="A604" s="112">
        <v>556</v>
      </c>
      <c r="B604" s="113" t="s">
        <v>214</v>
      </c>
      <c r="C604" s="114" t="s">
        <v>223</v>
      </c>
      <c r="D604" s="114"/>
      <c r="E604" s="74">
        <f>SUM(E605:E610)</f>
        <v>0</v>
      </c>
      <c r="F604" s="74"/>
      <c r="G604" s="68">
        <f>SUM(G605:G610)</f>
        <v>0</v>
      </c>
      <c r="H604" s="68">
        <f t="shared" ref="H604" si="516">SUM(H605:H610)</f>
        <v>0</v>
      </c>
      <c r="I604" s="68">
        <f t="shared" ref="I604" si="517">SUM(I605:I610)</f>
        <v>0</v>
      </c>
      <c r="J604" s="68">
        <f>SUM(G604:I604)</f>
        <v>0</v>
      </c>
      <c r="K604" s="68">
        <f>SUM(K605:K610)</f>
        <v>0</v>
      </c>
      <c r="L604" s="68">
        <f t="shared" ref="L604" si="518">SUM(L605:L610)</f>
        <v>0</v>
      </c>
      <c r="M604" s="68">
        <f t="shared" ref="M604" si="519">SUM(M605:M610)</f>
        <v>0</v>
      </c>
      <c r="N604" s="68">
        <f>SUM(K604:M604)</f>
        <v>0</v>
      </c>
      <c r="O604" s="68">
        <f>SUM(O605:O610)</f>
        <v>0</v>
      </c>
      <c r="P604" s="68">
        <f t="shared" ref="P604" si="520">SUM(P605:P610)</f>
        <v>0</v>
      </c>
      <c r="Q604" s="68">
        <f t="shared" ref="Q604" si="521">SUM(Q605:Q610)</f>
        <v>0</v>
      </c>
      <c r="R604" s="68">
        <f>SUM(O604:Q604)</f>
        <v>0</v>
      </c>
      <c r="S604" s="68">
        <f>SUM(S605:S610)</f>
        <v>0</v>
      </c>
      <c r="T604" s="68">
        <f t="shared" ref="T604" si="522">SUM(T605:T610)</f>
        <v>0</v>
      </c>
      <c r="U604" s="68">
        <f t="shared" ref="U604" si="523">SUM(U605:U610)</f>
        <v>0</v>
      </c>
      <c r="V604" s="68">
        <f>SUM(S604:U604)</f>
        <v>0</v>
      </c>
    </row>
    <row r="605" spans="1:22" s="6" customFormat="1" hidden="1">
      <c r="A605" s="51">
        <v>557</v>
      </c>
      <c r="B605" s="11" t="s">
        <v>214</v>
      </c>
      <c r="C605" s="59" t="s">
        <v>229</v>
      </c>
      <c r="D605" s="59"/>
      <c r="E605" s="61">
        <f t="shared" si="447"/>
        <v>0</v>
      </c>
      <c r="F605" s="61"/>
      <c r="G605" s="61">
        <f>VLOOKUP($A605,[19]Dept!$A$4:$S$42,5,FALSE)*G$3%</f>
        <v>0</v>
      </c>
      <c r="H605" s="61">
        <f>VLOOKUP($A605,[19]Dept!$A$4:$S$42,6,FALSE)*H$3%</f>
        <v>0</v>
      </c>
      <c r="I605" s="61">
        <f>VLOOKUP($A605,[19]Dept!$A$4:$S$42,7,FALSE)*I$3%</f>
        <v>0</v>
      </c>
      <c r="J605" s="61">
        <f t="shared" ref="J605:J610" si="524">SUM(G605:I605)</f>
        <v>0</v>
      </c>
      <c r="K605" s="61">
        <f>VLOOKUP($A605,[19]Dept!$A$4:$S$42,9,FALSE)*K$3%</f>
        <v>0</v>
      </c>
      <c r="L605" s="61">
        <f>VLOOKUP($A605,[19]Dept!$A$4:$S$42,10,FALSE)*L$3%</f>
        <v>0</v>
      </c>
      <c r="M605" s="61">
        <f>VLOOKUP($A605,[19]Dept!$A$4:$S$42,11,FALSE)*M$3%</f>
        <v>0</v>
      </c>
      <c r="N605" s="61">
        <f t="shared" ref="N605:N610" si="525">SUM(K605:M605)</f>
        <v>0</v>
      </c>
      <c r="O605" s="61">
        <f>VLOOKUP($A605,[19]Dept!$A$4:$S$42,13,FALSE)*O$3%</f>
        <v>0</v>
      </c>
      <c r="P605" s="61">
        <f>VLOOKUP($A605,[19]Dept!$A$4:$S$42,14,FALSE)*P$3%</f>
        <v>0</v>
      </c>
      <c r="Q605" s="61">
        <f>VLOOKUP($A605,[19]Dept!$A$4:$S$42,15,FALSE)*Q$3%</f>
        <v>0</v>
      </c>
      <c r="R605" s="61">
        <f t="shared" ref="R605:R610" si="526">SUM(O605:Q605)</f>
        <v>0</v>
      </c>
      <c r="S605" s="61">
        <f>VLOOKUP($A605,[19]Dept!$A$4:$S$42,17,FALSE)*S$3%</f>
        <v>0</v>
      </c>
      <c r="T605" s="61">
        <f>VLOOKUP($A605,[19]Dept!$A$4:$S$42,18,FALSE)*T$3%</f>
        <v>0</v>
      </c>
      <c r="U605" s="61">
        <f>VLOOKUP($A605,[19]Dept!$A$4:$S$42,19,FALSE)*U$3%</f>
        <v>0</v>
      </c>
      <c r="V605" s="61">
        <f t="shared" ref="V605:V610" si="527">SUM(S605:U605)</f>
        <v>0</v>
      </c>
    </row>
    <row r="606" spans="1:22" s="6" customFormat="1" hidden="1">
      <c r="A606" s="51">
        <v>558</v>
      </c>
      <c r="B606" s="11" t="s">
        <v>214</v>
      </c>
      <c r="C606" s="59" t="s">
        <v>228</v>
      </c>
      <c r="D606" s="59"/>
      <c r="E606" s="61">
        <f t="shared" si="447"/>
        <v>0</v>
      </c>
      <c r="F606" s="61"/>
      <c r="G606" s="61">
        <f>VLOOKUP($A606,[19]Dept!$A$4:$S$42,5,FALSE)*G$3%</f>
        <v>0</v>
      </c>
      <c r="H606" s="61">
        <f>VLOOKUP($A606,[19]Dept!$A$4:$S$42,6,FALSE)*H$3%</f>
        <v>0</v>
      </c>
      <c r="I606" s="61">
        <f>VLOOKUP($A606,[19]Dept!$A$4:$S$42,7,FALSE)*I$3%</f>
        <v>0</v>
      </c>
      <c r="J606" s="61">
        <f t="shared" si="524"/>
        <v>0</v>
      </c>
      <c r="K606" s="61">
        <f>VLOOKUP($A606,[19]Dept!$A$4:$S$42,9,FALSE)*K$3%</f>
        <v>0</v>
      </c>
      <c r="L606" s="61">
        <f>VLOOKUP($A606,[19]Dept!$A$4:$S$42,10,FALSE)*L$3%</f>
        <v>0</v>
      </c>
      <c r="M606" s="61">
        <f>VLOOKUP($A606,[19]Dept!$A$4:$S$42,11,FALSE)*M$3%</f>
        <v>0</v>
      </c>
      <c r="N606" s="61">
        <f t="shared" si="525"/>
        <v>0</v>
      </c>
      <c r="O606" s="61">
        <f>VLOOKUP($A606,[19]Dept!$A$4:$S$42,13,FALSE)*O$3%</f>
        <v>0</v>
      </c>
      <c r="P606" s="61">
        <f>VLOOKUP($A606,[19]Dept!$A$4:$S$42,14,FALSE)*P$3%</f>
        <v>0</v>
      </c>
      <c r="Q606" s="61">
        <f>VLOOKUP($A606,[19]Dept!$A$4:$S$42,15,FALSE)*Q$3%</f>
        <v>0</v>
      </c>
      <c r="R606" s="61">
        <f t="shared" si="526"/>
        <v>0</v>
      </c>
      <c r="S606" s="61">
        <f>VLOOKUP($A606,[19]Dept!$A$4:$S$42,17,FALSE)*S$3%</f>
        <v>0</v>
      </c>
      <c r="T606" s="61">
        <f>VLOOKUP($A606,[19]Dept!$A$4:$S$42,18,FALSE)*T$3%</f>
        <v>0</v>
      </c>
      <c r="U606" s="61">
        <f>VLOOKUP($A606,[19]Dept!$A$4:$S$42,19,FALSE)*U$3%</f>
        <v>0</v>
      </c>
      <c r="V606" s="61">
        <f t="shared" si="527"/>
        <v>0</v>
      </c>
    </row>
    <row r="607" spans="1:22" s="6" customFormat="1" hidden="1">
      <c r="A607" s="51">
        <v>559</v>
      </c>
      <c r="B607" s="11" t="s">
        <v>214</v>
      </c>
      <c r="C607" s="59" t="s">
        <v>227</v>
      </c>
      <c r="D607" s="59"/>
      <c r="E607" s="61">
        <f t="shared" si="447"/>
        <v>0</v>
      </c>
      <c r="F607" s="61"/>
      <c r="G607" s="61">
        <f>VLOOKUP($A607,[19]Dept!$A$4:$S$42,5,FALSE)*G$3%</f>
        <v>0</v>
      </c>
      <c r="H607" s="61">
        <f>VLOOKUP($A607,[19]Dept!$A$4:$S$42,6,FALSE)*H$3%</f>
        <v>0</v>
      </c>
      <c r="I607" s="61">
        <f>VLOOKUP($A607,[19]Dept!$A$4:$S$42,7,FALSE)*I$3%</f>
        <v>0</v>
      </c>
      <c r="J607" s="61">
        <f t="shared" si="524"/>
        <v>0</v>
      </c>
      <c r="K607" s="61">
        <f>VLOOKUP($A607,[19]Dept!$A$4:$S$42,9,FALSE)*K$3%</f>
        <v>0</v>
      </c>
      <c r="L607" s="61">
        <f>VLOOKUP($A607,[19]Dept!$A$4:$S$42,10,FALSE)*L$3%</f>
        <v>0</v>
      </c>
      <c r="M607" s="61">
        <f>VLOOKUP($A607,[19]Dept!$A$4:$S$42,11,FALSE)*M$3%</f>
        <v>0</v>
      </c>
      <c r="N607" s="61">
        <f t="shared" si="525"/>
        <v>0</v>
      </c>
      <c r="O607" s="61">
        <f>VLOOKUP($A607,[19]Dept!$A$4:$S$42,13,FALSE)*O$3%</f>
        <v>0</v>
      </c>
      <c r="P607" s="61">
        <f>VLOOKUP($A607,[19]Dept!$A$4:$S$42,14,FALSE)*P$3%</f>
        <v>0</v>
      </c>
      <c r="Q607" s="61">
        <f>VLOOKUP($A607,[19]Dept!$A$4:$S$42,15,FALSE)*Q$3%</f>
        <v>0</v>
      </c>
      <c r="R607" s="61">
        <f t="shared" si="526"/>
        <v>0</v>
      </c>
      <c r="S607" s="61">
        <f>VLOOKUP($A607,[19]Dept!$A$4:$S$42,17,FALSE)*S$3%</f>
        <v>0</v>
      </c>
      <c r="T607" s="61">
        <f>VLOOKUP($A607,[19]Dept!$A$4:$S$42,18,FALSE)*T$3%</f>
        <v>0</v>
      </c>
      <c r="U607" s="61">
        <f>VLOOKUP($A607,[19]Dept!$A$4:$S$42,19,FALSE)*U$3%</f>
        <v>0</v>
      </c>
      <c r="V607" s="61">
        <f t="shared" si="527"/>
        <v>0</v>
      </c>
    </row>
    <row r="608" spans="1:22" s="6" customFormat="1" hidden="1">
      <c r="A608" s="51">
        <v>560</v>
      </c>
      <c r="B608" s="11" t="s">
        <v>214</v>
      </c>
      <c r="C608" s="59" t="s">
        <v>226</v>
      </c>
      <c r="D608" s="59"/>
      <c r="E608" s="61">
        <f t="shared" si="447"/>
        <v>0</v>
      </c>
      <c r="F608" s="61"/>
      <c r="G608" s="61">
        <f>VLOOKUP($A608,[19]Dept!$A$4:$S$42,5,FALSE)*G$3%</f>
        <v>0</v>
      </c>
      <c r="H608" s="61">
        <f>VLOOKUP($A608,[19]Dept!$A$4:$S$42,6,FALSE)*H$3%</f>
        <v>0</v>
      </c>
      <c r="I608" s="61">
        <f>VLOOKUP($A608,[19]Dept!$A$4:$S$42,7,FALSE)*I$3%</f>
        <v>0</v>
      </c>
      <c r="J608" s="61">
        <f t="shared" si="524"/>
        <v>0</v>
      </c>
      <c r="K608" s="61">
        <f>VLOOKUP($A608,[19]Dept!$A$4:$S$42,9,FALSE)*K$3%</f>
        <v>0</v>
      </c>
      <c r="L608" s="61">
        <f>VLOOKUP($A608,[19]Dept!$A$4:$S$42,10,FALSE)*L$3%</f>
        <v>0</v>
      </c>
      <c r="M608" s="61">
        <f>VLOOKUP($A608,[19]Dept!$A$4:$S$42,11,FALSE)*M$3%</f>
        <v>0</v>
      </c>
      <c r="N608" s="61">
        <f t="shared" si="525"/>
        <v>0</v>
      </c>
      <c r="O608" s="61">
        <f>VLOOKUP($A608,[19]Dept!$A$4:$S$42,13,FALSE)*O$3%</f>
        <v>0</v>
      </c>
      <c r="P608" s="61">
        <f>VLOOKUP($A608,[19]Dept!$A$4:$S$42,14,FALSE)*P$3%</f>
        <v>0</v>
      </c>
      <c r="Q608" s="61">
        <f>VLOOKUP($A608,[19]Dept!$A$4:$S$42,15,FALSE)*Q$3%</f>
        <v>0</v>
      </c>
      <c r="R608" s="61">
        <f t="shared" si="526"/>
        <v>0</v>
      </c>
      <c r="S608" s="61">
        <f>VLOOKUP($A608,[19]Dept!$A$4:$S$42,17,FALSE)*S$3%</f>
        <v>0</v>
      </c>
      <c r="T608" s="61">
        <f>VLOOKUP($A608,[19]Dept!$A$4:$S$42,18,FALSE)*T$3%</f>
        <v>0</v>
      </c>
      <c r="U608" s="61">
        <f>VLOOKUP($A608,[19]Dept!$A$4:$S$42,19,FALSE)*U$3%</f>
        <v>0</v>
      </c>
      <c r="V608" s="61">
        <f t="shared" si="527"/>
        <v>0</v>
      </c>
    </row>
    <row r="609" spans="1:22" hidden="1">
      <c r="A609" s="51">
        <v>561</v>
      </c>
      <c r="B609" s="11" t="s">
        <v>214</v>
      </c>
      <c r="C609" s="59" t="s">
        <v>225</v>
      </c>
      <c r="D609" s="59"/>
      <c r="E609" s="61">
        <f t="shared" si="447"/>
        <v>0</v>
      </c>
      <c r="F609" s="61"/>
      <c r="G609" s="61">
        <f>VLOOKUP($A609,[19]Dept!$A$4:$S$42,5,FALSE)*G$3%</f>
        <v>0</v>
      </c>
      <c r="H609" s="61">
        <f>VLOOKUP($A609,[19]Dept!$A$4:$S$42,6,FALSE)*H$3%</f>
        <v>0</v>
      </c>
      <c r="I609" s="61">
        <f>VLOOKUP($A609,[19]Dept!$A$4:$S$42,7,FALSE)*I$3%</f>
        <v>0</v>
      </c>
      <c r="J609" s="61">
        <f t="shared" si="524"/>
        <v>0</v>
      </c>
      <c r="K609" s="61">
        <f>VLOOKUP($A609,[19]Dept!$A$4:$S$42,9,FALSE)*K$3%</f>
        <v>0</v>
      </c>
      <c r="L609" s="61">
        <f>VLOOKUP($A609,[19]Dept!$A$4:$S$42,10,FALSE)*L$3%</f>
        <v>0</v>
      </c>
      <c r="M609" s="61">
        <f>VLOOKUP($A609,[19]Dept!$A$4:$S$42,11,FALSE)*M$3%</f>
        <v>0</v>
      </c>
      <c r="N609" s="61">
        <f t="shared" si="525"/>
        <v>0</v>
      </c>
      <c r="O609" s="61">
        <f>VLOOKUP($A609,[19]Dept!$A$4:$S$42,13,FALSE)*O$3%</f>
        <v>0</v>
      </c>
      <c r="P609" s="61">
        <f>VLOOKUP($A609,[19]Dept!$A$4:$S$42,14,FALSE)*P$3%</f>
        <v>0</v>
      </c>
      <c r="Q609" s="61">
        <f>VLOOKUP($A609,[19]Dept!$A$4:$S$42,15,FALSE)*Q$3%</f>
        <v>0</v>
      </c>
      <c r="R609" s="61">
        <f t="shared" si="526"/>
        <v>0</v>
      </c>
      <c r="S609" s="61">
        <f>VLOOKUP($A609,[19]Dept!$A$4:$S$42,17,FALSE)*S$3%</f>
        <v>0</v>
      </c>
      <c r="T609" s="61">
        <f>VLOOKUP($A609,[19]Dept!$A$4:$S$42,18,FALSE)*T$3%</f>
        <v>0</v>
      </c>
      <c r="U609" s="61">
        <f>VLOOKUP($A609,[19]Dept!$A$4:$S$42,19,FALSE)*U$3%</f>
        <v>0</v>
      </c>
      <c r="V609" s="61">
        <f t="shared" si="527"/>
        <v>0</v>
      </c>
    </row>
    <row r="610" spans="1:22" s="6" customFormat="1" hidden="1">
      <c r="A610" s="51">
        <v>562</v>
      </c>
      <c r="B610" s="11" t="s">
        <v>214</v>
      </c>
      <c r="C610" s="59" t="s">
        <v>224</v>
      </c>
      <c r="D610" s="59"/>
      <c r="E610" s="61">
        <f t="shared" si="447"/>
        <v>0</v>
      </c>
      <c r="F610" s="61"/>
      <c r="G610" s="61">
        <f>VLOOKUP($A610,[19]Dept!$A$4:$S$42,5,FALSE)*G$3%</f>
        <v>0</v>
      </c>
      <c r="H610" s="61">
        <f>VLOOKUP($A610,[19]Dept!$A$4:$S$42,6,FALSE)*H$3%</f>
        <v>0</v>
      </c>
      <c r="I610" s="61">
        <f>VLOOKUP($A610,[19]Dept!$A$4:$S$42,7,FALSE)*I$3%</f>
        <v>0</v>
      </c>
      <c r="J610" s="61">
        <f t="shared" si="524"/>
        <v>0</v>
      </c>
      <c r="K610" s="61">
        <f>VLOOKUP($A610,[19]Dept!$A$4:$S$42,9,FALSE)*K$3%</f>
        <v>0</v>
      </c>
      <c r="L610" s="61">
        <f>VLOOKUP($A610,[19]Dept!$A$4:$S$42,10,FALSE)*L$3%</f>
        <v>0</v>
      </c>
      <c r="M610" s="61">
        <f>VLOOKUP($A610,[19]Dept!$A$4:$S$42,11,FALSE)*M$3%</f>
        <v>0</v>
      </c>
      <c r="N610" s="61">
        <f t="shared" si="525"/>
        <v>0</v>
      </c>
      <c r="O610" s="61">
        <f>VLOOKUP($A610,[19]Dept!$A$4:$S$42,13,FALSE)*O$3%</f>
        <v>0</v>
      </c>
      <c r="P610" s="61">
        <f>VLOOKUP($A610,[19]Dept!$A$4:$S$42,14,FALSE)*P$3%</f>
        <v>0</v>
      </c>
      <c r="Q610" s="61">
        <f>VLOOKUP($A610,[19]Dept!$A$4:$S$42,15,FALSE)*Q$3%</f>
        <v>0</v>
      </c>
      <c r="R610" s="61">
        <f t="shared" si="526"/>
        <v>0</v>
      </c>
      <c r="S610" s="61">
        <f>VLOOKUP($A610,[19]Dept!$A$4:$S$42,17,FALSE)*S$3%</f>
        <v>0</v>
      </c>
      <c r="T610" s="61">
        <f>VLOOKUP($A610,[19]Dept!$A$4:$S$42,18,FALSE)*T$3%</f>
        <v>0</v>
      </c>
      <c r="U610" s="61">
        <f>VLOOKUP($A610,[19]Dept!$A$4:$S$42,19,FALSE)*U$3%</f>
        <v>0</v>
      </c>
      <c r="V610" s="61">
        <f t="shared" si="527"/>
        <v>0</v>
      </c>
    </row>
    <row r="611" spans="1:22" s="6" customFormat="1" hidden="1">
      <c r="A611" s="112">
        <v>563</v>
      </c>
      <c r="B611" s="113" t="s">
        <v>235</v>
      </c>
      <c r="C611" s="114" t="s">
        <v>230</v>
      </c>
      <c r="D611" s="114"/>
      <c r="E611" s="74">
        <f>SUM(E612:E617)</f>
        <v>0</v>
      </c>
      <c r="F611" s="74"/>
      <c r="G611" s="68">
        <f>SUM(G612:G617)</f>
        <v>0</v>
      </c>
      <c r="H611" s="68">
        <f t="shared" ref="H611" si="528">SUM(H612:H617)</f>
        <v>0</v>
      </c>
      <c r="I611" s="68">
        <f t="shared" ref="I611" si="529">SUM(I612:I617)</f>
        <v>0</v>
      </c>
      <c r="J611" s="68">
        <f>SUM(G611:I611)</f>
        <v>0</v>
      </c>
      <c r="K611" s="68">
        <f>SUM(K612:K617)</f>
        <v>0</v>
      </c>
      <c r="L611" s="68">
        <f t="shared" ref="L611" si="530">SUM(L612:L617)</f>
        <v>0</v>
      </c>
      <c r="M611" s="68">
        <f t="shared" ref="M611" si="531">SUM(M612:M617)</f>
        <v>0</v>
      </c>
      <c r="N611" s="68">
        <f>SUM(K611:M611)</f>
        <v>0</v>
      </c>
      <c r="O611" s="68">
        <f>SUM(O612:O617)</f>
        <v>0</v>
      </c>
      <c r="P611" s="68">
        <f t="shared" ref="P611" si="532">SUM(P612:P617)</f>
        <v>0</v>
      </c>
      <c r="Q611" s="68">
        <f t="shared" ref="Q611" si="533">SUM(Q612:Q617)</f>
        <v>0</v>
      </c>
      <c r="R611" s="68">
        <f>SUM(O611:Q611)</f>
        <v>0</v>
      </c>
      <c r="S611" s="68">
        <f>SUM(S612:S617)</f>
        <v>0</v>
      </c>
      <c r="T611" s="68">
        <f t="shared" ref="T611" si="534">SUM(T612:T617)</f>
        <v>0</v>
      </c>
      <c r="U611" s="68">
        <f t="shared" ref="U611" si="535">SUM(U612:U617)</f>
        <v>0</v>
      </c>
      <c r="V611" s="68">
        <f>SUM(S611:U611)</f>
        <v>0</v>
      </c>
    </row>
    <row r="612" spans="1:22" s="6" customFormat="1" hidden="1">
      <c r="A612" s="51">
        <v>564</v>
      </c>
      <c r="B612" s="11" t="s">
        <v>235</v>
      </c>
      <c r="C612" s="59" t="s">
        <v>229</v>
      </c>
      <c r="D612" s="59"/>
      <c r="E612" s="61">
        <f t="shared" si="447"/>
        <v>0</v>
      </c>
      <c r="F612" s="61"/>
      <c r="G612" s="61">
        <f>VLOOKUP($A612,[19]Dept!$A$4:$S$42,5,FALSE)*G$3%</f>
        <v>0</v>
      </c>
      <c r="H612" s="61">
        <f>VLOOKUP($A612,[19]Dept!$A$4:$S$42,6,FALSE)*H$3%</f>
        <v>0</v>
      </c>
      <c r="I612" s="61">
        <f>VLOOKUP($A612,[19]Dept!$A$4:$S$42,7,FALSE)*I$3%</f>
        <v>0</v>
      </c>
      <c r="J612" s="61">
        <f t="shared" ref="J612:J617" si="536">SUM(G612:I612)</f>
        <v>0</v>
      </c>
      <c r="K612" s="61">
        <f>VLOOKUP($A612,[19]Dept!$A$4:$S$42,9,FALSE)*K$3%</f>
        <v>0</v>
      </c>
      <c r="L612" s="61">
        <f>VLOOKUP($A612,[19]Dept!$A$4:$S$42,10,FALSE)*L$3%</f>
        <v>0</v>
      </c>
      <c r="M612" s="61">
        <f>VLOOKUP($A612,[19]Dept!$A$4:$S$42,11,FALSE)*M$3%</f>
        <v>0</v>
      </c>
      <c r="N612" s="61">
        <f t="shared" ref="N612:N617" si="537">SUM(K612:M612)</f>
        <v>0</v>
      </c>
      <c r="O612" s="61">
        <f>VLOOKUP($A612,[19]Dept!$A$4:$S$42,13,FALSE)*O$3%</f>
        <v>0</v>
      </c>
      <c r="P612" s="61">
        <f>VLOOKUP($A612,[19]Dept!$A$4:$S$42,14,FALSE)*P$3%</f>
        <v>0</v>
      </c>
      <c r="Q612" s="61">
        <f>VLOOKUP($A612,[19]Dept!$A$4:$S$42,15,FALSE)*Q$3%</f>
        <v>0</v>
      </c>
      <c r="R612" s="61">
        <f t="shared" ref="R612:R617" si="538">SUM(O612:Q612)</f>
        <v>0</v>
      </c>
      <c r="S612" s="61">
        <f>VLOOKUP($A612,[19]Dept!$A$4:$S$42,17,FALSE)*S$3%</f>
        <v>0</v>
      </c>
      <c r="T612" s="61">
        <f>VLOOKUP($A612,[19]Dept!$A$4:$S$42,18,FALSE)*T$3%</f>
        <v>0</v>
      </c>
      <c r="U612" s="61">
        <f>VLOOKUP($A612,[19]Dept!$A$4:$S$42,19,FALSE)*U$3%</f>
        <v>0</v>
      </c>
      <c r="V612" s="61">
        <f t="shared" ref="V612:V617" si="539">SUM(S612:U612)</f>
        <v>0</v>
      </c>
    </row>
    <row r="613" spans="1:22" s="6" customFormat="1" hidden="1">
      <c r="A613" s="51">
        <v>565</v>
      </c>
      <c r="B613" s="11" t="s">
        <v>235</v>
      </c>
      <c r="C613" s="59" t="s">
        <v>228</v>
      </c>
      <c r="D613" s="59"/>
      <c r="E613" s="61">
        <f t="shared" si="447"/>
        <v>0</v>
      </c>
      <c r="F613" s="61"/>
      <c r="G613" s="61">
        <f>VLOOKUP($A613,[19]Dept!$A$4:$S$42,5,FALSE)*G$3%</f>
        <v>0</v>
      </c>
      <c r="H613" s="61">
        <f>VLOOKUP($A613,[19]Dept!$A$4:$S$42,6,FALSE)*H$3%</f>
        <v>0</v>
      </c>
      <c r="I613" s="61">
        <f>VLOOKUP($A613,[19]Dept!$A$4:$S$42,7,FALSE)*I$3%</f>
        <v>0</v>
      </c>
      <c r="J613" s="61">
        <f t="shared" si="536"/>
        <v>0</v>
      </c>
      <c r="K613" s="61">
        <f>VLOOKUP($A613,[19]Dept!$A$4:$S$42,9,FALSE)*K$3%</f>
        <v>0</v>
      </c>
      <c r="L613" s="61">
        <f>VLOOKUP($A613,[19]Dept!$A$4:$S$42,10,FALSE)*L$3%</f>
        <v>0</v>
      </c>
      <c r="M613" s="61">
        <f>VLOOKUP($A613,[19]Dept!$A$4:$S$42,11,FALSE)*M$3%</f>
        <v>0</v>
      </c>
      <c r="N613" s="61">
        <f t="shared" si="537"/>
        <v>0</v>
      </c>
      <c r="O613" s="61">
        <f>VLOOKUP($A613,[19]Dept!$A$4:$S$42,13,FALSE)*O$3%</f>
        <v>0</v>
      </c>
      <c r="P613" s="61">
        <f>VLOOKUP($A613,[19]Dept!$A$4:$S$42,14,FALSE)*P$3%</f>
        <v>0</v>
      </c>
      <c r="Q613" s="61">
        <f>VLOOKUP($A613,[19]Dept!$A$4:$S$42,15,FALSE)*Q$3%</f>
        <v>0</v>
      </c>
      <c r="R613" s="61">
        <f t="shared" si="538"/>
        <v>0</v>
      </c>
      <c r="S613" s="61">
        <f>VLOOKUP($A613,[19]Dept!$A$4:$S$42,17,FALSE)*S$3%</f>
        <v>0</v>
      </c>
      <c r="T613" s="61">
        <f>VLOOKUP($A613,[19]Dept!$A$4:$S$42,18,FALSE)*T$3%</f>
        <v>0</v>
      </c>
      <c r="U613" s="61">
        <f>VLOOKUP($A613,[19]Dept!$A$4:$S$42,19,FALSE)*U$3%</f>
        <v>0</v>
      </c>
      <c r="V613" s="61">
        <f t="shared" si="539"/>
        <v>0</v>
      </c>
    </row>
    <row r="614" spans="1:22" s="6" customFormat="1" hidden="1">
      <c r="A614" s="51">
        <v>566</v>
      </c>
      <c r="B614" s="11" t="s">
        <v>235</v>
      </c>
      <c r="C614" s="59" t="s">
        <v>227</v>
      </c>
      <c r="D614" s="59"/>
      <c r="E614" s="61">
        <f t="shared" si="447"/>
        <v>0</v>
      </c>
      <c r="F614" s="61"/>
      <c r="G614" s="61">
        <f>VLOOKUP($A614,[19]Dept!$A$4:$S$42,5,FALSE)*G$3%</f>
        <v>0</v>
      </c>
      <c r="H614" s="61">
        <f>VLOOKUP($A614,[19]Dept!$A$4:$S$42,6,FALSE)*H$3%</f>
        <v>0</v>
      </c>
      <c r="I614" s="61">
        <f>VLOOKUP($A614,[19]Dept!$A$4:$S$42,7,FALSE)*I$3%</f>
        <v>0</v>
      </c>
      <c r="J614" s="61">
        <f t="shared" si="536"/>
        <v>0</v>
      </c>
      <c r="K614" s="61">
        <f>VLOOKUP($A614,[19]Dept!$A$4:$S$42,9,FALSE)*K$3%</f>
        <v>0</v>
      </c>
      <c r="L614" s="61">
        <f>VLOOKUP($A614,[19]Dept!$A$4:$S$42,10,FALSE)*L$3%</f>
        <v>0</v>
      </c>
      <c r="M614" s="61">
        <f>VLOOKUP($A614,[19]Dept!$A$4:$S$42,11,FALSE)*M$3%</f>
        <v>0</v>
      </c>
      <c r="N614" s="61">
        <f t="shared" si="537"/>
        <v>0</v>
      </c>
      <c r="O614" s="61">
        <f>VLOOKUP($A614,[19]Dept!$A$4:$S$42,13,FALSE)*O$3%</f>
        <v>0</v>
      </c>
      <c r="P614" s="61">
        <f>VLOOKUP($A614,[19]Dept!$A$4:$S$42,14,FALSE)*P$3%</f>
        <v>0</v>
      </c>
      <c r="Q614" s="61">
        <f>VLOOKUP($A614,[19]Dept!$A$4:$S$42,15,FALSE)*Q$3%</f>
        <v>0</v>
      </c>
      <c r="R614" s="61">
        <f t="shared" si="538"/>
        <v>0</v>
      </c>
      <c r="S614" s="61">
        <f>VLOOKUP($A614,[19]Dept!$A$4:$S$42,17,FALSE)*S$3%</f>
        <v>0</v>
      </c>
      <c r="T614" s="61">
        <f>VLOOKUP($A614,[19]Dept!$A$4:$S$42,18,FALSE)*T$3%</f>
        <v>0</v>
      </c>
      <c r="U614" s="61">
        <f>VLOOKUP($A614,[19]Dept!$A$4:$S$42,19,FALSE)*U$3%</f>
        <v>0</v>
      </c>
      <c r="V614" s="61">
        <f t="shared" si="539"/>
        <v>0</v>
      </c>
    </row>
    <row r="615" spans="1:22" s="6" customFormat="1" hidden="1">
      <c r="A615" s="51">
        <v>567</v>
      </c>
      <c r="B615" s="11" t="s">
        <v>235</v>
      </c>
      <c r="C615" s="59" t="s">
        <v>226</v>
      </c>
      <c r="D615" s="59"/>
      <c r="E615" s="61">
        <f t="shared" si="447"/>
        <v>0</v>
      </c>
      <c r="F615" s="61"/>
      <c r="G615" s="61">
        <f>VLOOKUP($A615,[19]Dept!$A$4:$S$42,5,FALSE)*G$3%</f>
        <v>0</v>
      </c>
      <c r="H615" s="61">
        <f>VLOOKUP($A615,[19]Dept!$A$4:$S$42,6,FALSE)*H$3%</f>
        <v>0</v>
      </c>
      <c r="I615" s="61">
        <f>VLOOKUP($A615,[19]Dept!$A$4:$S$42,7,FALSE)*I$3%</f>
        <v>0</v>
      </c>
      <c r="J615" s="61">
        <f t="shared" si="536"/>
        <v>0</v>
      </c>
      <c r="K615" s="61">
        <f>VLOOKUP($A615,[19]Dept!$A$4:$S$42,9,FALSE)*K$3%</f>
        <v>0</v>
      </c>
      <c r="L615" s="61">
        <f>VLOOKUP($A615,[19]Dept!$A$4:$S$42,10,FALSE)*L$3%</f>
        <v>0</v>
      </c>
      <c r="M615" s="61">
        <f>VLOOKUP($A615,[19]Dept!$A$4:$S$42,11,FALSE)*M$3%</f>
        <v>0</v>
      </c>
      <c r="N615" s="61">
        <f t="shared" si="537"/>
        <v>0</v>
      </c>
      <c r="O615" s="61">
        <f>VLOOKUP($A615,[19]Dept!$A$4:$S$42,13,FALSE)*O$3%</f>
        <v>0</v>
      </c>
      <c r="P615" s="61">
        <f>VLOOKUP($A615,[19]Dept!$A$4:$S$42,14,FALSE)*P$3%</f>
        <v>0</v>
      </c>
      <c r="Q615" s="61">
        <f>VLOOKUP($A615,[19]Dept!$A$4:$S$42,15,FALSE)*Q$3%</f>
        <v>0</v>
      </c>
      <c r="R615" s="61">
        <f t="shared" si="538"/>
        <v>0</v>
      </c>
      <c r="S615" s="61">
        <f>VLOOKUP($A615,[19]Dept!$A$4:$S$42,17,FALSE)*S$3%</f>
        <v>0</v>
      </c>
      <c r="T615" s="61">
        <f>VLOOKUP($A615,[19]Dept!$A$4:$S$42,18,FALSE)*T$3%</f>
        <v>0</v>
      </c>
      <c r="U615" s="61">
        <f>VLOOKUP($A615,[19]Dept!$A$4:$S$42,19,FALSE)*U$3%</f>
        <v>0</v>
      </c>
      <c r="V615" s="61">
        <f t="shared" si="539"/>
        <v>0</v>
      </c>
    </row>
    <row r="616" spans="1:22" s="6" customFormat="1" hidden="1">
      <c r="A616" s="51">
        <v>568</v>
      </c>
      <c r="B616" s="11" t="s">
        <v>235</v>
      </c>
      <c r="C616" s="59" t="s">
        <v>225</v>
      </c>
      <c r="D616" s="59"/>
      <c r="E616" s="61">
        <f t="shared" si="447"/>
        <v>0</v>
      </c>
      <c r="F616" s="61"/>
      <c r="G616" s="61">
        <f>VLOOKUP($A616,[19]Dept!$A$4:$S$42,5,FALSE)*G$3%</f>
        <v>0</v>
      </c>
      <c r="H616" s="61">
        <f>VLOOKUP($A616,[19]Dept!$A$4:$S$42,6,FALSE)*H$3%</f>
        <v>0</v>
      </c>
      <c r="I616" s="61">
        <f>VLOOKUP($A616,[19]Dept!$A$4:$S$42,7,FALSE)*I$3%</f>
        <v>0</v>
      </c>
      <c r="J616" s="61">
        <f t="shared" si="536"/>
        <v>0</v>
      </c>
      <c r="K616" s="61">
        <f>VLOOKUP($A616,[19]Dept!$A$4:$S$42,9,FALSE)*K$3%</f>
        <v>0</v>
      </c>
      <c r="L616" s="61">
        <f>VLOOKUP($A616,[19]Dept!$A$4:$S$42,10,FALSE)*L$3%</f>
        <v>0</v>
      </c>
      <c r="M616" s="61">
        <f>VLOOKUP($A616,[19]Dept!$A$4:$S$42,11,FALSE)*M$3%</f>
        <v>0</v>
      </c>
      <c r="N616" s="61">
        <f t="shared" si="537"/>
        <v>0</v>
      </c>
      <c r="O616" s="61">
        <f>VLOOKUP($A616,[19]Dept!$A$4:$S$42,13,FALSE)*O$3%</f>
        <v>0</v>
      </c>
      <c r="P616" s="61">
        <f>VLOOKUP($A616,[19]Dept!$A$4:$S$42,14,FALSE)*P$3%</f>
        <v>0</v>
      </c>
      <c r="Q616" s="61">
        <f>VLOOKUP($A616,[19]Dept!$A$4:$S$42,15,FALSE)*Q$3%</f>
        <v>0</v>
      </c>
      <c r="R616" s="61">
        <f t="shared" si="538"/>
        <v>0</v>
      </c>
      <c r="S616" s="61">
        <f>VLOOKUP($A616,[19]Dept!$A$4:$S$42,17,FALSE)*S$3%</f>
        <v>0</v>
      </c>
      <c r="T616" s="61">
        <f>VLOOKUP($A616,[19]Dept!$A$4:$S$42,18,FALSE)*T$3%</f>
        <v>0</v>
      </c>
      <c r="U616" s="61">
        <f>VLOOKUP($A616,[19]Dept!$A$4:$S$42,19,FALSE)*U$3%</f>
        <v>0</v>
      </c>
      <c r="V616" s="61">
        <f t="shared" si="539"/>
        <v>0</v>
      </c>
    </row>
    <row r="617" spans="1:22" s="6" customFormat="1" hidden="1">
      <c r="A617" s="51">
        <v>569</v>
      </c>
      <c r="B617" s="11" t="s">
        <v>235</v>
      </c>
      <c r="C617" s="59" t="s">
        <v>224</v>
      </c>
      <c r="D617" s="59"/>
      <c r="E617" s="61">
        <f t="shared" si="447"/>
        <v>0</v>
      </c>
      <c r="F617" s="61"/>
      <c r="G617" s="61">
        <f>VLOOKUP($A617,[19]Dept!$A$4:$S$42,5,FALSE)*G$3%</f>
        <v>0</v>
      </c>
      <c r="H617" s="61">
        <f>VLOOKUP($A617,[19]Dept!$A$4:$S$42,6,FALSE)*H$3%</f>
        <v>0</v>
      </c>
      <c r="I617" s="61">
        <f>VLOOKUP($A617,[19]Dept!$A$4:$S$42,7,FALSE)*I$3%</f>
        <v>0</v>
      </c>
      <c r="J617" s="61">
        <f t="shared" si="536"/>
        <v>0</v>
      </c>
      <c r="K617" s="61">
        <f>VLOOKUP($A617,[19]Dept!$A$4:$S$42,9,FALSE)*K$3%</f>
        <v>0</v>
      </c>
      <c r="L617" s="61">
        <f>VLOOKUP($A617,[19]Dept!$A$4:$S$42,10,FALSE)*L$3%</f>
        <v>0</v>
      </c>
      <c r="M617" s="61">
        <f>VLOOKUP($A617,[19]Dept!$A$4:$S$42,11,FALSE)*M$3%</f>
        <v>0</v>
      </c>
      <c r="N617" s="61">
        <f t="shared" si="537"/>
        <v>0</v>
      </c>
      <c r="O617" s="61">
        <f>VLOOKUP($A617,[19]Dept!$A$4:$S$42,13,FALSE)*O$3%</f>
        <v>0</v>
      </c>
      <c r="P617" s="61">
        <f>VLOOKUP($A617,[19]Dept!$A$4:$S$42,14,FALSE)*P$3%</f>
        <v>0</v>
      </c>
      <c r="Q617" s="61">
        <f>VLOOKUP($A617,[19]Dept!$A$4:$S$42,15,FALSE)*Q$3%</f>
        <v>0</v>
      </c>
      <c r="R617" s="61">
        <f t="shared" si="538"/>
        <v>0</v>
      </c>
      <c r="S617" s="61">
        <f>VLOOKUP($A617,[19]Dept!$A$4:$S$42,17,FALSE)*S$3%</f>
        <v>0</v>
      </c>
      <c r="T617" s="61">
        <f>VLOOKUP($A617,[19]Dept!$A$4:$S$42,18,FALSE)*T$3%</f>
        <v>0</v>
      </c>
      <c r="U617" s="61">
        <f>VLOOKUP($A617,[19]Dept!$A$4:$S$42,19,FALSE)*U$3%</f>
        <v>0</v>
      </c>
      <c r="V617" s="61">
        <f t="shared" si="539"/>
        <v>0</v>
      </c>
    </row>
    <row r="618" spans="1:22" s="6" customFormat="1" hidden="1">
      <c r="A618" s="112">
        <v>570</v>
      </c>
      <c r="B618" s="113" t="s">
        <v>204</v>
      </c>
      <c r="C618" s="114" t="s">
        <v>223</v>
      </c>
      <c r="D618" s="114"/>
      <c r="E618" s="74">
        <f>SUM(E619:E624)</f>
        <v>2859398.347313914</v>
      </c>
      <c r="F618" s="74"/>
      <c r="G618" s="68">
        <f>SUM(G619:G624)</f>
        <v>497446.37258933863</v>
      </c>
      <c r="H618" s="68">
        <f t="shared" ref="H618" si="540">SUM(H619:H624)</f>
        <v>455715.01684799721</v>
      </c>
      <c r="I618" s="68">
        <f t="shared" ref="I618" si="541">SUM(I619:I624)</f>
        <v>678358.65433035232</v>
      </c>
      <c r="J618" s="68">
        <f>SUM(G618:I618)</f>
        <v>1631520.0437676881</v>
      </c>
      <c r="K618" s="68">
        <f>SUM(K619:K624)</f>
        <v>411367.4447399202</v>
      </c>
      <c r="L618" s="68">
        <f t="shared" ref="L618" si="542">SUM(L619:L624)</f>
        <v>0</v>
      </c>
      <c r="M618" s="68">
        <f t="shared" ref="M618" si="543">SUM(M619:M624)</f>
        <v>192124.96918792379</v>
      </c>
      <c r="N618" s="68">
        <f>SUM(K618:M618)</f>
        <v>603492.41392784403</v>
      </c>
      <c r="O618" s="68">
        <f>SUM(O619:O624)</f>
        <v>220719.40232560883</v>
      </c>
      <c r="P618" s="68">
        <f t="shared" ref="P618" si="544">SUM(P619:P624)</f>
        <v>0</v>
      </c>
      <c r="Q618" s="68">
        <f t="shared" ref="Q618" si="545">SUM(Q619:Q624)</f>
        <v>194584.87361374759</v>
      </c>
      <c r="R618" s="68">
        <f>SUM(O618:Q618)</f>
        <v>415304.27593935642</v>
      </c>
      <c r="S618" s="68">
        <f>SUM(S619:S624)</f>
        <v>0</v>
      </c>
      <c r="T618" s="68">
        <f t="shared" ref="T618" si="546">SUM(T619:T624)</f>
        <v>0</v>
      </c>
      <c r="U618" s="68">
        <f t="shared" ref="U618" si="547">SUM(U619:U624)</f>
        <v>209081.61367902515</v>
      </c>
      <c r="V618" s="68">
        <f>SUM(S618:U618)</f>
        <v>209081.61367902515</v>
      </c>
    </row>
    <row r="619" spans="1:22" s="6" customFormat="1" hidden="1">
      <c r="A619" s="51">
        <v>571</v>
      </c>
      <c r="B619" s="11" t="s">
        <v>204</v>
      </c>
      <c r="C619" s="59" t="s">
        <v>229</v>
      </c>
      <c r="D619" s="59"/>
      <c r="E619" s="61">
        <f t="shared" si="447"/>
        <v>2859398.347313914</v>
      </c>
      <c r="F619" s="61"/>
      <c r="G619" s="61">
        <f>VLOOKUP($A619,[17]Dept!$A$4:$T$36,5,FALSE)*G$3%</f>
        <v>497446.37258933863</v>
      </c>
      <c r="H619" s="61">
        <f>VLOOKUP($A619,[17]Dept!$A$4:$T$36,6,FALSE)*H$3%</f>
        <v>455715.01684799721</v>
      </c>
      <c r="I619" s="61">
        <f>VLOOKUP($A619,[17]Dept!$A$4:$T$36,7,FALSE)*I$3%</f>
        <v>678358.65433035232</v>
      </c>
      <c r="J619" s="61">
        <f t="shared" si="480"/>
        <v>1631520.0437676881</v>
      </c>
      <c r="K619" s="61">
        <f>VLOOKUP($A619,[17]Dept!$A$4:$T$36,9,FALSE)*K$3%</f>
        <v>411367.4447399202</v>
      </c>
      <c r="L619" s="61">
        <f>VLOOKUP($A619,[17]Dept!$A$4:$T$36,10,FALSE)*L$3%</f>
        <v>0</v>
      </c>
      <c r="M619" s="61">
        <f>VLOOKUP($A619,[17]Dept!$A$4:$T$36,11,FALSE)*M$3%</f>
        <v>192124.96918792379</v>
      </c>
      <c r="N619" s="61">
        <f t="shared" ref="N619:N624" si="548">SUM(K619:M619)</f>
        <v>603492.41392784403</v>
      </c>
      <c r="O619" s="61">
        <f>VLOOKUP($A619,[17]Dept!$A$4:$T$36,13,FALSE)*O$3%</f>
        <v>220719.40232560883</v>
      </c>
      <c r="P619" s="61">
        <f>VLOOKUP($A619,[17]Dept!$A$4:$T$36,14,FALSE)*P$3%</f>
        <v>0</v>
      </c>
      <c r="Q619" s="61">
        <f>VLOOKUP($A619,[17]Dept!$A$4:$T$36,15,FALSE)*Q$3%</f>
        <v>194584.87361374759</v>
      </c>
      <c r="R619" s="61">
        <f t="shared" ref="R619:R624" si="549">SUM(O619:Q619)</f>
        <v>415304.27593935642</v>
      </c>
      <c r="S619" s="61">
        <f>VLOOKUP($A619,[17]Dept!$A$4:$T$36,17,FALSE)*S$3%</f>
        <v>0</v>
      </c>
      <c r="T619" s="61">
        <f>VLOOKUP($A619,[17]Dept!$A$4:$T$36,18,FALSE)*T$3%</f>
        <v>0</v>
      </c>
      <c r="U619" s="61">
        <f>VLOOKUP($A619,[17]Dept!$A$4:$T$36,19,FALSE)*U$3%</f>
        <v>209081.61367902515</v>
      </c>
      <c r="V619" s="61">
        <f t="shared" ref="V619:V624" si="550">SUM(S619:U619)</f>
        <v>209081.61367902515</v>
      </c>
    </row>
    <row r="620" spans="1:22" s="6" customFormat="1" hidden="1">
      <c r="A620" s="51">
        <v>572</v>
      </c>
      <c r="B620" s="11" t="s">
        <v>204</v>
      </c>
      <c r="C620" s="59" t="s">
        <v>228</v>
      </c>
      <c r="D620" s="59"/>
      <c r="E620" s="61">
        <f t="shared" si="447"/>
        <v>0</v>
      </c>
      <c r="F620" s="61"/>
      <c r="G620" s="61">
        <f>VLOOKUP($A620,[17]Dept!$A$4:$T$36,5,FALSE)*G$3%</f>
        <v>0</v>
      </c>
      <c r="H620" s="61">
        <f>VLOOKUP($A620,[17]Dept!$A$4:$T$36,6,FALSE)*H$3%</f>
        <v>0</v>
      </c>
      <c r="I620" s="61">
        <f>VLOOKUP($A620,[17]Dept!$A$4:$T$36,7,FALSE)*I$3%</f>
        <v>0</v>
      </c>
      <c r="J620" s="61">
        <f t="shared" si="480"/>
        <v>0</v>
      </c>
      <c r="K620" s="61">
        <f>VLOOKUP($A620,[17]Dept!$A$4:$T$36,9,FALSE)*K$3%</f>
        <v>0</v>
      </c>
      <c r="L620" s="61">
        <f>VLOOKUP($A620,[17]Dept!$A$4:$T$36,10,FALSE)*L$3%</f>
        <v>0</v>
      </c>
      <c r="M620" s="61">
        <f>VLOOKUP($A620,[17]Dept!$A$4:$T$36,11,FALSE)*M$3%</f>
        <v>0</v>
      </c>
      <c r="N620" s="61">
        <f t="shared" si="548"/>
        <v>0</v>
      </c>
      <c r="O620" s="61">
        <f>VLOOKUP($A620,[17]Dept!$A$4:$T$36,13,FALSE)*O$3%</f>
        <v>0</v>
      </c>
      <c r="P620" s="61">
        <f>VLOOKUP($A620,[17]Dept!$A$4:$T$36,14,FALSE)*P$3%</f>
        <v>0</v>
      </c>
      <c r="Q620" s="61">
        <f>VLOOKUP($A620,[17]Dept!$A$4:$T$36,15,FALSE)*Q$3%</f>
        <v>0</v>
      </c>
      <c r="R620" s="61">
        <f t="shared" si="549"/>
        <v>0</v>
      </c>
      <c r="S620" s="61">
        <f>VLOOKUP($A620,[17]Dept!$A$4:$T$36,17,FALSE)*S$3%</f>
        <v>0</v>
      </c>
      <c r="T620" s="61">
        <f>VLOOKUP($A620,[17]Dept!$A$4:$T$36,18,FALSE)*T$3%</f>
        <v>0</v>
      </c>
      <c r="U620" s="61">
        <f>VLOOKUP($A620,[17]Dept!$A$4:$T$36,19,FALSE)*U$3%</f>
        <v>0</v>
      </c>
      <c r="V620" s="61">
        <f t="shared" si="550"/>
        <v>0</v>
      </c>
    </row>
    <row r="621" spans="1:22" s="6" customFormat="1" hidden="1">
      <c r="A621" s="51">
        <v>573</v>
      </c>
      <c r="B621" s="11" t="s">
        <v>204</v>
      </c>
      <c r="C621" s="59" t="s">
        <v>227</v>
      </c>
      <c r="D621" s="59"/>
      <c r="E621" s="61">
        <f t="shared" si="447"/>
        <v>0</v>
      </c>
      <c r="F621" s="61"/>
      <c r="G621" s="61">
        <f>VLOOKUP($A621,[17]Dept!$A$4:$T$36,5,FALSE)*G$3%</f>
        <v>0</v>
      </c>
      <c r="H621" s="61">
        <f>VLOOKUP($A621,[17]Dept!$A$4:$T$36,6,FALSE)*H$3%</f>
        <v>0</v>
      </c>
      <c r="I621" s="61">
        <f>VLOOKUP($A621,[17]Dept!$A$4:$T$36,7,FALSE)*I$3%</f>
        <v>0</v>
      </c>
      <c r="J621" s="61">
        <f t="shared" si="480"/>
        <v>0</v>
      </c>
      <c r="K621" s="61">
        <f>VLOOKUP($A621,[17]Dept!$A$4:$T$36,9,FALSE)*K$3%</f>
        <v>0</v>
      </c>
      <c r="L621" s="61">
        <f>VLOOKUP($A621,[17]Dept!$A$4:$T$36,10,FALSE)*L$3%</f>
        <v>0</v>
      </c>
      <c r="M621" s="61">
        <f>VLOOKUP($A621,[17]Dept!$A$4:$T$36,11,FALSE)*M$3%</f>
        <v>0</v>
      </c>
      <c r="N621" s="61">
        <f t="shared" si="548"/>
        <v>0</v>
      </c>
      <c r="O621" s="61">
        <f>VLOOKUP($A621,[17]Dept!$A$4:$T$36,13,FALSE)*O$3%</f>
        <v>0</v>
      </c>
      <c r="P621" s="61">
        <f>VLOOKUP($A621,[17]Dept!$A$4:$T$36,14,FALSE)*P$3%</f>
        <v>0</v>
      </c>
      <c r="Q621" s="61">
        <f>VLOOKUP($A621,[17]Dept!$A$4:$T$36,15,FALSE)*Q$3%</f>
        <v>0</v>
      </c>
      <c r="R621" s="61">
        <f t="shared" si="549"/>
        <v>0</v>
      </c>
      <c r="S621" s="61">
        <f>VLOOKUP($A621,[17]Dept!$A$4:$T$36,17,FALSE)*S$3%</f>
        <v>0</v>
      </c>
      <c r="T621" s="61">
        <f>VLOOKUP($A621,[17]Dept!$A$4:$T$36,18,FALSE)*T$3%</f>
        <v>0</v>
      </c>
      <c r="U621" s="61">
        <f>VLOOKUP($A621,[17]Dept!$A$4:$T$36,19,FALSE)*U$3%</f>
        <v>0</v>
      </c>
      <c r="V621" s="61">
        <f t="shared" si="550"/>
        <v>0</v>
      </c>
    </row>
    <row r="622" spans="1:22" s="6" customFormat="1" hidden="1">
      <c r="A622" s="51">
        <v>574</v>
      </c>
      <c r="B622" s="11" t="s">
        <v>204</v>
      </c>
      <c r="C622" s="59" t="s">
        <v>226</v>
      </c>
      <c r="D622" s="59"/>
      <c r="E622" s="61">
        <f t="shared" si="447"/>
        <v>0</v>
      </c>
      <c r="F622" s="61"/>
      <c r="G622" s="61">
        <f>VLOOKUP($A622,[17]Dept!$A$4:$T$36,5,FALSE)*G$3%</f>
        <v>0</v>
      </c>
      <c r="H622" s="61">
        <f>VLOOKUP($A622,[17]Dept!$A$4:$T$36,6,FALSE)*H$3%</f>
        <v>0</v>
      </c>
      <c r="I622" s="61">
        <f>VLOOKUP($A622,[17]Dept!$A$4:$T$36,7,FALSE)*I$3%</f>
        <v>0</v>
      </c>
      <c r="J622" s="61">
        <f t="shared" si="480"/>
        <v>0</v>
      </c>
      <c r="K622" s="61">
        <f>VLOOKUP($A622,[17]Dept!$A$4:$T$36,9,FALSE)*K$3%</f>
        <v>0</v>
      </c>
      <c r="L622" s="61">
        <f>VLOOKUP($A622,[17]Dept!$A$4:$T$36,10,FALSE)*L$3%</f>
        <v>0</v>
      </c>
      <c r="M622" s="61">
        <f>VLOOKUP($A622,[17]Dept!$A$4:$T$36,11,FALSE)*M$3%</f>
        <v>0</v>
      </c>
      <c r="N622" s="61">
        <f t="shared" si="548"/>
        <v>0</v>
      </c>
      <c r="O622" s="61">
        <f>VLOOKUP($A622,[17]Dept!$A$4:$T$36,13,FALSE)*O$3%</f>
        <v>0</v>
      </c>
      <c r="P622" s="61">
        <f>VLOOKUP($A622,[17]Dept!$A$4:$T$36,14,FALSE)*P$3%</f>
        <v>0</v>
      </c>
      <c r="Q622" s="61">
        <f>VLOOKUP($A622,[17]Dept!$A$4:$T$36,15,FALSE)*Q$3%</f>
        <v>0</v>
      </c>
      <c r="R622" s="61">
        <f t="shared" si="549"/>
        <v>0</v>
      </c>
      <c r="S622" s="61">
        <f>VLOOKUP($A622,[17]Dept!$A$4:$T$36,17,FALSE)*S$3%</f>
        <v>0</v>
      </c>
      <c r="T622" s="61">
        <f>VLOOKUP($A622,[17]Dept!$A$4:$T$36,18,FALSE)*T$3%</f>
        <v>0</v>
      </c>
      <c r="U622" s="61">
        <f>VLOOKUP($A622,[17]Dept!$A$4:$T$36,19,FALSE)*U$3%</f>
        <v>0</v>
      </c>
      <c r="V622" s="61">
        <f t="shared" si="550"/>
        <v>0</v>
      </c>
    </row>
    <row r="623" spans="1:22" s="6" customFormat="1" hidden="1">
      <c r="A623" s="51">
        <v>575</v>
      </c>
      <c r="B623" s="11" t="s">
        <v>204</v>
      </c>
      <c r="C623" s="59" t="s">
        <v>225</v>
      </c>
      <c r="D623" s="59"/>
      <c r="E623" s="61">
        <f t="shared" ref="E623:E686" si="551">SUM(G623:V623)/2</f>
        <v>0</v>
      </c>
      <c r="F623" s="61"/>
      <c r="G623" s="61">
        <f>VLOOKUP($A623,[17]Dept!$A$4:$T$36,5,FALSE)*G$3%</f>
        <v>0</v>
      </c>
      <c r="H623" s="61">
        <f>VLOOKUP($A623,[17]Dept!$A$4:$T$36,6,FALSE)*H$3%</f>
        <v>0</v>
      </c>
      <c r="I623" s="61">
        <f>VLOOKUP($A623,[17]Dept!$A$4:$T$36,7,FALSE)*I$3%</f>
        <v>0</v>
      </c>
      <c r="J623" s="61">
        <f t="shared" ref="J623:J624" si="552">SUM(G623:I623)</f>
        <v>0</v>
      </c>
      <c r="K623" s="61">
        <f>VLOOKUP($A623,[17]Dept!$A$4:$T$36,9,FALSE)*K$3%</f>
        <v>0</v>
      </c>
      <c r="L623" s="61">
        <f>VLOOKUP($A623,[17]Dept!$A$4:$T$36,10,FALSE)*L$3%</f>
        <v>0</v>
      </c>
      <c r="M623" s="61">
        <f>VLOOKUP($A623,[17]Dept!$A$4:$T$36,11,FALSE)*M$3%</f>
        <v>0</v>
      </c>
      <c r="N623" s="61">
        <f t="shared" si="548"/>
        <v>0</v>
      </c>
      <c r="O623" s="61">
        <f>VLOOKUP($A623,[17]Dept!$A$4:$T$36,13,FALSE)*O$3%</f>
        <v>0</v>
      </c>
      <c r="P623" s="61">
        <f>VLOOKUP($A623,[17]Dept!$A$4:$T$36,14,FALSE)*P$3%</f>
        <v>0</v>
      </c>
      <c r="Q623" s="61">
        <f>VLOOKUP($A623,[17]Dept!$A$4:$T$36,15,FALSE)*Q$3%</f>
        <v>0</v>
      </c>
      <c r="R623" s="61">
        <f t="shared" si="549"/>
        <v>0</v>
      </c>
      <c r="S623" s="61">
        <f>VLOOKUP($A623,[17]Dept!$A$4:$T$36,17,FALSE)*S$3%</f>
        <v>0</v>
      </c>
      <c r="T623" s="61">
        <f>VLOOKUP($A623,[17]Dept!$A$4:$T$36,18,FALSE)*T$3%</f>
        <v>0</v>
      </c>
      <c r="U623" s="61">
        <f>VLOOKUP($A623,[17]Dept!$A$4:$T$36,19,FALSE)*U$3%</f>
        <v>0</v>
      </c>
      <c r="V623" s="61">
        <f t="shared" si="550"/>
        <v>0</v>
      </c>
    </row>
    <row r="624" spans="1:22" s="6" customFormat="1" hidden="1">
      <c r="A624" s="51">
        <v>576</v>
      </c>
      <c r="B624" s="11" t="s">
        <v>204</v>
      </c>
      <c r="C624" s="59" t="s">
        <v>224</v>
      </c>
      <c r="D624" s="59"/>
      <c r="E624" s="61">
        <f t="shared" si="551"/>
        <v>0</v>
      </c>
      <c r="F624" s="61"/>
      <c r="G624" s="61">
        <f>VLOOKUP($A624,[17]Dept!$A$4:$T$36,5,FALSE)*G$3%</f>
        <v>0</v>
      </c>
      <c r="H624" s="61">
        <f>VLOOKUP($A624,[17]Dept!$A$4:$T$36,6,FALSE)*H$3%</f>
        <v>0</v>
      </c>
      <c r="I624" s="61">
        <f>VLOOKUP($A624,[17]Dept!$A$4:$T$36,7,FALSE)*I$3%</f>
        <v>0</v>
      </c>
      <c r="J624" s="61">
        <f t="shared" si="552"/>
        <v>0</v>
      </c>
      <c r="K624" s="61">
        <f>VLOOKUP($A624,[17]Dept!$A$4:$T$36,9,FALSE)*K$3%</f>
        <v>0</v>
      </c>
      <c r="L624" s="61">
        <f>VLOOKUP($A624,[17]Dept!$A$4:$T$36,10,FALSE)*L$3%</f>
        <v>0</v>
      </c>
      <c r="M624" s="61">
        <f>VLOOKUP($A624,[17]Dept!$A$4:$T$36,11,FALSE)*M$3%</f>
        <v>0</v>
      </c>
      <c r="N624" s="61">
        <f t="shared" si="548"/>
        <v>0</v>
      </c>
      <c r="O624" s="61">
        <f>VLOOKUP($A624,[17]Dept!$A$4:$T$36,13,FALSE)*O$3%</f>
        <v>0</v>
      </c>
      <c r="P624" s="61">
        <f>VLOOKUP($A624,[17]Dept!$A$4:$T$36,14,FALSE)*P$3%</f>
        <v>0</v>
      </c>
      <c r="Q624" s="61">
        <f>VLOOKUP($A624,[17]Dept!$A$4:$T$36,15,FALSE)*Q$3%</f>
        <v>0</v>
      </c>
      <c r="R624" s="61">
        <f t="shared" si="549"/>
        <v>0</v>
      </c>
      <c r="S624" s="61">
        <f>VLOOKUP($A624,[17]Dept!$A$4:$T$36,17,FALSE)*S$3%</f>
        <v>0</v>
      </c>
      <c r="T624" s="61">
        <f>VLOOKUP($A624,[17]Dept!$A$4:$T$36,18,FALSE)*T$3%</f>
        <v>0</v>
      </c>
      <c r="U624" s="61">
        <f>VLOOKUP($A624,[17]Dept!$A$4:$T$36,19,FALSE)*U$3%</f>
        <v>0</v>
      </c>
      <c r="V624" s="61">
        <f t="shared" si="550"/>
        <v>0</v>
      </c>
    </row>
    <row r="625" spans="1:22" s="6" customFormat="1" hidden="1">
      <c r="A625" s="112">
        <v>577</v>
      </c>
      <c r="B625" s="113" t="s">
        <v>206</v>
      </c>
      <c r="C625" s="114" t="s">
        <v>230</v>
      </c>
      <c r="D625" s="114"/>
      <c r="E625" s="74">
        <f>SUM(E626:E631)</f>
        <v>0</v>
      </c>
      <c r="F625" s="74"/>
      <c r="G625" s="68">
        <f>SUM(G626:G631)</f>
        <v>0</v>
      </c>
      <c r="H625" s="68">
        <f t="shared" ref="H625" si="553">SUM(H626:H631)</f>
        <v>0</v>
      </c>
      <c r="I625" s="68">
        <f t="shared" ref="I625" si="554">SUM(I626:I631)</f>
        <v>0</v>
      </c>
      <c r="J625" s="68">
        <f>SUM(G625:I625)</f>
        <v>0</v>
      </c>
      <c r="K625" s="68">
        <f>SUM(K626:K631)</f>
        <v>0</v>
      </c>
      <c r="L625" s="68">
        <f t="shared" ref="L625" si="555">SUM(L626:L631)</f>
        <v>0</v>
      </c>
      <c r="M625" s="68">
        <f t="shared" ref="M625" si="556">SUM(M626:M631)</f>
        <v>0</v>
      </c>
      <c r="N625" s="68">
        <f>SUM(K625:M625)</f>
        <v>0</v>
      </c>
      <c r="O625" s="68">
        <f>SUM(O626:O631)</f>
        <v>0</v>
      </c>
      <c r="P625" s="68">
        <f t="shared" ref="P625" si="557">SUM(P626:P631)</f>
        <v>0</v>
      </c>
      <c r="Q625" s="68">
        <f t="shared" ref="Q625" si="558">SUM(Q626:Q631)</f>
        <v>0</v>
      </c>
      <c r="R625" s="68">
        <f>SUM(O625:Q625)</f>
        <v>0</v>
      </c>
      <c r="S625" s="68">
        <f>SUM(S626:S631)</f>
        <v>0</v>
      </c>
      <c r="T625" s="68">
        <f t="shared" ref="T625" si="559">SUM(T626:T631)</f>
        <v>0</v>
      </c>
      <c r="U625" s="68">
        <f t="shared" ref="U625" si="560">SUM(U626:U631)</f>
        <v>0</v>
      </c>
      <c r="V625" s="68">
        <f>SUM(S625:U625)</f>
        <v>0</v>
      </c>
    </row>
    <row r="626" spans="1:22" s="6" customFormat="1" hidden="1">
      <c r="A626" s="51">
        <v>578</v>
      </c>
      <c r="B626" s="11" t="s">
        <v>206</v>
      </c>
      <c r="C626" s="59" t="s">
        <v>229</v>
      </c>
      <c r="D626" s="59"/>
      <c r="E626" s="61">
        <f t="shared" si="551"/>
        <v>0</v>
      </c>
      <c r="F626" s="61"/>
      <c r="G626" s="61">
        <f>VLOOKUP($A626,[17]Dept!$A$4:$T$36,5,FALSE)*G$3%</f>
        <v>0</v>
      </c>
      <c r="H626" s="61">
        <f>VLOOKUP($A626,[17]Dept!$A$4:$T$36,6,FALSE)*H$3%</f>
        <v>0</v>
      </c>
      <c r="I626" s="61">
        <f>VLOOKUP($A626,[17]Dept!$A$4:$T$36,7,FALSE)*I$3%</f>
        <v>0</v>
      </c>
      <c r="J626" s="61">
        <f t="shared" ref="J626:J646" si="561">SUM(G626:I626)</f>
        <v>0</v>
      </c>
      <c r="K626" s="61">
        <f>VLOOKUP($A626,[17]Dept!$A$4:$T$36,9,FALSE)*K$3%</f>
        <v>0</v>
      </c>
      <c r="L626" s="61">
        <f>VLOOKUP($A626,[17]Dept!$A$4:$T$36,10,FALSE)*L$3%</f>
        <v>0</v>
      </c>
      <c r="M626" s="61">
        <f>VLOOKUP($A626,[17]Dept!$A$4:$T$36,11,FALSE)*M$3%</f>
        <v>0</v>
      </c>
      <c r="N626" s="61">
        <f t="shared" ref="N626:N631" si="562">SUM(K626:M626)</f>
        <v>0</v>
      </c>
      <c r="O626" s="61">
        <f>VLOOKUP($A626,[17]Dept!$A$4:$T$36,13,FALSE)*O$3%</f>
        <v>0</v>
      </c>
      <c r="P626" s="61">
        <f>VLOOKUP($A626,[17]Dept!$A$4:$T$36,14,FALSE)*P$3%</f>
        <v>0</v>
      </c>
      <c r="Q626" s="61">
        <f>VLOOKUP($A626,[17]Dept!$A$4:$T$36,15,FALSE)*Q$3%</f>
        <v>0</v>
      </c>
      <c r="R626" s="61">
        <f t="shared" ref="R626:R631" si="563">SUM(O626:Q626)</f>
        <v>0</v>
      </c>
      <c r="S626" s="61">
        <f>VLOOKUP($A626,[17]Dept!$A$4:$T$36,17,FALSE)*S$3%</f>
        <v>0</v>
      </c>
      <c r="T626" s="61">
        <f>VLOOKUP($A626,[17]Dept!$A$4:$T$36,18,FALSE)*T$3%</f>
        <v>0</v>
      </c>
      <c r="U626" s="61">
        <f>VLOOKUP($A626,[17]Dept!$A$4:$T$36,19,FALSE)*U$3%</f>
        <v>0</v>
      </c>
      <c r="V626" s="61">
        <f t="shared" ref="V626:V631" si="564">SUM(S626:U626)</f>
        <v>0</v>
      </c>
    </row>
    <row r="627" spans="1:22" s="6" customFormat="1" hidden="1">
      <c r="A627" s="51">
        <v>579</v>
      </c>
      <c r="B627" s="11" t="s">
        <v>206</v>
      </c>
      <c r="C627" s="59" t="s">
        <v>228</v>
      </c>
      <c r="D627" s="59"/>
      <c r="E627" s="61">
        <f t="shared" si="551"/>
        <v>0</v>
      </c>
      <c r="F627" s="61"/>
      <c r="G627" s="61">
        <f>VLOOKUP($A627,[17]Dept!$A$4:$T$36,5,FALSE)*G$3%</f>
        <v>0</v>
      </c>
      <c r="H627" s="61">
        <f>VLOOKUP($A627,[17]Dept!$A$4:$T$36,6,FALSE)*H$3%</f>
        <v>0</v>
      </c>
      <c r="I627" s="61">
        <f>VLOOKUP($A627,[17]Dept!$A$4:$T$36,7,FALSE)*I$3%</f>
        <v>0</v>
      </c>
      <c r="J627" s="61">
        <f t="shared" si="561"/>
        <v>0</v>
      </c>
      <c r="K627" s="61">
        <f>VLOOKUP($A627,[17]Dept!$A$4:$T$36,9,FALSE)*K$3%</f>
        <v>0</v>
      </c>
      <c r="L627" s="61">
        <f>VLOOKUP($A627,[17]Dept!$A$4:$T$36,10,FALSE)*L$3%</f>
        <v>0</v>
      </c>
      <c r="M627" s="61">
        <f>VLOOKUP($A627,[17]Dept!$A$4:$T$36,11,FALSE)*M$3%</f>
        <v>0</v>
      </c>
      <c r="N627" s="61">
        <f t="shared" si="562"/>
        <v>0</v>
      </c>
      <c r="O627" s="61">
        <f>VLOOKUP($A627,[17]Dept!$A$4:$T$36,13,FALSE)*O$3%</f>
        <v>0</v>
      </c>
      <c r="P627" s="61">
        <f>VLOOKUP($A627,[17]Dept!$A$4:$T$36,14,FALSE)*P$3%</f>
        <v>0</v>
      </c>
      <c r="Q627" s="61">
        <f>VLOOKUP($A627,[17]Dept!$A$4:$T$36,15,FALSE)*Q$3%</f>
        <v>0</v>
      </c>
      <c r="R627" s="61">
        <f t="shared" si="563"/>
        <v>0</v>
      </c>
      <c r="S627" s="61">
        <f>VLOOKUP($A627,[17]Dept!$A$4:$T$36,17,FALSE)*S$3%</f>
        <v>0</v>
      </c>
      <c r="T627" s="61">
        <f>VLOOKUP($A627,[17]Dept!$A$4:$T$36,18,FALSE)*T$3%</f>
        <v>0</v>
      </c>
      <c r="U627" s="61">
        <f>VLOOKUP($A627,[17]Dept!$A$4:$T$36,19,FALSE)*U$3%</f>
        <v>0</v>
      </c>
      <c r="V627" s="61">
        <f t="shared" si="564"/>
        <v>0</v>
      </c>
    </row>
    <row r="628" spans="1:22" s="6" customFormat="1" hidden="1">
      <c r="A628" s="51">
        <v>580</v>
      </c>
      <c r="B628" s="11" t="s">
        <v>206</v>
      </c>
      <c r="C628" s="59" t="s">
        <v>227</v>
      </c>
      <c r="D628" s="59"/>
      <c r="E628" s="61">
        <f t="shared" si="551"/>
        <v>0</v>
      </c>
      <c r="F628" s="61"/>
      <c r="G628" s="61">
        <f>VLOOKUP($A628,[17]Dept!$A$4:$T$36,5,FALSE)*G$3%</f>
        <v>0</v>
      </c>
      <c r="H628" s="61">
        <f>VLOOKUP($A628,[17]Dept!$A$4:$T$36,6,FALSE)*H$3%</f>
        <v>0</v>
      </c>
      <c r="I628" s="61">
        <f>VLOOKUP($A628,[17]Dept!$A$4:$T$36,7,FALSE)*I$3%</f>
        <v>0</v>
      </c>
      <c r="J628" s="61">
        <f t="shared" si="561"/>
        <v>0</v>
      </c>
      <c r="K628" s="61">
        <f>VLOOKUP($A628,[17]Dept!$A$4:$T$36,9,FALSE)*K$3%</f>
        <v>0</v>
      </c>
      <c r="L628" s="61">
        <f>VLOOKUP($A628,[17]Dept!$A$4:$T$36,10,FALSE)*L$3%</f>
        <v>0</v>
      </c>
      <c r="M628" s="61">
        <f>VLOOKUP($A628,[17]Dept!$A$4:$T$36,11,FALSE)*M$3%</f>
        <v>0</v>
      </c>
      <c r="N628" s="61">
        <f t="shared" si="562"/>
        <v>0</v>
      </c>
      <c r="O628" s="61">
        <f>VLOOKUP($A628,[17]Dept!$A$4:$T$36,13,FALSE)*O$3%</f>
        <v>0</v>
      </c>
      <c r="P628" s="61">
        <f>VLOOKUP($A628,[17]Dept!$A$4:$T$36,14,FALSE)*P$3%</f>
        <v>0</v>
      </c>
      <c r="Q628" s="61">
        <f>VLOOKUP($A628,[17]Dept!$A$4:$T$36,15,FALSE)*Q$3%</f>
        <v>0</v>
      </c>
      <c r="R628" s="61">
        <f t="shared" si="563"/>
        <v>0</v>
      </c>
      <c r="S628" s="61">
        <f>VLOOKUP($A628,[17]Dept!$A$4:$T$36,17,FALSE)*S$3%</f>
        <v>0</v>
      </c>
      <c r="T628" s="61">
        <f>VLOOKUP($A628,[17]Dept!$A$4:$T$36,18,FALSE)*T$3%</f>
        <v>0</v>
      </c>
      <c r="U628" s="61">
        <f>VLOOKUP($A628,[17]Dept!$A$4:$T$36,19,FALSE)*U$3%</f>
        <v>0</v>
      </c>
      <c r="V628" s="61">
        <f t="shared" si="564"/>
        <v>0</v>
      </c>
    </row>
    <row r="629" spans="1:22" s="6" customFormat="1" hidden="1">
      <c r="A629" s="51">
        <v>581</v>
      </c>
      <c r="B629" s="11" t="s">
        <v>206</v>
      </c>
      <c r="C629" s="59" t="s">
        <v>226</v>
      </c>
      <c r="D629" s="59"/>
      <c r="E629" s="61">
        <f t="shared" si="551"/>
        <v>0</v>
      </c>
      <c r="F629" s="61"/>
      <c r="G629" s="61">
        <f>VLOOKUP($A629,[17]Dept!$A$4:$T$36,5,FALSE)*G$3%</f>
        <v>0</v>
      </c>
      <c r="H629" s="61">
        <f>VLOOKUP($A629,[17]Dept!$A$4:$T$36,6,FALSE)*H$3%</f>
        <v>0</v>
      </c>
      <c r="I629" s="61">
        <f>VLOOKUP($A629,[17]Dept!$A$4:$T$36,7,FALSE)*I$3%</f>
        <v>0</v>
      </c>
      <c r="J629" s="61">
        <f t="shared" si="561"/>
        <v>0</v>
      </c>
      <c r="K629" s="61">
        <f>VLOOKUP($A629,[17]Dept!$A$4:$T$36,9,FALSE)*K$3%</f>
        <v>0</v>
      </c>
      <c r="L629" s="61">
        <f>VLOOKUP($A629,[17]Dept!$A$4:$T$36,10,FALSE)*L$3%</f>
        <v>0</v>
      </c>
      <c r="M629" s="61">
        <f>VLOOKUP($A629,[17]Dept!$A$4:$T$36,11,FALSE)*M$3%</f>
        <v>0</v>
      </c>
      <c r="N629" s="61">
        <f t="shared" si="562"/>
        <v>0</v>
      </c>
      <c r="O629" s="61">
        <f>VLOOKUP($A629,[17]Dept!$A$4:$T$36,13,FALSE)*O$3%</f>
        <v>0</v>
      </c>
      <c r="P629" s="61">
        <f>VLOOKUP($A629,[17]Dept!$A$4:$T$36,14,FALSE)*P$3%</f>
        <v>0</v>
      </c>
      <c r="Q629" s="61">
        <f>VLOOKUP($A629,[17]Dept!$A$4:$T$36,15,FALSE)*Q$3%</f>
        <v>0</v>
      </c>
      <c r="R629" s="61">
        <f t="shared" si="563"/>
        <v>0</v>
      </c>
      <c r="S629" s="61">
        <f>VLOOKUP($A629,[17]Dept!$A$4:$T$36,17,FALSE)*S$3%</f>
        <v>0</v>
      </c>
      <c r="T629" s="61">
        <f>VLOOKUP($A629,[17]Dept!$A$4:$T$36,18,FALSE)*T$3%</f>
        <v>0</v>
      </c>
      <c r="U629" s="61">
        <f>VLOOKUP($A629,[17]Dept!$A$4:$T$36,19,FALSE)*U$3%</f>
        <v>0</v>
      </c>
      <c r="V629" s="61">
        <f t="shared" si="564"/>
        <v>0</v>
      </c>
    </row>
    <row r="630" spans="1:22" hidden="1">
      <c r="A630" s="51">
        <v>582</v>
      </c>
      <c r="B630" s="11" t="s">
        <v>206</v>
      </c>
      <c r="C630" s="59" t="s">
        <v>225</v>
      </c>
      <c r="D630" s="59"/>
      <c r="E630" s="61">
        <f t="shared" si="551"/>
        <v>0</v>
      </c>
      <c r="F630" s="61"/>
      <c r="G630" s="61">
        <f>VLOOKUP($A630,[17]Dept!$A$4:$T$36,5,FALSE)*G$3%</f>
        <v>0</v>
      </c>
      <c r="H630" s="61">
        <f>VLOOKUP($A630,[17]Dept!$A$4:$T$36,6,FALSE)*H$3%</f>
        <v>0</v>
      </c>
      <c r="I630" s="61">
        <f>VLOOKUP($A630,[17]Dept!$A$4:$T$36,7,FALSE)*I$3%</f>
        <v>0</v>
      </c>
      <c r="J630" s="61">
        <f t="shared" si="561"/>
        <v>0</v>
      </c>
      <c r="K630" s="61">
        <f>VLOOKUP($A630,[17]Dept!$A$4:$T$36,9,FALSE)*K$3%</f>
        <v>0</v>
      </c>
      <c r="L630" s="61">
        <f>VLOOKUP($A630,[17]Dept!$A$4:$T$36,10,FALSE)*L$3%</f>
        <v>0</v>
      </c>
      <c r="M630" s="61">
        <f>VLOOKUP($A630,[17]Dept!$A$4:$T$36,11,FALSE)*M$3%</f>
        <v>0</v>
      </c>
      <c r="N630" s="61">
        <f t="shared" si="562"/>
        <v>0</v>
      </c>
      <c r="O630" s="61">
        <f>VLOOKUP($A630,[17]Dept!$A$4:$T$36,13,FALSE)*O$3%</f>
        <v>0</v>
      </c>
      <c r="P630" s="61">
        <f>VLOOKUP($A630,[17]Dept!$A$4:$T$36,14,FALSE)*P$3%</f>
        <v>0</v>
      </c>
      <c r="Q630" s="61">
        <f>VLOOKUP($A630,[17]Dept!$A$4:$T$36,15,FALSE)*Q$3%</f>
        <v>0</v>
      </c>
      <c r="R630" s="61">
        <f t="shared" si="563"/>
        <v>0</v>
      </c>
      <c r="S630" s="61">
        <f>VLOOKUP($A630,[17]Dept!$A$4:$T$36,17,FALSE)*S$3%</f>
        <v>0</v>
      </c>
      <c r="T630" s="61">
        <f>VLOOKUP($A630,[17]Dept!$A$4:$T$36,18,FALSE)*T$3%</f>
        <v>0</v>
      </c>
      <c r="U630" s="61">
        <f>VLOOKUP($A630,[17]Dept!$A$4:$T$36,19,FALSE)*U$3%</f>
        <v>0</v>
      </c>
      <c r="V630" s="61">
        <f t="shared" si="564"/>
        <v>0</v>
      </c>
    </row>
    <row r="631" spans="1:22" s="6" customFormat="1" hidden="1">
      <c r="A631" s="51">
        <v>583</v>
      </c>
      <c r="B631" s="11" t="s">
        <v>206</v>
      </c>
      <c r="C631" s="59" t="s">
        <v>224</v>
      </c>
      <c r="D631" s="59"/>
      <c r="E631" s="61">
        <f t="shared" si="551"/>
        <v>0</v>
      </c>
      <c r="F631" s="61"/>
      <c r="G631" s="61">
        <f>VLOOKUP($A631,[17]Dept!$A$4:$T$36,5,FALSE)*G$3%</f>
        <v>0</v>
      </c>
      <c r="H631" s="61">
        <f>VLOOKUP($A631,[17]Dept!$A$4:$T$36,6,FALSE)*H$3%</f>
        <v>0</v>
      </c>
      <c r="I631" s="61">
        <f>VLOOKUP($A631,[17]Dept!$A$4:$T$36,7,FALSE)*I$3%</f>
        <v>0</v>
      </c>
      <c r="J631" s="61">
        <f t="shared" si="561"/>
        <v>0</v>
      </c>
      <c r="K631" s="61">
        <f>VLOOKUP($A631,[17]Dept!$A$4:$T$36,9,FALSE)*K$3%</f>
        <v>0</v>
      </c>
      <c r="L631" s="61">
        <f>VLOOKUP($A631,[17]Dept!$A$4:$T$36,10,FALSE)*L$3%</f>
        <v>0</v>
      </c>
      <c r="M631" s="61">
        <f>VLOOKUP($A631,[17]Dept!$A$4:$T$36,11,FALSE)*M$3%</f>
        <v>0</v>
      </c>
      <c r="N631" s="61">
        <f t="shared" si="562"/>
        <v>0</v>
      </c>
      <c r="O631" s="61">
        <f>VLOOKUP($A631,[17]Dept!$A$4:$T$36,13,FALSE)*O$3%</f>
        <v>0</v>
      </c>
      <c r="P631" s="61">
        <f>VLOOKUP($A631,[17]Dept!$A$4:$T$36,14,FALSE)*P$3%</f>
        <v>0</v>
      </c>
      <c r="Q631" s="61">
        <f>VLOOKUP($A631,[17]Dept!$A$4:$T$36,15,FALSE)*Q$3%</f>
        <v>0</v>
      </c>
      <c r="R631" s="61">
        <f t="shared" si="563"/>
        <v>0</v>
      </c>
      <c r="S631" s="61">
        <f>VLOOKUP($A631,[17]Dept!$A$4:$T$36,17,FALSE)*S$3%</f>
        <v>0</v>
      </c>
      <c r="T631" s="61">
        <f>VLOOKUP($A631,[17]Dept!$A$4:$T$36,18,FALSE)*T$3%</f>
        <v>0</v>
      </c>
      <c r="U631" s="61">
        <f>VLOOKUP($A631,[17]Dept!$A$4:$T$36,19,FALSE)*U$3%</f>
        <v>0</v>
      </c>
      <c r="V631" s="61">
        <f t="shared" si="564"/>
        <v>0</v>
      </c>
    </row>
    <row r="632" spans="1:22" hidden="1">
      <c r="A632" s="112">
        <v>584</v>
      </c>
      <c r="B632" s="113" t="s">
        <v>144</v>
      </c>
      <c r="C632" s="114" t="s">
        <v>223</v>
      </c>
      <c r="D632" s="114"/>
      <c r="E632" s="74">
        <f>SUM(E633:E638)</f>
        <v>128526.16345688207</v>
      </c>
      <c r="F632" s="74"/>
      <c r="G632" s="68">
        <f>SUM(G633:G638)</f>
        <v>30455.900362612567</v>
      </c>
      <c r="H632" s="68">
        <f t="shared" ref="H632" si="565">SUM(H633:H638)</f>
        <v>0</v>
      </c>
      <c r="I632" s="68">
        <f t="shared" ref="I632" si="566">SUM(I633:I638)</f>
        <v>28915.543662845368</v>
      </c>
      <c r="J632" s="68">
        <f>SUM(G632:I632)</f>
        <v>59371.444025457939</v>
      </c>
      <c r="K632" s="68">
        <f>SUM(K633:K638)</f>
        <v>16132.056656467459</v>
      </c>
      <c r="L632" s="68">
        <f t="shared" ref="L632" si="567">SUM(L633:L638)</f>
        <v>53022.662774956676</v>
      </c>
      <c r="M632" s="68">
        <f t="shared" ref="M632" si="568">SUM(M633:M638)</f>
        <v>0</v>
      </c>
      <c r="N632" s="68">
        <f>SUM(K632:M632)</f>
        <v>69154.719431424135</v>
      </c>
      <c r="O632" s="68">
        <f>SUM(O633:O638)</f>
        <v>0</v>
      </c>
      <c r="P632" s="68">
        <f t="shared" ref="P632" si="569">SUM(P633:P638)</f>
        <v>0</v>
      </c>
      <c r="Q632" s="68">
        <f t="shared" ref="Q632" si="570">SUM(Q633:Q638)</f>
        <v>0</v>
      </c>
      <c r="R632" s="68">
        <f>SUM(O632:Q632)</f>
        <v>0</v>
      </c>
      <c r="S632" s="68">
        <f>SUM(S633:S638)</f>
        <v>0</v>
      </c>
      <c r="T632" s="68">
        <f t="shared" ref="T632" si="571">SUM(T633:T638)</f>
        <v>0</v>
      </c>
      <c r="U632" s="68">
        <f t="shared" ref="U632" si="572">SUM(U633:U638)</f>
        <v>0</v>
      </c>
      <c r="V632" s="68">
        <f>SUM(S632:U632)</f>
        <v>0</v>
      </c>
    </row>
    <row r="633" spans="1:22" hidden="1">
      <c r="A633" s="51">
        <v>585</v>
      </c>
      <c r="B633" s="11" t="s">
        <v>144</v>
      </c>
      <c r="C633" s="59" t="s">
        <v>229</v>
      </c>
      <c r="D633" s="59"/>
      <c r="E633" s="61">
        <f t="shared" si="551"/>
        <v>46587.95701908003</v>
      </c>
      <c r="F633" s="61"/>
      <c r="G633" s="61">
        <f>VLOOKUP($A633,[11]Dept!$A$4:$V$44,7,FALSE)*G$3%</f>
        <v>30455.900362612567</v>
      </c>
      <c r="H633" s="61">
        <f>VLOOKUP($A633,[11]Dept!$A$4:$V$44,8,FALSE)*H$3%</f>
        <v>0</v>
      </c>
      <c r="I633" s="61">
        <f>VLOOKUP($A633,[11]Dept!$A$4:$V$44,9,FALSE)*I$3%</f>
        <v>0</v>
      </c>
      <c r="J633" s="61">
        <f t="shared" si="561"/>
        <v>30455.900362612567</v>
      </c>
      <c r="K633" s="61">
        <f>VLOOKUP($A633,[11]Dept!$A$4:$V$44,11,FALSE)*K$3%</f>
        <v>16132.056656467459</v>
      </c>
      <c r="L633" s="61">
        <f>VLOOKUP($A633,[11]Dept!$A$4:$V$44,12,FALSE)*L$3%</f>
        <v>0</v>
      </c>
      <c r="M633" s="61">
        <f>VLOOKUP($A633,[11]Dept!$A$4:$V$44,13,FALSE)*M$3%</f>
        <v>0</v>
      </c>
      <c r="N633" s="61">
        <f t="shared" ref="N633:N694" si="573">SUM(K633:M633)</f>
        <v>16132.056656467459</v>
      </c>
      <c r="O633" s="61">
        <f>VLOOKUP($A633,[11]Dept!$A$4:$V$44,15,FALSE)*O$3%</f>
        <v>0</v>
      </c>
      <c r="P633" s="61">
        <f>VLOOKUP($A633,[11]Dept!$A$4:$V$44,16,FALSE)*P$3%</f>
        <v>0</v>
      </c>
      <c r="Q633" s="61">
        <f>VLOOKUP($A633,[11]Dept!$A$4:$V$44,17,FALSE)*Q$3%</f>
        <v>0</v>
      </c>
      <c r="R633" s="61">
        <f t="shared" ref="R633:R694" si="574">SUM(O633:Q633)</f>
        <v>0</v>
      </c>
      <c r="S633" s="61">
        <f>VLOOKUP($A633,[11]Dept!$A$4:$V$44,19,FALSE)*S$3%</f>
        <v>0</v>
      </c>
      <c r="T633" s="61">
        <f>VLOOKUP($A633,[11]Dept!$A$4:$V$44,20,FALSE)*T$3%</f>
        <v>0</v>
      </c>
      <c r="U633" s="61">
        <f>VLOOKUP($A633,[11]Dept!$A$4:$V$44,21,FALSE)*U$3%</f>
        <v>0</v>
      </c>
      <c r="V633" s="61">
        <f t="shared" ref="V633:V694" si="575">SUM(S633:U633)</f>
        <v>0</v>
      </c>
    </row>
    <row r="634" spans="1:22" s="6" customFormat="1" hidden="1">
      <c r="A634" s="51">
        <v>586</v>
      </c>
      <c r="B634" s="11" t="s">
        <v>144</v>
      </c>
      <c r="C634" s="59" t="s">
        <v>228</v>
      </c>
      <c r="D634" s="59"/>
      <c r="E634" s="61">
        <f t="shared" si="551"/>
        <v>81938.206437802044</v>
      </c>
      <c r="F634" s="61"/>
      <c r="G634" s="61">
        <f>VLOOKUP($A634,[11]Dept!$A$4:$V$44,7,FALSE)*G$3%</f>
        <v>0</v>
      </c>
      <c r="H634" s="61">
        <f>VLOOKUP($A634,[11]Dept!$A$4:$V$44,8,FALSE)*H$3%</f>
        <v>0</v>
      </c>
      <c r="I634" s="61">
        <f>VLOOKUP($A634,[11]Dept!$A$4:$V$44,9,FALSE)*I$3%</f>
        <v>28915.543662845368</v>
      </c>
      <c r="J634" s="61">
        <f t="shared" si="561"/>
        <v>28915.543662845368</v>
      </c>
      <c r="K634" s="61">
        <f>VLOOKUP($A634,[11]Dept!$A$4:$V$44,11,FALSE)*K$3%</f>
        <v>0</v>
      </c>
      <c r="L634" s="61">
        <f>VLOOKUP($A634,[11]Dept!$A$4:$V$44,12,FALSE)*L$3%</f>
        <v>53022.662774956676</v>
      </c>
      <c r="M634" s="61">
        <f>VLOOKUP($A634,[11]Dept!$A$4:$V$44,13,FALSE)*M$3%</f>
        <v>0</v>
      </c>
      <c r="N634" s="61">
        <f t="shared" si="573"/>
        <v>53022.662774956676</v>
      </c>
      <c r="O634" s="61">
        <f>VLOOKUP($A634,[11]Dept!$A$4:$V$44,15,FALSE)*O$3%</f>
        <v>0</v>
      </c>
      <c r="P634" s="61">
        <f>VLOOKUP($A634,[11]Dept!$A$4:$V$44,16,FALSE)*P$3%</f>
        <v>0</v>
      </c>
      <c r="Q634" s="61">
        <f>VLOOKUP($A634,[11]Dept!$A$4:$V$44,17,FALSE)*Q$3%</f>
        <v>0</v>
      </c>
      <c r="R634" s="61">
        <f t="shared" si="574"/>
        <v>0</v>
      </c>
      <c r="S634" s="61">
        <f>VLOOKUP($A634,[11]Dept!$A$4:$V$44,19,FALSE)*S$3%</f>
        <v>0</v>
      </c>
      <c r="T634" s="61">
        <f>VLOOKUP($A634,[11]Dept!$A$4:$V$44,20,FALSE)*T$3%</f>
        <v>0</v>
      </c>
      <c r="U634" s="61">
        <f>VLOOKUP($A634,[11]Dept!$A$4:$V$44,21,FALSE)*U$3%</f>
        <v>0</v>
      </c>
      <c r="V634" s="61">
        <f t="shared" si="575"/>
        <v>0</v>
      </c>
    </row>
    <row r="635" spans="1:22" s="6" customFormat="1" hidden="1">
      <c r="A635" s="51">
        <v>587</v>
      </c>
      <c r="B635" s="11" t="s">
        <v>144</v>
      </c>
      <c r="C635" s="59" t="s">
        <v>227</v>
      </c>
      <c r="D635" s="59"/>
      <c r="E635" s="61">
        <f t="shared" si="551"/>
        <v>0</v>
      </c>
      <c r="F635" s="61"/>
      <c r="G635" s="61">
        <f>VLOOKUP($A635,[11]Dept!$A$4:$V$44,7,FALSE)*G$3%</f>
        <v>0</v>
      </c>
      <c r="H635" s="61">
        <f>VLOOKUP($A635,[11]Dept!$A$4:$V$44,8,FALSE)*H$3%</f>
        <v>0</v>
      </c>
      <c r="I635" s="61">
        <f>VLOOKUP($A635,[11]Dept!$A$4:$V$44,9,FALSE)*I$3%</f>
        <v>0</v>
      </c>
      <c r="J635" s="61">
        <f t="shared" si="561"/>
        <v>0</v>
      </c>
      <c r="K635" s="61">
        <f>VLOOKUP($A635,[11]Dept!$A$4:$V$44,11,FALSE)*K$3%</f>
        <v>0</v>
      </c>
      <c r="L635" s="61">
        <f>VLOOKUP($A635,[11]Dept!$A$4:$V$44,12,FALSE)*L$3%</f>
        <v>0</v>
      </c>
      <c r="M635" s="61">
        <f>VLOOKUP($A635,[11]Dept!$A$4:$V$44,13,FALSE)*M$3%</f>
        <v>0</v>
      </c>
      <c r="N635" s="61">
        <f t="shared" si="573"/>
        <v>0</v>
      </c>
      <c r="O635" s="61">
        <f>VLOOKUP($A635,[11]Dept!$A$4:$V$44,15,FALSE)*O$3%</f>
        <v>0</v>
      </c>
      <c r="P635" s="61">
        <f>VLOOKUP($A635,[11]Dept!$A$4:$V$44,16,FALSE)*P$3%</f>
        <v>0</v>
      </c>
      <c r="Q635" s="61">
        <f>VLOOKUP($A635,[11]Dept!$A$4:$V$44,17,FALSE)*Q$3%</f>
        <v>0</v>
      </c>
      <c r="R635" s="61">
        <f t="shared" si="574"/>
        <v>0</v>
      </c>
      <c r="S635" s="61">
        <f>VLOOKUP($A635,[11]Dept!$A$4:$V$44,19,FALSE)*S$3%</f>
        <v>0</v>
      </c>
      <c r="T635" s="61">
        <f>VLOOKUP($A635,[11]Dept!$A$4:$V$44,20,FALSE)*T$3%</f>
        <v>0</v>
      </c>
      <c r="U635" s="61">
        <f>VLOOKUP($A635,[11]Dept!$A$4:$V$44,21,FALSE)*U$3%</f>
        <v>0</v>
      </c>
      <c r="V635" s="61">
        <f t="shared" si="575"/>
        <v>0</v>
      </c>
    </row>
    <row r="636" spans="1:22" s="6" customFormat="1" hidden="1">
      <c r="A636" s="51">
        <v>588</v>
      </c>
      <c r="B636" s="11" t="s">
        <v>144</v>
      </c>
      <c r="C636" s="59" t="s">
        <v>226</v>
      </c>
      <c r="D636" s="59"/>
      <c r="E636" s="61">
        <f t="shared" si="551"/>
        <v>0</v>
      </c>
      <c r="F636" s="61"/>
      <c r="G636" s="61">
        <f>VLOOKUP($A636,[11]Dept!$A$4:$V$44,7,FALSE)*G$3%</f>
        <v>0</v>
      </c>
      <c r="H636" s="61">
        <f>VLOOKUP($A636,[11]Dept!$A$4:$V$44,8,FALSE)*H$3%</f>
        <v>0</v>
      </c>
      <c r="I636" s="61">
        <f>VLOOKUP($A636,[11]Dept!$A$4:$V$44,9,FALSE)*I$3%</f>
        <v>0</v>
      </c>
      <c r="J636" s="61">
        <f t="shared" si="561"/>
        <v>0</v>
      </c>
      <c r="K636" s="61">
        <f>VLOOKUP($A636,[11]Dept!$A$4:$V$44,11,FALSE)*K$3%</f>
        <v>0</v>
      </c>
      <c r="L636" s="61">
        <f>VLOOKUP($A636,[11]Dept!$A$4:$V$44,12,FALSE)*L$3%</f>
        <v>0</v>
      </c>
      <c r="M636" s="61">
        <f>VLOOKUP($A636,[11]Dept!$A$4:$V$44,13,FALSE)*M$3%</f>
        <v>0</v>
      </c>
      <c r="N636" s="61">
        <f t="shared" si="573"/>
        <v>0</v>
      </c>
      <c r="O636" s="61">
        <f>VLOOKUP($A636,[11]Dept!$A$4:$V$44,15,FALSE)*O$3%</f>
        <v>0</v>
      </c>
      <c r="P636" s="61">
        <f>VLOOKUP($A636,[11]Dept!$A$4:$V$44,16,FALSE)*P$3%</f>
        <v>0</v>
      </c>
      <c r="Q636" s="61">
        <f>VLOOKUP($A636,[11]Dept!$A$4:$V$44,17,FALSE)*Q$3%</f>
        <v>0</v>
      </c>
      <c r="R636" s="61">
        <f t="shared" si="574"/>
        <v>0</v>
      </c>
      <c r="S636" s="61">
        <f>VLOOKUP($A636,[11]Dept!$A$4:$V$44,19,FALSE)*S$3%</f>
        <v>0</v>
      </c>
      <c r="T636" s="61">
        <f>VLOOKUP($A636,[11]Dept!$A$4:$V$44,20,FALSE)*T$3%</f>
        <v>0</v>
      </c>
      <c r="U636" s="61">
        <f>VLOOKUP($A636,[11]Dept!$A$4:$V$44,21,FALSE)*U$3%</f>
        <v>0</v>
      </c>
      <c r="V636" s="61">
        <f t="shared" si="575"/>
        <v>0</v>
      </c>
    </row>
    <row r="637" spans="1:22" s="6" customFormat="1" hidden="1">
      <c r="A637" s="51">
        <v>589</v>
      </c>
      <c r="B637" s="11" t="s">
        <v>144</v>
      </c>
      <c r="C637" s="59" t="s">
        <v>225</v>
      </c>
      <c r="D637" s="59"/>
      <c r="E637" s="61">
        <f t="shared" si="551"/>
        <v>0</v>
      </c>
      <c r="F637" s="61"/>
      <c r="G637" s="61">
        <f>VLOOKUP($A637,[11]Dept!$A$4:$V$44,7,FALSE)*G$3%</f>
        <v>0</v>
      </c>
      <c r="H637" s="61">
        <f>VLOOKUP($A637,[11]Dept!$A$4:$V$44,8,FALSE)*H$3%</f>
        <v>0</v>
      </c>
      <c r="I637" s="61">
        <f>VLOOKUP($A637,[11]Dept!$A$4:$V$44,9,FALSE)*I$3%</f>
        <v>0</v>
      </c>
      <c r="J637" s="61">
        <f t="shared" si="561"/>
        <v>0</v>
      </c>
      <c r="K637" s="61">
        <f>VLOOKUP($A637,[11]Dept!$A$4:$V$44,11,FALSE)*K$3%</f>
        <v>0</v>
      </c>
      <c r="L637" s="61">
        <f>VLOOKUP($A637,[11]Dept!$A$4:$V$44,12,FALSE)*L$3%</f>
        <v>0</v>
      </c>
      <c r="M637" s="61">
        <f>VLOOKUP($A637,[11]Dept!$A$4:$V$44,13,FALSE)*M$3%</f>
        <v>0</v>
      </c>
      <c r="N637" s="61">
        <f t="shared" si="573"/>
        <v>0</v>
      </c>
      <c r="O637" s="61">
        <f>VLOOKUP($A637,[11]Dept!$A$4:$V$44,15,FALSE)*O$3%</f>
        <v>0</v>
      </c>
      <c r="P637" s="61">
        <f>VLOOKUP($A637,[11]Dept!$A$4:$V$44,16,FALSE)*P$3%</f>
        <v>0</v>
      </c>
      <c r="Q637" s="61">
        <f>VLOOKUP($A637,[11]Dept!$A$4:$V$44,17,FALSE)*Q$3%</f>
        <v>0</v>
      </c>
      <c r="R637" s="61">
        <f t="shared" si="574"/>
        <v>0</v>
      </c>
      <c r="S637" s="61">
        <f>VLOOKUP($A637,[11]Dept!$A$4:$V$44,19,FALSE)*S$3%</f>
        <v>0</v>
      </c>
      <c r="T637" s="61">
        <f>VLOOKUP($A637,[11]Dept!$A$4:$V$44,20,FALSE)*T$3%</f>
        <v>0</v>
      </c>
      <c r="U637" s="61">
        <f>VLOOKUP($A637,[11]Dept!$A$4:$V$44,21,FALSE)*U$3%</f>
        <v>0</v>
      </c>
      <c r="V637" s="61">
        <f t="shared" si="575"/>
        <v>0</v>
      </c>
    </row>
    <row r="638" spans="1:22" s="6" customFormat="1" hidden="1">
      <c r="A638" s="51">
        <v>590</v>
      </c>
      <c r="B638" s="11" t="s">
        <v>144</v>
      </c>
      <c r="C638" s="59" t="s">
        <v>224</v>
      </c>
      <c r="D638" s="59"/>
      <c r="E638" s="61">
        <f t="shared" si="551"/>
        <v>0</v>
      </c>
      <c r="F638" s="61"/>
      <c r="G638" s="61">
        <f>VLOOKUP($A638,[11]Dept!$A$4:$V$44,7,FALSE)*G$3%</f>
        <v>0</v>
      </c>
      <c r="H638" s="61">
        <f>VLOOKUP($A638,[11]Dept!$A$4:$V$44,8,FALSE)*H$3%</f>
        <v>0</v>
      </c>
      <c r="I638" s="61">
        <f>VLOOKUP($A638,[11]Dept!$A$4:$V$44,9,FALSE)*I$3%</f>
        <v>0</v>
      </c>
      <c r="J638" s="61">
        <f t="shared" si="561"/>
        <v>0</v>
      </c>
      <c r="K638" s="61">
        <f>VLOOKUP($A638,[11]Dept!$A$4:$V$44,11,FALSE)*K$3%</f>
        <v>0</v>
      </c>
      <c r="L638" s="61">
        <f>VLOOKUP($A638,[11]Dept!$A$4:$V$44,12,FALSE)*L$3%</f>
        <v>0</v>
      </c>
      <c r="M638" s="61">
        <f>VLOOKUP($A638,[11]Dept!$A$4:$V$44,13,FALSE)*M$3%</f>
        <v>0</v>
      </c>
      <c r="N638" s="61">
        <f t="shared" si="573"/>
        <v>0</v>
      </c>
      <c r="O638" s="61">
        <f>VLOOKUP($A638,[11]Dept!$A$4:$V$44,15,FALSE)*O$3%</f>
        <v>0</v>
      </c>
      <c r="P638" s="61">
        <f>VLOOKUP($A638,[11]Dept!$A$4:$V$44,16,FALSE)*P$3%</f>
        <v>0</v>
      </c>
      <c r="Q638" s="61">
        <f>VLOOKUP($A638,[11]Dept!$A$4:$V$44,17,FALSE)*Q$3%</f>
        <v>0</v>
      </c>
      <c r="R638" s="61">
        <f t="shared" si="574"/>
        <v>0</v>
      </c>
      <c r="S638" s="61">
        <f>VLOOKUP($A638,[11]Dept!$A$4:$V$44,19,FALSE)*S$3%</f>
        <v>0</v>
      </c>
      <c r="T638" s="61">
        <f>VLOOKUP($A638,[11]Dept!$A$4:$V$44,20,FALSE)*T$3%</f>
        <v>0</v>
      </c>
      <c r="U638" s="61">
        <f>VLOOKUP($A638,[11]Dept!$A$4:$V$44,21,FALSE)*U$3%</f>
        <v>0</v>
      </c>
      <c r="V638" s="61">
        <f t="shared" si="575"/>
        <v>0</v>
      </c>
    </row>
    <row r="639" spans="1:22" s="6" customFormat="1" hidden="1">
      <c r="A639" s="112">
        <v>591</v>
      </c>
      <c r="B639" s="113" t="s">
        <v>236</v>
      </c>
      <c r="C639" s="114" t="s">
        <v>230</v>
      </c>
      <c r="D639" s="114"/>
      <c r="E639" s="74">
        <f>SUM(E640:E645)</f>
        <v>509708.29710077244</v>
      </c>
      <c r="F639" s="74"/>
      <c r="G639" s="68">
        <f>SUM(G640:G645)</f>
        <v>40607.867150150087</v>
      </c>
      <c r="H639" s="68">
        <f t="shared" ref="H639" si="576">SUM(H640:H645)</f>
        <v>0</v>
      </c>
      <c r="I639" s="68">
        <f t="shared" ref="I639" si="577">SUM(I640:I645)</f>
        <v>296095.16710753657</v>
      </c>
      <c r="J639" s="68">
        <f>SUM(G639:I639)</f>
        <v>336703.03425768664</v>
      </c>
      <c r="K639" s="68">
        <f>SUM(K640:K645)</f>
        <v>161320.56656467461</v>
      </c>
      <c r="L639" s="68">
        <f t="shared" ref="L639" si="578">SUM(L640:L645)</f>
        <v>0</v>
      </c>
      <c r="M639" s="68">
        <f t="shared" ref="M639" si="579">SUM(M640:M645)</f>
        <v>0</v>
      </c>
      <c r="N639" s="68">
        <f>SUM(K639:M639)</f>
        <v>161320.56656467461</v>
      </c>
      <c r="O639" s="68">
        <f>SUM(O640:O645)</f>
        <v>0</v>
      </c>
      <c r="P639" s="68">
        <f t="shared" ref="P639" si="580">SUM(P640:P645)</f>
        <v>11684.69627841122</v>
      </c>
      <c r="Q639" s="68">
        <f t="shared" ref="Q639" si="581">SUM(Q640:Q645)</f>
        <v>0</v>
      </c>
      <c r="R639" s="68">
        <f>SUM(O639:Q639)</f>
        <v>11684.69627841122</v>
      </c>
      <c r="S639" s="68">
        <f>SUM(S640:S645)</f>
        <v>0</v>
      </c>
      <c r="T639" s="68">
        <f t="shared" ref="T639" si="582">SUM(T640:T645)</f>
        <v>0</v>
      </c>
      <c r="U639" s="68">
        <f t="shared" ref="U639" si="583">SUM(U640:U645)</f>
        <v>0</v>
      </c>
      <c r="V639" s="68">
        <f>SUM(S639:U639)</f>
        <v>0</v>
      </c>
    </row>
    <row r="640" spans="1:22" s="6" customFormat="1" hidden="1">
      <c r="A640" s="51">
        <v>592</v>
      </c>
      <c r="B640" s="11" t="s">
        <v>236</v>
      </c>
      <c r="C640" s="59" t="s">
        <v>229</v>
      </c>
      <c r="D640" s="59"/>
      <c r="E640" s="61">
        <f t="shared" si="551"/>
        <v>469100.42995062238</v>
      </c>
      <c r="F640" s="61"/>
      <c r="G640" s="61">
        <f>VLOOKUP($A640,[11]Dept!$A$4:$V$44,7,FALSE)*G$3%</f>
        <v>0</v>
      </c>
      <c r="H640" s="61">
        <f>VLOOKUP($A640,[11]Dept!$A$4:$V$44,8,FALSE)*H$3%</f>
        <v>0</v>
      </c>
      <c r="I640" s="61">
        <f>VLOOKUP($A640,[11]Dept!$A$4:$V$44,9,FALSE)*I$3%</f>
        <v>296095.16710753657</v>
      </c>
      <c r="J640" s="61">
        <f t="shared" si="561"/>
        <v>296095.16710753657</v>
      </c>
      <c r="K640" s="61">
        <f>VLOOKUP($A640,[11]Dept!$A$4:$V$44,11,FALSE)*K$3%</f>
        <v>161320.56656467461</v>
      </c>
      <c r="L640" s="61">
        <f>VLOOKUP($A640,[11]Dept!$A$4:$V$44,12,FALSE)*L$3%</f>
        <v>0</v>
      </c>
      <c r="M640" s="61">
        <f>VLOOKUP($A640,[11]Dept!$A$4:$V$44,13,FALSE)*M$3%</f>
        <v>0</v>
      </c>
      <c r="N640" s="61">
        <f t="shared" si="573"/>
        <v>161320.56656467461</v>
      </c>
      <c r="O640" s="61">
        <f>VLOOKUP($A640,[11]Dept!$A$4:$V$44,15,FALSE)*O$3%</f>
        <v>0</v>
      </c>
      <c r="P640" s="61">
        <f>VLOOKUP($A640,[11]Dept!$A$4:$V$44,16,FALSE)*P$3%</f>
        <v>11684.69627841122</v>
      </c>
      <c r="Q640" s="61">
        <f>VLOOKUP($A640,[11]Dept!$A$4:$V$44,17,FALSE)*Q$3%</f>
        <v>0</v>
      </c>
      <c r="R640" s="61">
        <f t="shared" si="574"/>
        <v>11684.69627841122</v>
      </c>
      <c r="S640" s="61">
        <f>VLOOKUP($A640,[11]Dept!$A$4:$V$44,19,FALSE)*S$3%</f>
        <v>0</v>
      </c>
      <c r="T640" s="61">
        <f>VLOOKUP($A640,[11]Dept!$A$4:$V$44,20,FALSE)*T$3%</f>
        <v>0</v>
      </c>
      <c r="U640" s="61">
        <f>VLOOKUP($A640,[11]Dept!$A$4:$V$44,21,FALSE)*U$3%</f>
        <v>0</v>
      </c>
      <c r="V640" s="61">
        <f t="shared" si="575"/>
        <v>0</v>
      </c>
    </row>
    <row r="641" spans="1:22" s="6" customFormat="1" hidden="1">
      <c r="A641" s="51">
        <v>593</v>
      </c>
      <c r="B641" s="11" t="s">
        <v>236</v>
      </c>
      <c r="C641" s="59" t="s">
        <v>228</v>
      </c>
      <c r="D641" s="59"/>
      <c r="E641" s="61">
        <f t="shared" si="551"/>
        <v>0</v>
      </c>
      <c r="F641" s="61"/>
      <c r="G641" s="61">
        <f>VLOOKUP($A641,[11]Dept!$A$4:$V$44,7,FALSE)*G$3%</f>
        <v>0</v>
      </c>
      <c r="H641" s="61">
        <f>VLOOKUP($A641,[11]Dept!$A$4:$V$44,8,FALSE)*H$3%</f>
        <v>0</v>
      </c>
      <c r="I641" s="61">
        <f>VLOOKUP($A641,[11]Dept!$A$4:$V$44,9,FALSE)*I$3%</f>
        <v>0</v>
      </c>
      <c r="J641" s="61">
        <f t="shared" si="561"/>
        <v>0</v>
      </c>
      <c r="K641" s="61">
        <f>VLOOKUP($A641,[11]Dept!$A$4:$V$44,11,FALSE)*K$3%</f>
        <v>0</v>
      </c>
      <c r="L641" s="61">
        <f>VLOOKUP($A641,[11]Dept!$A$4:$V$44,12,FALSE)*L$3%</f>
        <v>0</v>
      </c>
      <c r="M641" s="61">
        <f>VLOOKUP($A641,[11]Dept!$A$4:$V$44,13,FALSE)*M$3%</f>
        <v>0</v>
      </c>
      <c r="N641" s="61">
        <f t="shared" si="573"/>
        <v>0</v>
      </c>
      <c r="O641" s="61">
        <f>VLOOKUP($A641,[11]Dept!$A$4:$V$44,15,FALSE)*O$3%</f>
        <v>0</v>
      </c>
      <c r="P641" s="61">
        <f>VLOOKUP($A641,[11]Dept!$A$4:$V$44,16,FALSE)*P$3%</f>
        <v>0</v>
      </c>
      <c r="Q641" s="61">
        <f>VLOOKUP($A641,[11]Dept!$A$4:$V$44,17,FALSE)*Q$3%</f>
        <v>0</v>
      </c>
      <c r="R641" s="61">
        <f t="shared" si="574"/>
        <v>0</v>
      </c>
      <c r="S641" s="61">
        <f>VLOOKUP($A641,[11]Dept!$A$4:$V$44,19,FALSE)*S$3%</f>
        <v>0</v>
      </c>
      <c r="T641" s="61">
        <f>VLOOKUP($A641,[11]Dept!$A$4:$V$44,20,FALSE)*T$3%</f>
        <v>0</v>
      </c>
      <c r="U641" s="61">
        <f>VLOOKUP($A641,[11]Dept!$A$4:$V$44,21,FALSE)*U$3%</f>
        <v>0</v>
      </c>
      <c r="V641" s="61">
        <f t="shared" si="575"/>
        <v>0</v>
      </c>
    </row>
    <row r="642" spans="1:22" s="6" customFormat="1" hidden="1">
      <c r="A642" s="51">
        <v>594</v>
      </c>
      <c r="B642" s="11" t="s">
        <v>236</v>
      </c>
      <c r="C642" s="59" t="s">
        <v>227</v>
      </c>
      <c r="D642" s="59"/>
      <c r="E642" s="61">
        <f t="shared" si="551"/>
        <v>0</v>
      </c>
      <c r="F642" s="61"/>
      <c r="G642" s="61">
        <f>VLOOKUP($A642,[11]Dept!$A$4:$V$44,7,FALSE)*G$3%</f>
        <v>0</v>
      </c>
      <c r="H642" s="61">
        <f>VLOOKUP($A642,[11]Dept!$A$4:$V$44,8,FALSE)*H$3%</f>
        <v>0</v>
      </c>
      <c r="I642" s="61">
        <f>VLOOKUP($A642,[11]Dept!$A$4:$V$44,9,FALSE)*I$3%</f>
        <v>0</v>
      </c>
      <c r="J642" s="61">
        <f t="shared" si="561"/>
        <v>0</v>
      </c>
      <c r="K642" s="61">
        <f>VLOOKUP($A642,[11]Dept!$A$4:$V$44,11,FALSE)*K$3%</f>
        <v>0</v>
      </c>
      <c r="L642" s="61">
        <f>VLOOKUP($A642,[11]Dept!$A$4:$V$44,12,FALSE)*L$3%</f>
        <v>0</v>
      </c>
      <c r="M642" s="61">
        <f>VLOOKUP($A642,[11]Dept!$A$4:$V$44,13,FALSE)*M$3%</f>
        <v>0</v>
      </c>
      <c r="N642" s="61">
        <f t="shared" si="573"/>
        <v>0</v>
      </c>
      <c r="O642" s="61">
        <f>VLOOKUP($A642,[11]Dept!$A$4:$V$44,15,FALSE)*O$3%</f>
        <v>0</v>
      </c>
      <c r="P642" s="61">
        <f>VLOOKUP($A642,[11]Dept!$A$4:$V$44,16,FALSE)*P$3%</f>
        <v>0</v>
      </c>
      <c r="Q642" s="61">
        <f>VLOOKUP($A642,[11]Dept!$A$4:$V$44,17,FALSE)*Q$3%</f>
        <v>0</v>
      </c>
      <c r="R642" s="61">
        <f t="shared" si="574"/>
        <v>0</v>
      </c>
      <c r="S642" s="61">
        <f>VLOOKUP($A642,[11]Dept!$A$4:$V$44,19,FALSE)*S$3%</f>
        <v>0</v>
      </c>
      <c r="T642" s="61">
        <f>VLOOKUP($A642,[11]Dept!$A$4:$V$44,20,FALSE)*T$3%</f>
        <v>0</v>
      </c>
      <c r="U642" s="61">
        <f>VLOOKUP($A642,[11]Dept!$A$4:$V$44,21,FALSE)*U$3%</f>
        <v>0</v>
      </c>
      <c r="V642" s="61">
        <f t="shared" si="575"/>
        <v>0</v>
      </c>
    </row>
    <row r="643" spans="1:22" s="6" customFormat="1" hidden="1">
      <c r="A643" s="51">
        <v>595</v>
      </c>
      <c r="B643" s="11" t="s">
        <v>236</v>
      </c>
      <c r="C643" s="59" t="s">
        <v>226</v>
      </c>
      <c r="D643" s="59"/>
      <c r="E643" s="61">
        <f t="shared" si="551"/>
        <v>0</v>
      </c>
      <c r="F643" s="61"/>
      <c r="G643" s="61">
        <f>VLOOKUP($A643,[11]Dept!$A$4:$V$44,7,FALSE)*G$3%</f>
        <v>0</v>
      </c>
      <c r="H643" s="61">
        <f>VLOOKUP($A643,[11]Dept!$A$4:$V$44,8,FALSE)*H$3%</f>
        <v>0</v>
      </c>
      <c r="I643" s="61">
        <f>VLOOKUP($A643,[11]Dept!$A$4:$V$44,9,FALSE)*I$3%</f>
        <v>0</v>
      </c>
      <c r="J643" s="61">
        <f t="shared" si="561"/>
        <v>0</v>
      </c>
      <c r="K643" s="61">
        <f>VLOOKUP($A643,[11]Dept!$A$4:$V$44,11,FALSE)*K$3%</f>
        <v>0</v>
      </c>
      <c r="L643" s="61">
        <f>VLOOKUP($A643,[11]Dept!$A$4:$V$44,12,FALSE)*L$3%</f>
        <v>0</v>
      </c>
      <c r="M643" s="61">
        <f>VLOOKUP($A643,[11]Dept!$A$4:$V$44,13,FALSE)*M$3%</f>
        <v>0</v>
      </c>
      <c r="N643" s="61">
        <f t="shared" si="573"/>
        <v>0</v>
      </c>
      <c r="O643" s="61">
        <f>VLOOKUP($A643,[11]Dept!$A$4:$V$44,15,FALSE)*O$3%</f>
        <v>0</v>
      </c>
      <c r="P643" s="61">
        <f>VLOOKUP($A643,[11]Dept!$A$4:$V$44,16,FALSE)*P$3%</f>
        <v>0</v>
      </c>
      <c r="Q643" s="61">
        <f>VLOOKUP($A643,[11]Dept!$A$4:$V$44,17,FALSE)*Q$3%</f>
        <v>0</v>
      </c>
      <c r="R643" s="61">
        <f t="shared" si="574"/>
        <v>0</v>
      </c>
      <c r="S643" s="61">
        <f>VLOOKUP($A643,[11]Dept!$A$4:$V$44,19,FALSE)*S$3%</f>
        <v>0</v>
      </c>
      <c r="T643" s="61">
        <f>VLOOKUP($A643,[11]Dept!$A$4:$V$44,20,FALSE)*T$3%</f>
        <v>0</v>
      </c>
      <c r="U643" s="61">
        <f>VLOOKUP($A643,[11]Dept!$A$4:$V$44,21,FALSE)*U$3%</f>
        <v>0</v>
      </c>
      <c r="V643" s="61">
        <f t="shared" si="575"/>
        <v>0</v>
      </c>
    </row>
    <row r="644" spans="1:22" s="6" customFormat="1" hidden="1">
      <c r="A644" s="51">
        <v>596</v>
      </c>
      <c r="B644" s="11" t="s">
        <v>236</v>
      </c>
      <c r="C644" s="59" t="s">
        <v>225</v>
      </c>
      <c r="D644" s="59"/>
      <c r="E644" s="61">
        <f t="shared" si="551"/>
        <v>40607.867150150087</v>
      </c>
      <c r="F644" s="61"/>
      <c r="G644" s="61">
        <f>VLOOKUP($A644,[11]Dept!$A$4:$V$44,7,FALSE)*G$3%</f>
        <v>40607.867150150087</v>
      </c>
      <c r="H644" s="61">
        <f>VLOOKUP($A644,[11]Dept!$A$4:$V$44,8,FALSE)*H$3%</f>
        <v>0</v>
      </c>
      <c r="I644" s="61">
        <f>VLOOKUP($A644,[11]Dept!$A$4:$V$44,9,FALSE)*I$3%</f>
        <v>0</v>
      </c>
      <c r="J644" s="61">
        <f t="shared" si="561"/>
        <v>40607.867150150087</v>
      </c>
      <c r="K644" s="61">
        <f>VLOOKUP($A644,[11]Dept!$A$4:$V$44,11,FALSE)*K$3%</f>
        <v>0</v>
      </c>
      <c r="L644" s="61">
        <f>VLOOKUP($A644,[11]Dept!$A$4:$V$44,12,FALSE)*L$3%</f>
        <v>0</v>
      </c>
      <c r="M644" s="61">
        <f>VLOOKUP($A644,[11]Dept!$A$4:$V$44,13,FALSE)*M$3%</f>
        <v>0</v>
      </c>
      <c r="N644" s="61">
        <f t="shared" si="573"/>
        <v>0</v>
      </c>
      <c r="O644" s="61">
        <f>VLOOKUP($A644,[11]Dept!$A$4:$V$44,15,FALSE)*O$3%</f>
        <v>0</v>
      </c>
      <c r="P644" s="61">
        <f>VLOOKUP($A644,[11]Dept!$A$4:$V$44,16,FALSE)*P$3%</f>
        <v>0</v>
      </c>
      <c r="Q644" s="61">
        <f>VLOOKUP($A644,[11]Dept!$A$4:$V$44,17,FALSE)*Q$3%</f>
        <v>0</v>
      </c>
      <c r="R644" s="61">
        <f t="shared" si="574"/>
        <v>0</v>
      </c>
      <c r="S644" s="61">
        <f>VLOOKUP($A644,[11]Dept!$A$4:$V$44,19,FALSE)*S$3%</f>
        <v>0</v>
      </c>
      <c r="T644" s="61">
        <f>VLOOKUP($A644,[11]Dept!$A$4:$V$44,20,FALSE)*T$3%</f>
        <v>0</v>
      </c>
      <c r="U644" s="61">
        <f>VLOOKUP($A644,[11]Dept!$A$4:$V$44,21,FALSE)*U$3%</f>
        <v>0</v>
      </c>
      <c r="V644" s="61">
        <f t="shared" si="575"/>
        <v>0</v>
      </c>
    </row>
    <row r="645" spans="1:22" s="6" customFormat="1" hidden="1">
      <c r="A645" s="51">
        <v>597</v>
      </c>
      <c r="B645" s="11" t="s">
        <v>236</v>
      </c>
      <c r="C645" s="59" t="s">
        <v>224</v>
      </c>
      <c r="D645" s="59"/>
      <c r="E645" s="61">
        <f t="shared" si="551"/>
        <v>0</v>
      </c>
      <c r="F645" s="61"/>
      <c r="G645" s="61">
        <f>VLOOKUP($A645,[11]Dept!$A$4:$V$44,7,FALSE)*G$3%</f>
        <v>0</v>
      </c>
      <c r="H645" s="61">
        <f>VLOOKUP($A645,[11]Dept!$A$4:$V$44,8,FALSE)*H$3%</f>
        <v>0</v>
      </c>
      <c r="I645" s="61">
        <f>VLOOKUP($A645,[11]Dept!$A$4:$V$44,9,FALSE)*I$3%</f>
        <v>0</v>
      </c>
      <c r="J645" s="61">
        <f t="shared" si="561"/>
        <v>0</v>
      </c>
      <c r="K645" s="61">
        <f>VLOOKUP($A645,[11]Dept!$A$4:$V$44,11,FALSE)*K$3%</f>
        <v>0</v>
      </c>
      <c r="L645" s="61">
        <f>VLOOKUP($A645,[11]Dept!$A$4:$V$44,12,FALSE)*L$3%</f>
        <v>0</v>
      </c>
      <c r="M645" s="61">
        <f>VLOOKUP($A645,[11]Dept!$A$4:$V$44,13,FALSE)*M$3%</f>
        <v>0</v>
      </c>
      <c r="N645" s="61">
        <f t="shared" si="573"/>
        <v>0</v>
      </c>
      <c r="O645" s="61">
        <f>VLOOKUP($A645,[11]Dept!$A$4:$V$44,15,FALSE)*O$3%</f>
        <v>0</v>
      </c>
      <c r="P645" s="61">
        <f>VLOOKUP($A645,[11]Dept!$A$4:$V$44,16,FALSE)*P$3%</f>
        <v>0</v>
      </c>
      <c r="Q645" s="61">
        <f>VLOOKUP($A645,[11]Dept!$A$4:$V$44,17,FALSE)*Q$3%</f>
        <v>0</v>
      </c>
      <c r="R645" s="61">
        <f t="shared" si="574"/>
        <v>0</v>
      </c>
      <c r="S645" s="61">
        <f>VLOOKUP($A645,[11]Dept!$A$4:$V$44,19,FALSE)*S$3%</f>
        <v>0</v>
      </c>
      <c r="T645" s="61">
        <f>VLOOKUP($A645,[11]Dept!$A$4:$V$44,20,FALSE)*T$3%</f>
        <v>0</v>
      </c>
      <c r="U645" s="61">
        <f>VLOOKUP($A645,[11]Dept!$A$4:$V$44,21,FALSE)*U$3%</f>
        <v>0</v>
      </c>
      <c r="V645" s="61">
        <f t="shared" si="575"/>
        <v>0</v>
      </c>
    </row>
    <row r="646" spans="1:22" s="6" customFormat="1" hidden="1">
      <c r="A646" s="112">
        <v>598</v>
      </c>
      <c r="B646" s="113" t="s">
        <v>179</v>
      </c>
      <c r="C646" s="114" t="s">
        <v>223</v>
      </c>
      <c r="D646" s="114"/>
      <c r="E646" s="74">
        <f>SUM(E647:E652)</f>
        <v>4090628.3099723975</v>
      </c>
      <c r="F646" s="74"/>
      <c r="G646" s="68">
        <f>SUM(G647:G652)</f>
        <v>30455.900362612563</v>
      </c>
      <c r="H646" s="68">
        <f t="shared" ref="H646:I646" si="584">SUM(H647:H652)</f>
        <v>26040.85810559984</v>
      </c>
      <c r="I646" s="68">
        <f t="shared" si="584"/>
        <v>2666013.125714343</v>
      </c>
      <c r="J646" s="68">
        <f t="shared" si="561"/>
        <v>2722509.8841825556</v>
      </c>
      <c r="K646" s="68">
        <f t="shared" ref="K646:M646" si="585">SUM(K647:K652)</f>
        <v>1236791.010329172</v>
      </c>
      <c r="L646" s="68">
        <f t="shared" si="585"/>
        <v>15906.798832487002</v>
      </c>
      <c r="M646" s="68">
        <f t="shared" si="585"/>
        <v>16010.414098993651</v>
      </c>
      <c r="N646" s="68">
        <f t="shared" si="573"/>
        <v>1268708.2232606527</v>
      </c>
      <c r="O646" s="68">
        <f t="shared" ref="O646:Q646" si="586">SUM(O647:O652)</f>
        <v>15718.889186393506</v>
      </c>
      <c r="P646" s="68">
        <f t="shared" si="586"/>
        <v>15579.595037881627</v>
      </c>
      <c r="Q646" s="68">
        <f t="shared" si="586"/>
        <v>16215.406134478966</v>
      </c>
      <c r="R646" s="68">
        <f t="shared" si="574"/>
        <v>47513.890358754099</v>
      </c>
      <c r="S646" s="68">
        <f t="shared" ref="S646:U646" si="587">SUM(S647:S652)</f>
        <v>17741.822856478484</v>
      </c>
      <c r="T646" s="68">
        <f t="shared" si="587"/>
        <v>16731.021507371628</v>
      </c>
      <c r="U646" s="68">
        <f t="shared" si="587"/>
        <v>17423.467806585428</v>
      </c>
      <c r="V646" s="68">
        <f t="shared" si="575"/>
        <v>51896.312170435544</v>
      </c>
    </row>
    <row r="647" spans="1:22" s="6" customFormat="1" hidden="1">
      <c r="A647" s="51">
        <v>599</v>
      </c>
      <c r="B647" s="11" t="s">
        <v>179</v>
      </c>
      <c r="C647" s="59" t="s">
        <v>229</v>
      </c>
      <c r="D647" s="59"/>
      <c r="E647" s="61">
        <f t="shared" si="551"/>
        <v>10151.966787537522</v>
      </c>
      <c r="F647" s="61"/>
      <c r="G647" s="61">
        <f>VLOOKUP($A647,[7]Dept!$A$4:$U$50,6,FALSE)*G$3%</f>
        <v>10151.966787537522</v>
      </c>
      <c r="H647" s="61">
        <f>VLOOKUP($A647,[7]Dept!$A$4:$U$50,7,FALSE)*H$3%</f>
        <v>0</v>
      </c>
      <c r="I647" s="61">
        <f>VLOOKUP($A647,[7]Dept!$A$4:$U$50,8,FALSE)*I$3%</f>
        <v>0</v>
      </c>
      <c r="J647" s="61">
        <f t="shared" ref="J647:J652" si="588">SUM(G647:I647)</f>
        <v>10151.966787537522</v>
      </c>
      <c r="K647" s="61">
        <f>VLOOKUP($A647,[7]Dept!$A$4:$U$50,10,FALSE)*K$3%</f>
        <v>0</v>
      </c>
      <c r="L647" s="61">
        <f>VLOOKUP($A647,[7]Dept!$A$4:$U$50,11,FALSE)*L$3%</f>
        <v>0</v>
      </c>
      <c r="M647" s="61">
        <f>VLOOKUP($A647,[7]Dept!$A$4:$U$50,12,FALSE)*M$3%</f>
        <v>0</v>
      </c>
      <c r="N647" s="61">
        <f t="shared" si="573"/>
        <v>0</v>
      </c>
      <c r="O647" s="61">
        <f>VLOOKUP($A647,[7]Dept!$A$4:$U$50,14,FALSE)*O$3%</f>
        <v>0</v>
      </c>
      <c r="P647" s="61">
        <f>VLOOKUP($A647,[7]Dept!$A$4:$U$50,15,FALSE)*P$3%</f>
        <v>0</v>
      </c>
      <c r="Q647" s="61">
        <f>VLOOKUP($A647,[7]Dept!$A$4:$U$50,16,FALSE)*Q$3%</f>
        <v>0</v>
      </c>
      <c r="R647" s="61">
        <f t="shared" si="574"/>
        <v>0</v>
      </c>
      <c r="S647" s="61">
        <f>VLOOKUP($A647,[7]Dept!$A$4:$U$50,18,FALSE)*S$3%</f>
        <v>0</v>
      </c>
      <c r="T647" s="61">
        <f>VLOOKUP($A647,[7]Dept!$A$4:$U$50,19,FALSE)*T$3%</f>
        <v>0</v>
      </c>
      <c r="U647" s="61">
        <f>VLOOKUP($A647,[7]Dept!$A$4:$U$50,20,FALSE)*U$3%</f>
        <v>0</v>
      </c>
      <c r="V647" s="61">
        <f t="shared" si="575"/>
        <v>0</v>
      </c>
    </row>
    <row r="648" spans="1:22" s="6" customFormat="1" hidden="1">
      <c r="A648" s="51">
        <v>600</v>
      </c>
      <c r="B648" s="11" t="s">
        <v>179</v>
      </c>
      <c r="C648" s="59" t="s">
        <v>228</v>
      </c>
      <c r="D648" s="59"/>
      <c r="E648" s="61">
        <f t="shared" si="551"/>
        <v>679469.0831337641</v>
      </c>
      <c r="F648" s="61"/>
      <c r="G648" s="61">
        <f>VLOOKUP($A648,[7]Dept!$A$4:$U$50,6,FALSE)*G$3%</f>
        <v>20303.933575075043</v>
      </c>
      <c r="H648" s="61">
        <f>VLOOKUP($A648,[7]Dept!$A$4:$U$50,7,FALSE)*H$3%</f>
        <v>19530.643579199881</v>
      </c>
      <c r="I648" s="61">
        <f>VLOOKUP($A648,[7]Dept!$A$4:$U$50,8,FALSE)*I$3%</f>
        <v>346986.52395414439</v>
      </c>
      <c r="J648" s="61">
        <f t="shared" si="588"/>
        <v>386821.1011084193</v>
      </c>
      <c r="K648" s="61">
        <f>VLOOKUP($A648,[7]Dept!$A$4:$U$50,10,FALSE)*K$3%</f>
        <v>161320.56656467461</v>
      </c>
      <c r="L648" s="61">
        <f>VLOOKUP($A648,[7]Dept!$A$4:$U$50,11,FALSE)*L$3%</f>
        <v>15906.798832487002</v>
      </c>
      <c r="M648" s="61">
        <f>VLOOKUP($A648,[7]Dept!$A$4:$U$50,12,FALSE)*M$3%</f>
        <v>16010.414098993651</v>
      </c>
      <c r="N648" s="61">
        <f t="shared" si="573"/>
        <v>193237.77949615524</v>
      </c>
      <c r="O648" s="61">
        <f>VLOOKUP($A648,[7]Dept!$A$4:$U$50,14,FALSE)*O$3%</f>
        <v>15718.889186393506</v>
      </c>
      <c r="P648" s="61">
        <f>VLOOKUP($A648,[7]Dept!$A$4:$U$50,15,FALSE)*P$3%</f>
        <v>15579.595037881627</v>
      </c>
      <c r="Q648" s="61">
        <f>VLOOKUP($A648,[7]Dept!$A$4:$U$50,16,FALSE)*Q$3%</f>
        <v>16215.406134478966</v>
      </c>
      <c r="R648" s="61">
        <f t="shared" si="574"/>
        <v>47513.890358754099</v>
      </c>
      <c r="S648" s="61">
        <f>VLOOKUP($A648,[7]Dept!$A$4:$U$50,18,FALSE)*S$3%</f>
        <v>17741.822856478484</v>
      </c>
      <c r="T648" s="61">
        <f>VLOOKUP($A648,[7]Dept!$A$4:$U$50,19,FALSE)*T$3%</f>
        <v>16731.021507371628</v>
      </c>
      <c r="U648" s="61">
        <f>VLOOKUP($A648,[7]Dept!$A$4:$U$50,20,FALSE)*U$3%</f>
        <v>17423.467806585428</v>
      </c>
      <c r="V648" s="61">
        <f t="shared" si="575"/>
        <v>51896.312170435544</v>
      </c>
    </row>
    <row r="649" spans="1:22" s="6" customFormat="1" hidden="1">
      <c r="A649" s="51">
        <v>601</v>
      </c>
      <c r="B649" s="11" t="s">
        <v>179</v>
      </c>
      <c r="C649" s="59" t="s">
        <v>227</v>
      </c>
      <c r="D649" s="59"/>
      <c r="E649" s="61">
        <f t="shared" si="551"/>
        <v>0</v>
      </c>
      <c r="F649" s="61"/>
      <c r="G649" s="61">
        <f>VLOOKUP($A649,[7]Dept!$A$4:$U$50,6,FALSE)*G$3%</f>
        <v>0</v>
      </c>
      <c r="H649" s="61">
        <f>VLOOKUP($A649,[7]Dept!$A$4:$U$50,7,FALSE)*H$3%</f>
        <v>0</v>
      </c>
      <c r="I649" s="61">
        <f>VLOOKUP($A649,[7]Dept!$A$4:$U$50,8,FALSE)*I$3%</f>
        <v>0</v>
      </c>
      <c r="J649" s="61">
        <f t="shared" si="588"/>
        <v>0</v>
      </c>
      <c r="K649" s="61">
        <f>VLOOKUP($A649,[7]Dept!$A$4:$U$50,10,FALSE)*K$3%</f>
        <v>0</v>
      </c>
      <c r="L649" s="61">
        <f>VLOOKUP($A649,[7]Dept!$A$4:$U$50,11,FALSE)*L$3%</f>
        <v>0</v>
      </c>
      <c r="M649" s="61">
        <f>VLOOKUP($A649,[7]Dept!$A$4:$U$50,12,FALSE)*M$3%</f>
        <v>0</v>
      </c>
      <c r="N649" s="61">
        <f t="shared" si="573"/>
        <v>0</v>
      </c>
      <c r="O649" s="61">
        <f>VLOOKUP($A649,[7]Dept!$A$4:$U$50,14,FALSE)*O$3%</f>
        <v>0</v>
      </c>
      <c r="P649" s="61">
        <f>VLOOKUP($A649,[7]Dept!$A$4:$U$50,15,FALSE)*P$3%</f>
        <v>0</v>
      </c>
      <c r="Q649" s="61">
        <f>VLOOKUP($A649,[7]Dept!$A$4:$U$50,16,FALSE)*Q$3%</f>
        <v>0</v>
      </c>
      <c r="R649" s="61">
        <f t="shared" si="574"/>
        <v>0</v>
      </c>
      <c r="S649" s="61">
        <f>VLOOKUP($A649,[7]Dept!$A$4:$U$50,18,FALSE)*S$3%</f>
        <v>0</v>
      </c>
      <c r="T649" s="61">
        <f>VLOOKUP($A649,[7]Dept!$A$4:$U$50,19,FALSE)*T$3%</f>
        <v>0</v>
      </c>
      <c r="U649" s="61">
        <f>VLOOKUP($A649,[7]Dept!$A$4:$U$50,20,FALSE)*U$3%</f>
        <v>0</v>
      </c>
      <c r="V649" s="61">
        <f t="shared" si="575"/>
        <v>0</v>
      </c>
    </row>
    <row r="650" spans="1:22" s="6" customFormat="1" hidden="1">
      <c r="A650" s="51">
        <v>602</v>
      </c>
      <c r="B650" s="11" t="s">
        <v>179</v>
      </c>
      <c r="C650" s="59" t="s">
        <v>226</v>
      </c>
      <c r="D650" s="59"/>
      <c r="E650" s="61">
        <f t="shared" si="551"/>
        <v>12293.323258969034</v>
      </c>
      <c r="F650" s="61"/>
      <c r="G650" s="61">
        <f>VLOOKUP($A650,[7]Dept!$A$4:$U$50,6,FALSE)*G$3%</f>
        <v>0</v>
      </c>
      <c r="H650" s="61">
        <f>VLOOKUP($A650,[7]Dept!$A$4:$U$50,7,FALSE)*H$3%</f>
        <v>6510.2145263999601</v>
      </c>
      <c r="I650" s="61">
        <f>VLOOKUP($A650,[7]Dept!$A$4:$U$50,8,FALSE)*I$3%</f>
        <v>5783.1087325690733</v>
      </c>
      <c r="J650" s="61">
        <f t="shared" si="588"/>
        <v>12293.323258969034</v>
      </c>
      <c r="K650" s="61">
        <f>VLOOKUP($A650,[7]Dept!$A$4:$U$50,10,FALSE)*K$3%</f>
        <v>0</v>
      </c>
      <c r="L650" s="61">
        <f>VLOOKUP($A650,[7]Dept!$A$4:$U$50,11,FALSE)*L$3%</f>
        <v>0</v>
      </c>
      <c r="M650" s="61">
        <f>VLOOKUP($A650,[7]Dept!$A$4:$U$50,12,FALSE)*M$3%</f>
        <v>0</v>
      </c>
      <c r="N650" s="61">
        <f t="shared" si="573"/>
        <v>0</v>
      </c>
      <c r="O650" s="61">
        <f>VLOOKUP($A650,[7]Dept!$A$4:$U$50,14,FALSE)*O$3%</f>
        <v>0</v>
      </c>
      <c r="P650" s="61">
        <f>VLOOKUP($A650,[7]Dept!$A$4:$U$50,15,FALSE)*P$3%</f>
        <v>0</v>
      </c>
      <c r="Q650" s="61">
        <f>VLOOKUP($A650,[7]Dept!$A$4:$U$50,16,FALSE)*Q$3%</f>
        <v>0</v>
      </c>
      <c r="R650" s="61">
        <f t="shared" si="574"/>
        <v>0</v>
      </c>
      <c r="S650" s="61">
        <f>VLOOKUP($A650,[7]Dept!$A$4:$U$50,18,FALSE)*S$3%</f>
        <v>0</v>
      </c>
      <c r="T650" s="61">
        <f>VLOOKUP($A650,[7]Dept!$A$4:$U$50,19,FALSE)*T$3%</f>
        <v>0</v>
      </c>
      <c r="U650" s="61">
        <f>VLOOKUP($A650,[7]Dept!$A$4:$U$50,20,FALSE)*U$3%</f>
        <v>0</v>
      </c>
      <c r="V650" s="61">
        <f t="shared" si="575"/>
        <v>0</v>
      </c>
    </row>
    <row r="651" spans="1:22" s="6" customFormat="1" hidden="1">
      <c r="A651" s="51">
        <v>603</v>
      </c>
      <c r="B651" s="11" t="s">
        <v>179</v>
      </c>
      <c r="C651" s="59" t="s">
        <v>225</v>
      </c>
      <c r="D651" s="59"/>
      <c r="E651" s="61">
        <f t="shared" si="551"/>
        <v>3388713.9367921269</v>
      </c>
      <c r="F651" s="61"/>
      <c r="G651" s="61">
        <f>VLOOKUP($A651,[7]Dept!$A$4:$U$50,6,FALSE)*G$3%</f>
        <v>0</v>
      </c>
      <c r="H651" s="61">
        <f>VLOOKUP($A651,[7]Dept!$A$4:$U$50,7,FALSE)*H$3%</f>
        <v>0</v>
      </c>
      <c r="I651" s="61">
        <f>VLOOKUP($A651,[7]Dept!$A$4:$U$50,8,FALSE)*I$3%</f>
        <v>2313243.4930276293</v>
      </c>
      <c r="J651" s="61">
        <f t="shared" si="588"/>
        <v>2313243.4930276293</v>
      </c>
      <c r="K651" s="61">
        <f>VLOOKUP($A651,[7]Dept!$A$4:$U$50,10,FALSE)*K$3%</f>
        <v>1075470.4437644973</v>
      </c>
      <c r="L651" s="61">
        <f>VLOOKUP($A651,[7]Dept!$A$4:$U$50,11,FALSE)*L$3%</f>
        <v>0</v>
      </c>
      <c r="M651" s="61">
        <f>VLOOKUP($A651,[7]Dept!$A$4:$U$50,12,FALSE)*M$3%</f>
        <v>0</v>
      </c>
      <c r="N651" s="61">
        <f t="shared" si="573"/>
        <v>1075470.4437644973</v>
      </c>
      <c r="O651" s="61">
        <f>VLOOKUP($A651,[7]Dept!$A$4:$U$50,14,FALSE)*O$3%</f>
        <v>0</v>
      </c>
      <c r="P651" s="61">
        <f>VLOOKUP($A651,[7]Dept!$A$4:$U$50,15,FALSE)*P$3%</f>
        <v>0</v>
      </c>
      <c r="Q651" s="61">
        <f>VLOOKUP($A651,[7]Dept!$A$4:$U$50,16,FALSE)*Q$3%</f>
        <v>0</v>
      </c>
      <c r="R651" s="61">
        <f t="shared" si="574"/>
        <v>0</v>
      </c>
      <c r="S651" s="61">
        <f>VLOOKUP($A651,[7]Dept!$A$4:$U$50,18,FALSE)*S$3%</f>
        <v>0</v>
      </c>
      <c r="T651" s="61">
        <f>VLOOKUP($A651,[7]Dept!$A$4:$U$50,19,FALSE)*T$3%</f>
        <v>0</v>
      </c>
      <c r="U651" s="61">
        <f>VLOOKUP($A651,[7]Dept!$A$4:$U$50,20,FALSE)*U$3%</f>
        <v>0</v>
      </c>
      <c r="V651" s="61">
        <f t="shared" si="575"/>
        <v>0</v>
      </c>
    </row>
    <row r="652" spans="1:22" s="6" customFormat="1" hidden="1">
      <c r="A652" s="51">
        <v>604</v>
      </c>
      <c r="B652" s="11" t="s">
        <v>179</v>
      </c>
      <c r="C652" s="59" t="s">
        <v>224</v>
      </c>
      <c r="D652" s="59"/>
      <c r="E652" s="61">
        <f t="shared" si="551"/>
        <v>0</v>
      </c>
      <c r="F652" s="61"/>
      <c r="G652" s="61">
        <f>VLOOKUP($A652,[7]Dept!$A$4:$U$50,6,FALSE)*G$3%</f>
        <v>0</v>
      </c>
      <c r="H652" s="61">
        <f>VLOOKUP($A652,[7]Dept!$A$4:$U$50,7,FALSE)*H$3%</f>
        <v>0</v>
      </c>
      <c r="I652" s="61">
        <f>VLOOKUP($A652,[7]Dept!$A$4:$U$50,8,FALSE)*I$3%</f>
        <v>0</v>
      </c>
      <c r="J652" s="61">
        <f t="shared" si="588"/>
        <v>0</v>
      </c>
      <c r="K652" s="61">
        <f>VLOOKUP($A652,[7]Dept!$A$4:$U$50,10,FALSE)*K$3%</f>
        <v>0</v>
      </c>
      <c r="L652" s="61">
        <f>VLOOKUP($A652,[7]Dept!$A$4:$U$50,11,FALSE)*L$3%</f>
        <v>0</v>
      </c>
      <c r="M652" s="61">
        <f>VLOOKUP($A652,[7]Dept!$A$4:$U$50,12,FALSE)*M$3%</f>
        <v>0</v>
      </c>
      <c r="N652" s="61">
        <f t="shared" si="573"/>
        <v>0</v>
      </c>
      <c r="O652" s="61">
        <f>VLOOKUP($A652,[7]Dept!$A$4:$U$50,14,FALSE)*O$3%</f>
        <v>0</v>
      </c>
      <c r="P652" s="61">
        <f>VLOOKUP($A652,[7]Dept!$A$4:$U$50,15,FALSE)*P$3%</f>
        <v>0</v>
      </c>
      <c r="Q652" s="61">
        <f>VLOOKUP($A652,[7]Dept!$A$4:$U$50,16,FALSE)*Q$3%</f>
        <v>0</v>
      </c>
      <c r="R652" s="61">
        <f t="shared" si="574"/>
        <v>0</v>
      </c>
      <c r="S652" s="61">
        <f>VLOOKUP($A652,[7]Dept!$A$4:$U$50,18,FALSE)*S$3%</f>
        <v>0</v>
      </c>
      <c r="T652" s="61">
        <f>VLOOKUP($A652,[7]Dept!$A$4:$U$50,19,FALSE)*T$3%</f>
        <v>0</v>
      </c>
      <c r="U652" s="61">
        <f>VLOOKUP($A652,[7]Dept!$A$4:$U$50,20,FALSE)*U$3%</f>
        <v>0</v>
      </c>
      <c r="V652" s="61">
        <f t="shared" si="575"/>
        <v>0</v>
      </c>
    </row>
    <row r="653" spans="1:22" s="6" customFormat="1" hidden="1">
      <c r="A653" s="112">
        <v>605</v>
      </c>
      <c r="B653" s="113" t="s">
        <v>181</v>
      </c>
      <c r="C653" s="114" t="s">
        <v>230</v>
      </c>
      <c r="D653" s="114"/>
      <c r="E653" s="74">
        <f>SUM(E654:E659)</f>
        <v>0</v>
      </c>
      <c r="F653" s="74"/>
      <c r="G653" s="68">
        <f>SUM(G654:G659)</f>
        <v>0</v>
      </c>
      <c r="H653" s="68">
        <f t="shared" ref="H653:I653" si="589">SUM(H654:H659)</f>
        <v>0</v>
      </c>
      <c r="I653" s="68">
        <f t="shared" si="589"/>
        <v>0</v>
      </c>
      <c r="J653" s="68">
        <f t="shared" ref="J653" si="590">SUM(G653:I653)</f>
        <v>0</v>
      </c>
      <c r="K653" s="68">
        <f t="shared" ref="K653:M653" si="591">SUM(K654:K659)</f>
        <v>0</v>
      </c>
      <c r="L653" s="68">
        <f t="shared" si="591"/>
        <v>0</v>
      </c>
      <c r="M653" s="68">
        <f t="shared" si="591"/>
        <v>0</v>
      </c>
      <c r="N653" s="68">
        <f t="shared" si="573"/>
        <v>0</v>
      </c>
      <c r="O653" s="68">
        <f t="shared" ref="O653:Q653" si="592">SUM(O654:O659)</f>
        <v>0</v>
      </c>
      <c r="P653" s="68">
        <f t="shared" si="592"/>
        <v>0</v>
      </c>
      <c r="Q653" s="68">
        <f t="shared" si="592"/>
        <v>0</v>
      </c>
      <c r="R653" s="68">
        <f t="shared" si="574"/>
        <v>0</v>
      </c>
      <c r="S653" s="68">
        <f t="shared" ref="S653:U653" si="593">SUM(S654:S659)</f>
        <v>0</v>
      </c>
      <c r="T653" s="68">
        <f t="shared" si="593"/>
        <v>0</v>
      </c>
      <c r="U653" s="68">
        <f t="shared" si="593"/>
        <v>0</v>
      </c>
      <c r="V653" s="68">
        <f t="shared" si="575"/>
        <v>0</v>
      </c>
    </row>
    <row r="654" spans="1:22" s="6" customFormat="1" hidden="1">
      <c r="A654" s="51">
        <v>606</v>
      </c>
      <c r="B654" s="11" t="s">
        <v>181</v>
      </c>
      <c r="C654" s="59" t="s">
        <v>229</v>
      </c>
      <c r="D654" s="59"/>
      <c r="E654" s="61">
        <f t="shared" si="551"/>
        <v>0</v>
      </c>
      <c r="F654" s="61"/>
      <c r="G654" s="61">
        <f>VLOOKUP($A654,[7]Dept!$A$4:$U$50,6,FALSE)*G$3%</f>
        <v>0</v>
      </c>
      <c r="H654" s="61">
        <f>VLOOKUP($A654,[7]Dept!$A$4:$U$50,7,FALSE)*H$3%</f>
        <v>0</v>
      </c>
      <c r="I654" s="61">
        <f>VLOOKUP($A654,[7]Dept!$A$4:$U$50,8,FALSE)*I$3%</f>
        <v>0</v>
      </c>
      <c r="J654" s="61">
        <f t="shared" ref="J654:J659" si="594">SUM(G654:I654)</f>
        <v>0</v>
      </c>
      <c r="K654" s="61">
        <f>VLOOKUP($A654,[7]Dept!$A$4:$U$50,10,FALSE)*K$3%</f>
        <v>0</v>
      </c>
      <c r="L654" s="61">
        <f>VLOOKUP($A654,[7]Dept!$A$4:$U$50,11,FALSE)*L$3%</f>
        <v>0</v>
      </c>
      <c r="M654" s="61">
        <f>VLOOKUP($A654,[7]Dept!$A$4:$U$50,12,FALSE)*M$3%</f>
        <v>0</v>
      </c>
      <c r="N654" s="61">
        <f t="shared" si="573"/>
        <v>0</v>
      </c>
      <c r="O654" s="61">
        <f>VLOOKUP($A654,[7]Dept!$A$4:$U$50,14,FALSE)*O$3%</f>
        <v>0</v>
      </c>
      <c r="P654" s="61">
        <f>VLOOKUP($A654,[7]Dept!$A$4:$U$50,15,FALSE)*P$3%</f>
        <v>0</v>
      </c>
      <c r="Q654" s="61">
        <f>VLOOKUP($A654,[7]Dept!$A$4:$U$50,16,FALSE)*Q$3%</f>
        <v>0</v>
      </c>
      <c r="R654" s="61">
        <f t="shared" si="574"/>
        <v>0</v>
      </c>
      <c r="S654" s="61">
        <f>VLOOKUP($A654,[7]Dept!$A$4:$U$50,18,FALSE)*S$3%</f>
        <v>0</v>
      </c>
      <c r="T654" s="61">
        <f>VLOOKUP($A654,[7]Dept!$A$4:$U$50,19,FALSE)*T$3%</f>
        <v>0</v>
      </c>
      <c r="U654" s="61">
        <f>VLOOKUP($A654,[7]Dept!$A$4:$U$50,20,FALSE)*U$3%</f>
        <v>0</v>
      </c>
      <c r="V654" s="61">
        <f t="shared" si="575"/>
        <v>0</v>
      </c>
    </row>
    <row r="655" spans="1:22" s="6" customFormat="1" hidden="1">
      <c r="A655" s="51">
        <v>607</v>
      </c>
      <c r="B655" s="11" t="s">
        <v>181</v>
      </c>
      <c r="C655" s="59" t="s">
        <v>228</v>
      </c>
      <c r="D655" s="59"/>
      <c r="E655" s="61">
        <f t="shared" si="551"/>
        <v>0</v>
      </c>
      <c r="F655" s="61"/>
      <c r="G655" s="61">
        <f>VLOOKUP($A655,[7]Dept!$A$4:$U$50,6,FALSE)*G$3%</f>
        <v>0</v>
      </c>
      <c r="H655" s="61">
        <f>VLOOKUP($A655,[7]Dept!$A$4:$U$50,7,FALSE)*H$3%</f>
        <v>0</v>
      </c>
      <c r="I655" s="61">
        <f>VLOOKUP($A655,[7]Dept!$A$4:$U$50,8,FALSE)*I$3%</f>
        <v>0</v>
      </c>
      <c r="J655" s="61">
        <f t="shared" si="594"/>
        <v>0</v>
      </c>
      <c r="K655" s="61">
        <f>VLOOKUP($A655,[7]Dept!$A$4:$U$50,10,FALSE)*K$3%</f>
        <v>0</v>
      </c>
      <c r="L655" s="61">
        <f>VLOOKUP($A655,[7]Dept!$A$4:$U$50,11,FALSE)*L$3%</f>
        <v>0</v>
      </c>
      <c r="M655" s="61">
        <f>VLOOKUP($A655,[7]Dept!$A$4:$U$50,12,FALSE)*M$3%</f>
        <v>0</v>
      </c>
      <c r="N655" s="61">
        <f t="shared" si="573"/>
        <v>0</v>
      </c>
      <c r="O655" s="61">
        <f>VLOOKUP($A655,[7]Dept!$A$4:$U$50,14,FALSE)*O$3%</f>
        <v>0</v>
      </c>
      <c r="P655" s="61">
        <f>VLOOKUP($A655,[7]Dept!$A$4:$U$50,15,FALSE)*P$3%</f>
        <v>0</v>
      </c>
      <c r="Q655" s="61">
        <f>VLOOKUP($A655,[7]Dept!$A$4:$U$50,16,FALSE)*Q$3%</f>
        <v>0</v>
      </c>
      <c r="R655" s="61">
        <f t="shared" si="574"/>
        <v>0</v>
      </c>
      <c r="S655" s="61">
        <f>VLOOKUP($A655,[7]Dept!$A$4:$U$50,18,FALSE)*S$3%</f>
        <v>0</v>
      </c>
      <c r="T655" s="61">
        <f>VLOOKUP($A655,[7]Dept!$A$4:$U$50,19,FALSE)*T$3%</f>
        <v>0</v>
      </c>
      <c r="U655" s="61">
        <f>VLOOKUP($A655,[7]Dept!$A$4:$U$50,20,FALSE)*U$3%</f>
        <v>0</v>
      </c>
      <c r="V655" s="61">
        <f t="shared" si="575"/>
        <v>0</v>
      </c>
    </row>
    <row r="656" spans="1:22" s="6" customFormat="1" hidden="1">
      <c r="A656" s="51">
        <v>608</v>
      </c>
      <c r="B656" s="11" t="s">
        <v>181</v>
      </c>
      <c r="C656" s="59" t="s">
        <v>227</v>
      </c>
      <c r="D656" s="59"/>
      <c r="E656" s="61">
        <f t="shared" si="551"/>
        <v>0</v>
      </c>
      <c r="F656" s="61"/>
      <c r="G656" s="61">
        <f>VLOOKUP($A656,[7]Dept!$A$4:$U$50,6,FALSE)*G$3%</f>
        <v>0</v>
      </c>
      <c r="H656" s="61">
        <f>VLOOKUP($A656,[7]Dept!$A$4:$U$50,7,FALSE)*H$3%</f>
        <v>0</v>
      </c>
      <c r="I656" s="61">
        <f>VLOOKUP($A656,[7]Dept!$A$4:$U$50,8,FALSE)*I$3%</f>
        <v>0</v>
      </c>
      <c r="J656" s="61">
        <f t="shared" si="594"/>
        <v>0</v>
      </c>
      <c r="K656" s="61">
        <f>VLOOKUP($A656,[7]Dept!$A$4:$U$50,10,FALSE)*K$3%</f>
        <v>0</v>
      </c>
      <c r="L656" s="61">
        <f>VLOOKUP($A656,[7]Dept!$A$4:$U$50,11,FALSE)*L$3%</f>
        <v>0</v>
      </c>
      <c r="M656" s="61">
        <f>VLOOKUP($A656,[7]Dept!$A$4:$U$50,12,FALSE)*M$3%</f>
        <v>0</v>
      </c>
      <c r="N656" s="61">
        <f t="shared" si="573"/>
        <v>0</v>
      </c>
      <c r="O656" s="61">
        <f>VLOOKUP($A656,[7]Dept!$A$4:$U$50,14,FALSE)*O$3%</f>
        <v>0</v>
      </c>
      <c r="P656" s="61">
        <f>VLOOKUP($A656,[7]Dept!$A$4:$U$50,15,FALSE)*P$3%</f>
        <v>0</v>
      </c>
      <c r="Q656" s="61">
        <f>VLOOKUP($A656,[7]Dept!$A$4:$U$50,16,FALSE)*Q$3%</f>
        <v>0</v>
      </c>
      <c r="R656" s="61">
        <f t="shared" si="574"/>
        <v>0</v>
      </c>
      <c r="S656" s="61">
        <f>VLOOKUP($A656,[7]Dept!$A$4:$U$50,18,FALSE)*S$3%</f>
        <v>0</v>
      </c>
      <c r="T656" s="61">
        <f>VLOOKUP($A656,[7]Dept!$A$4:$U$50,19,FALSE)*T$3%</f>
        <v>0</v>
      </c>
      <c r="U656" s="61">
        <f>VLOOKUP($A656,[7]Dept!$A$4:$U$50,20,FALSE)*U$3%</f>
        <v>0</v>
      </c>
      <c r="V656" s="61">
        <f t="shared" si="575"/>
        <v>0</v>
      </c>
    </row>
    <row r="657" spans="1:22" s="6" customFormat="1" hidden="1">
      <c r="A657" s="51">
        <v>609</v>
      </c>
      <c r="B657" s="11" t="s">
        <v>181</v>
      </c>
      <c r="C657" s="59" t="s">
        <v>226</v>
      </c>
      <c r="D657" s="59"/>
      <c r="E657" s="61">
        <f t="shared" si="551"/>
        <v>0</v>
      </c>
      <c r="F657" s="61"/>
      <c r="G657" s="61">
        <f>VLOOKUP($A657,[7]Dept!$A$4:$U$50,6,FALSE)*G$3%</f>
        <v>0</v>
      </c>
      <c r="H657" s="61">
        <f>VLOOKUP($A657,[7]Dept!$A$4:$U$50,7,FALSE)*H$3%</f>
        <v>0</v>
      </c>
      <c r="I657" s="61">
        <f>VLOOKUP($A657,[7]Dept!$A$4:$U$50,8,FALSE)*I$3%</f>
        <v>0</v>
      </c>
      <c r="J657" s="61">
        <f t="shared" si="594"/>
        <v>0</v>
      </c>
      <c r="K657" s="61">
        <f>VLOOKUP($A657,[7]Dept!$A$4:$U$50,10,FALSE)*K$3%</f>
        <v>0</v>
      </c>
      <c r="L657" s="61">
        <f>VLOOKUP($A657,[7]Dept!$A$4:$U$50,11,FALSE)*L$3%</f>
        <v>0</v>
      </c>
      <c r="M657" s="61">
        <f>VLOOKUP($A657,[7]Dept!$A$4:$U$50,12,FALSE)*M$3%</f>
        <v>0</v>
      </c>
      <c r="N657" s="61">
        <f t="shared" si="573"/>
        <v>0</v>
      </c>
      <c r="O657" s="61">
        <f>VLOOKUP($A657,[7]Dept!$A$4:$U$50,14,FALSE)*O$3%</f>
        <v>0</v>
      </c>
      <c r="P657" s="61">
        <f>VLOOKUP($A657,[7]Dept!$A$4:$U$50,15,FALSE)*P$3%</f>
        <v>0</v>
      </c>
      <c r="Q657" s="61">
        <f>VLOOKUP($A657,[7]Dept!$A$4:$U$50,16,FALSE)*Q$3%</f>
        <v>0</v>
      </c>
      <c r="R657" s="61">
        <f t="shared" si="574"/>
        <v>0</v>
      </c>
      <c r="S657" s="61">
        <f>VLOOKUP($A657,[7]Dept!$A$4:$U$50,18,FALSE)*S$3%</f>
        <v>0</v>
      </c>
      <c r="T657" s="61">
        <f>VLOOKUP($A657,[7]Dept!$A$4:$U$50,19,FALSE)*T$3%</f>
        <v>0</v>
      </c>
      <c r="U657" s="61">
        <f>VLOOKUP($A657,[7]Dept!$A$4:$U$50,20,FALSE)*U$3%</f>
        <v>0</v>
      </c>
      <c r="V657" s="61">
        <f t="shared" si="575"/>
        <v>0</v>
      </c>
    </row>
    <row r="658" spans="1:22" s="6" customFormat="1" hidden="1">
      <c r="A658" s="51">
        <v>610</v>
      </c>
      <c r="B658" s="11" t="s">
        <v>181</v>
      </c>
      <c r="C658" s="59" t="s">
        <v>225</v>
      </c>
      <c r="D658" s="59"/>
      <c r="E658" s="61">
        <f t="shared" si="551"/>
        <v>0</v>
      </c>
      <c r="F658" s="61"/>
      <c r="G658" s="61">
        <f>VLOOKUP($A658,[7]Dept!$A$4:$U$50,6,FALSE)*G$3%</f>
        <v>0</v>
      </c>
      <c r="H658" s="61">
        <f>VLOOKUP($A658,[7]Dept!$A$4:$U$50,7,FALSE)*H$3%</f>
        <v>0</v>
      </c>
      <c r="I658" s="61">
        <f>VLOOKUP($A658,[7]Dept!$A$4:$U$50,8,FALSE)*I$3%</f>
        <v>0</v>
      </c>
      <c r="J658" s="61">
        <f t="shared" si="594"/>
        <v>0</v>
      </c>
      <c r="K658" s="61">
        <f>VLOOKUP($A658,[7]Dept!$A$4:$U$50,10,FALSE)*K$3%</f>
        <v>0</v>
      </c>
      <c r="L658" s="61">
        <f>VLOOKUP($A658,[7]Dept!$A$4:$U$50,11,FALSE)*L$3%</f>
        <v>0</v>
      </c>
      <c r="M658" s="61">
        <f>VLOOKUP($A658,[7]Dept!$A$4:$U$50,12,FALSE)*M$3%</f>
        <v>0</v>
      </c>
      <c r="N658" s="61">
        <f t="shared" si="573"/>
        <v>0</v>
      </c>
      <c r="O658" s="61">
        <f>VLOOKUP($A658,[7]Dept!$A$4:$U$50,14,FALSE)*O$3%</f>
        <v>0</v>
      </c>
      <c r="P658" s="61">
        <f>VLOOKUP($A658,[7]Dept!$A$4:$U$50,15,FALSE)*P$3%</f>
        <v>0</v>
      </c>
      <c r="Q658" s="61">
        <f>VLOOKUP($A658,[7]Dept!$A$4:$U$50,16,FALSE)*Q$3%</f>
        <v>0</v>
      </c>
      <c r="R658" s="61">
        <f t="shared" si="574"/>
        <v>0</v>
      </c>
      <c r="S658" s="61">
        <f>VLOOKUP($A658,[7]Dept!$A$4:$U$50,18,FALSE)*S$3%</f>
        <v>0</v>
      </c>
      <c r="T658" s="61">
        <f>VLOOKUP($A658,[7]Dept!$A$4:$U$50,19,FALSE)*T$3%</f>
        <v>0</v>
      </c>
      <c r="U658" s="61">
        <f>VLOOKUP($A658,[7]Dept!$A$4:$U$50,20,FALSE)*U$3%</f>
        <v>0</v>
      </c>
      <c r="V658" s="61">
        <f t="shared" si="575"/>
        <v>0</v>
      </c>
    </row>
    <row r="659" spans="1:22" s="6" customFormat="1" hidden="1">
      <c r="A659" s="51">
        <v>611</v>
      </c>
      <c r="B659" s="11" t="s">
        <v>181</v>
      </c>
      <c r="C659" s="59" t="s">
        <v>224</v>
      </c>
      <c r="D659" s="59"/>
      <c r="E659" s="61">
        <f t="shared" si="551"/>
        <v>0</v>
      </c>
      <c r="F659" s="61"/>
      <c r="G659" s="61">
        <f>VLOOKUP($A659,[7]Dept!$A$4:$U$50,6,FALSE)*G$3%</f>
        <v>0</v>
      </c>
      <c r="H659" s="61">
        <f>VLOOKUP($A659,[7]Dept!$A$4:$U$50,7,FALSE)*H$3%</f>
        <v>0</v>
      </c>
      <c r="I659" s="61">
        <f>VLOOKUP($A659,[7]Dept!$A$4:$U$50,8,FALSE)*I$3%</f>
        <v>0</v>
      </c>
      <c r="J659" s="61">
        <f t="shared" si="594"/>
        <v>0</v>
      </c>
      <c r="K659" s="61">
        <f>VLOOKUP($A659,[7]Dept!$A$4:$U$50,10,FALSE)*K$3%</f>
        <v>0</v>
      </c>
      <c r="L659" s="61">
        <f>VLOOKUP($A659,[7]Dept!$A$4:$U$50,11,FALSE)*L$3%</f>
        <v>0</v>
      </c>
      <c r="M659" s="61">
        <f>VLOOKUP($A659,[7]Dept!$A$4:$U$50,12,FALSE)*M$3%</f>
        <v>0</v>
      </c>
      <c r="N659" s="61">
        <f t="shared" si="573"/>
        <v>0</v>
      </c>
      <c r="O659" s="61">
        <f>VLOOKUP($A659,[7]Dept!$A$4:$U$50,14,FALSE)*O$3%</f>
        <v>0</v>
      </c>
      <c r="P659" s="61">
        <f>VLOOKUP($A659,[7]Dept!$A$4:$U$50,15,FALSE)*P$3%</f>
        <v>0</v>
      </c>
      <c r="Q659" s="61">
        <f>VLOOKUP($A659,[7]Dept!$A$4:$U$50,16,FALSE)*Q$3%</f>
        <v>0</v>
      </c>
      <c r="R659" s="61">
        <f t="shared" si="574"/>
        <v>0</v>
      </c>
      <c r="S659" s="61">
        <f>VLOOKUP($A659,[7]Dept!$A$4:$U$50,18,FALSE)*S$3%</f>
        <v>0</v>
      </c>
      <c r="T659" s="61">
        <f>VLOOKUP($A659,[7]Dept!$A$4:$U$50,19,FALSE)*T$3%</f>
        <v>0</v>
      </c>
      <c r="U659" s="61">
        <f>VLOOKUP($A659,[7]Dept!$A$4:$U$50,20,FALSE)*U$3%</f>
        <v>0</v>
      </c>
      <c r="V659" s="61">
        <f t="shared" si="575"/>
        <v>0</v>
      </c>
    </row>
    <row r="660" spans="1:22" s="6" customFormat="1" hidden="1">
      <c r="A660" s="112">
        <v>612</v>
      </c>
      <c r="B660" s="113" t="s">
        <v>184</v>
      </c>
      <c r="C660" s="114" t="s">
        <v>223</v>
      </c>
      <c r="D660" s="114"/>
      <c r="E660" s="68">
        <f>SUM(E661:E666)</f>
        <v>0</v>
      </c>
      <c r="F660" s="68"/>
      <c r="G660" s="68">
        <f>SUM(G661:G666)</f>
        <v>0</v>
      </c>
      <c r="H660" s="68">
        <f t="shared" ref="H660:V660" si="595">SUM(H661:H666)</f>
        <v>0</v>
      </c>
      <c r="I660" s="68">
        <f t="shared" si="595"/>
        <v>0</v>
      </c>
      <c r="J660" s="68">
        <f t="shared" si="595"/>
        <v>0</v>
      </c>
      <c r="K660" s="68">
        <f t="shared" si="595"/>
        <v>0</v>
      </c>
      <c r="L660" s="68">
        <f t="shared" si="595"/>
        <v>0</v>
      </c>
      <c r="M660" s="68">
        <f t="shared" si="595"/>
        <v>0</v>
      </c>
      <c r="N660" s="68">
        <f t="shared" si="595"/>
        <v>0</v>
      </c>
      <c r="O660" s="68">
        <f t="shared" si="595"/>
        <v>0</v>
      </c>
      <c r="P660" s="68">
        <f t="shared" si="595"/>
        <v>0</v>
      </c>
      <c r="Q660" s="68">
        <f t="shared" si="595"/>
        <v>0</v>
      </c>
      <c r="R660" s="68">
        <f t="shared" si="595"/>
        <v>0</v>
      </c>
      <c r="S660" s="68">
        <f t="shared" si="595"/>
        <v>0</v>
      </c>
      <c r="T660" s="68">
        <f t="shared" si="595"/>
        <v>0</v>
      </c>
      <c r="U660" s="68">
        <f t="shared" si="595"/>
        <v>0</v>
      </c>
      <c r="V660" s="68">
        <f t="shared" si="595"/>
        <v>0</v>
      </c>
    </row>
    <row r="661" spans="1:22" s="6" customFormat="1" hidden="1">
      <c r="A661" s="51">
        <v>613</v>
      </c>
      <c r="B661" s="11" t="s">
        <v>184</v>
      </c>
      <c r="C661" s="59" t="s">
        <v>229</v>
      </c>
      <c r="D661" s="59"/>
      <c r="E661" s="61">
        <f t="shared" si="551"/>
        <v>0</v>
      </c>
      <c r="F661" s="61"/>
      <c r="G661" s="55">
        <f>VLOOKUP($A661,[3]Dept!$A$4:$U$42,6,FALSE)*G$3%</f>
        <v>0</v>
      </c>
      <c r="H661" s="55">
        <f>VLOOKUP($A661,[3]Dept!$A$4:$U$42,7,FALSE)*H$3%</f>
        <v>0</v>
      </c>
      <c r="I661" s="55">
        <f>VLOOKUP($A661,[3]Dept!$A$4:$U$42,8,FALSE)*I$3%</f>
        <v>0</v>
      </c>
      <c r="J661" s="55">
        <f t="shared" ref="J661:J666" si="596">SUM(G661:I661)</f>
        <v>0</v>
      </c>
      <c r="K661" s="55">
        <f>VLOOKUP($A661,[3]Dept!$A$4:$U$42,10,FALSE)*K$3%</f>
        <v>0</v>
      </c>
      <c r="L661" s="55">
        <f>VLOOKUP($A661,[3]Dept!$A$4:$U$42,11,FALSE)*L$3%</f>
        <v>0</v>
      </c>
      <c r="M661" s="55">
        <f>VLOOKUP($A661,[3]Dept!$A$4:$U$42,12,FALSE)*M$3%</f>
        <v>0</v>
      </c>
      <c r="N661" s="55">
        <f t="shared" ref="N661:N666" si="597">SUM(K661:M661)</f>
        <v>0</v>
      </c>
      <c r="O661" s="55">
        <f>VLOOKUP($A661,[3]Dept!$A$4:$U$42,14,FALSE)*O$3%</f>
        <v>0</v>
      </c>
      <c r="P661" s="55">
        <f>VLOOKUP($A661,[3]Dept!$A$4:$U$42,15,FALSE)*P$3%</f>
        <v>0</v>
      </c>
      <c r="Q661" s="55">
        <f>VLOOKUP($A661,[3]Dept!$A$4:$U$42,16,FALSE)*Q$3%</f>
        <v>0</v>
      </c>
      <c r="R661" s="55">
        <f t="shared" ref="R661:R666" si="598">SUM(O661:Q661)</f>
        <v>0</v>
      </c>
      <c r="S661" s="55">
        <f>VLOOKUP($A661,[3]Dept!$A$4:$U$42,18,FALSE)*S$3%</f>
        <v>0</v>
      </c>
      <c r="T661" s="55">
        <f>VLOOKUP($A661,[3]Dept!$A$4:$U$42,19,FALSE)*T$3%</f>
        <v>0</v>
      </c>
      <c r="U661" s="55">
        <f>VLOOKUP($A661,[3]Dept!$A$4:$U$42,20,FALSE)*U$3%</f>
        <v>0</v>
      </c>
      <c r="V661" s="55">
        <f t="shared" ref="V661:V666" si="599">SUM(S661:U661)</f>
        <v>0</v>
      </c>
    </row>
    <row r="662" spans="1:22" s="6" customFormat="1" hidden="1">
      <c r="A662" s="51">
        <v>614</v>
      </c>
      <c r="B662" s="11" t="s">
        <v>184</v>
      </c>
      <c r="C662" s="59" t="s">
        <v>228</v>
      </c>
      <c r="D662" s="59"/>
      <c r="E662" s="61">
        <f t="shared" si="551"/>
        <v>0</v>
      </c>
      <c r="F662" s="61"/>
      <c r="G662" s="55">
        <f>VLOOKUP($A662,[3]Dept!$A$4:$U$42,6,FALSE)*G$3%</f>
        <v>0</v>
      </c>
      <c r="H662" s="55">
        <f>VLOOKUP($A662,[3]Dept!$A$4:$U$42,7,FALSE)*H$3%</f>
        <v>0</v>
      </c>
      <c r="I662" s="55">
        <f>VLOOKUP($A662,[3]Dept!$A$4:$U$42,8,FALSE)*I$3%</f>
        <v>0</v>
      </c>
      <c r="J662" s="55">
        <f t="shared" si="596"/>
        <v>0</v>
      </c>
      <c r="K662" s="55">
        <f>VLOOKUP($A662,[3]Dept!$A$4:$U$42,10,FALSE)*K$3%</f>
        <v>0</v>
      </c>
      <c r="L662" s="55">
        <f>VLOOKUP($A662,[3]Dept!$A$4:$U$42,11,FALSE)*L$3%</f>
        <v>0</v>
      </c>
      <c r="M662" s="55">
        <f>VLOOKUP($A662,[3]Dept!$A$4:$U$42,12,FALSE)*M$3%</f>
        <v>0</v>
      </c>
      <c r="N662" s="55">
        <f t="shared" si="597"/>
        <v>0</v>
      </c>
      <c r="O662" s="55">
        <f>VLOOKUP($A662,[3]Dept!$A$4:$U$42,14,FALSE)*O$3%</f>
        <v>0</v>
      </c>
      <c r="P662" s="55">
        <f>VLOOKUP($A662,[3]Dept!$A$4:$U$42,15,FALSE)*P$3%</f>
        <v>0</v>
      </c>
      <c r="Q662" s="55">
        <f>VLOOKUP($A662,[3]Dept!$A$4:$U$42,16,FALSE)*Q$3%</f>
        <v>0</v>
      </c>
      <c r="R662" s="55">
        <f t="shared" si="598"/>
        <v>0</v>
      </c>
      <c r="S662" s="55">
        <f>VLOOKUP($A662,[3]Dept!$A$4:$U$42,18,FALSE)*S$3%</f>
        <v>0</v>
      </c>
      <c r="T662" s="55">
        <f>VLOOKUP($A662,[3]Dept!$A$4:$U$42,19,FALSE)*T$3%</f>
        <v>0</v>
      </c>
      <c r="U662" s="55">
        <f>VLOOKUP($A662,[3]Dept!$A$4:$U$42,20,FALSE)*U$3%</f>
        <v>0</v>
      </c>
      <c r="V662" s="55">
        <f t="shared" si="599"/>
        <v>0</v>
      </c>
    </row>
    <row r="663" spans="1:22" s="6" customFormat="1" hidden="1">
      <c r="A663" s="51">
        <v>615</v>
      </c>
      <c r="B663" s="11" t="s">
        <v>184</v>
      </c>
      <c r="C663" s="59" t="s">
        <v>227</v>
      </c>
      <c r="D663" s="59"/>
      <c r="E663" s="55">
        <f t="shared" si="551"/>
        <v>0</v>
      </c>
      <c r="F663" s="55"/>
      <c r="G663" s="55">
        <f>VLOOKUP($A663,[3]Dept!$A$4:$U$42,6,FALSE)*G$3%</f>
        <v>0</v>
      </c>
      <c r="H663" s="55">
        <f>VLOOKUP($A663,[3]Dept!$A$4:$U$42,7,FALSE)*H$3%</f>
        <v>0</v>
      </c>
      <c r="I663" s="55">
        <f>VLOOKUP($A663,[3]Dept!$A$4:$U$42,8,FALSE)*I$3%</f>
        <v>0</v>
      </c>
      <c r="J663" s="55">
        <f t="shared" si="596"/>
        <v>0</v>
      </c>
      <c r="K663" s="55">
        <f>VLOOKUP($A663,[3]Dept!$A$4:$U$42,10,FALSE)*K$3%</f>
        <v>0</v>
      </c>
      <c r="L663" s="55">
        <f>VLOOKUP($A663,[3]Dept!$A$4:$U$42,11,FALSE)*L$3%</f>
        <v>0</v>
      </c>
      <c r="M663" s="55">
        <f>VLOOKUP($A663,[3]Dept!$A$4:$U$42,12,FALSE)*M$3%</f>
        <v>0</v>
      </c>
      <c r="N663" s="55">
        <f t="shared" si="597"/>
        <v>0</v>
      </c>
      <c r="O663" s="55">
        <f>VLOOKUP($A663,[3]Dept!$A$4:$U$42,14,FALSE)*O$3%</f>
        <v>0</v>
      </c>
      <c r="P663" s="55">
        <f>VLOOKUP($A663,[3]Dept!$A$4:$U$42,15,FALSE)*P$3%</f>
        <v>0</v>
      </c>
      <c r="Q663" s="55">
        <f>VLOOKUP($A663,[3]Dept!$A$4:$U$42,16,FALSE)*Q$3%</f>
        <v>0</v>
      </c>
      <c r="R663" s="55">
        <f t="shared" si="598"/>
        <v>0</v>
      </c>
      <c r="S663" s="55">
        <f>VLOOKUP($A663,[3]Dept!$A$4:$U$42,18,FALSE)*S$3%</f>
        <v>0</v>
      </c>
      <c r="T663" s="55">
        <f>VLOOKUP($A663,[3]Dept!$A$4:$U$42,19,FALSE)*T$3%</f>
        <v>0</v>
      </c>
      <c r="U663" s="55">
        <f>VLOOKUP($A663,[3]Dept!$A$4:$U$42,20,FALSE)*U$3%</f>
        <v>0</v>
      </c>
      <c r="V663" s="55">
        <f t="shared" si="599"/>
        <v>0</v>
      </c>
    </row>
    <row r="664" spans="1:22" s="6" customFormat="1" hidden="1">
      <c r="A664" s="51">
        <v>616</v>
      </c>
      <c r="B664" s="11" t="s">
        <v>184</v>
      </c>
      <c r="C664" s="59" t="s">
        <v>226</v>
      </c>
      <c r="D664" s="59"/>
      <c r="E664" s="55">
        <f t="shared" si="551"/>
        <v>0</v>
      </c>
      <c r="F664" s="55"/>
      <c r="G664" s="55">
        <f>VLOOKUP($A664,[3]Dept!$A$4:$U$42,6,FALSE)*G$3%</f>
        <v>0</v>
      </c>
      <c r="H664" s="55">
        <f>VLOOKUP($A664,[3]Dept!$A$4:$U$42,7,FALSE)*H$3%</f>
        <v>0</v>
      </c>
      <c r="I664" s="55">
        <f>VLOOKUP($A664,[3]Dept!$A$4:$U$42,8,FALSE)*I$3%</f>
        <v>0</v>
      </c>
      <c r="J664" s="55">
        <f t="shared" si="596"/>
        <v>0</v>
      </c>
      <c r="K664" s="55">
        <f>VLOOKUP($A664,[3]Dept!$A$4:$U$42,10,FALSE)*K$3%</f>
        <v>0</v>
      </c>
      <c r="L664" s="55">
        <f>VLOOKUP($A664,[3]Dept!$A$4:$U$42,11,FALSE)*L$3%</f>
        <v>0</v>
      </c>
      <c r="M664" s="55">
        <f>VLOOKUP($A664,[3]Dept!$A$4:$U$42,12,FALSE)*M$3%</f>
        <v>0</v>
      </c>
      <c r="N664" s="55">
        <f t="shared" si="597"/>
        <v>0</v>
      </c>
      <c r="O664" s="55">
        <f>VLOOKUP($A664,[3]Dept!$A$4:$U$42,14,FALSE)*O$3%</f>
        <v>0</v>
      </c>
      <c r="P664" s="55">
        <f>VLOOKUP($A664,[3]Dept!$A$4:$U$42,15,FALSE)*P$3%</f>
        <v>0</v>
      </c>
      <c r="Q664" s="55">
        <f>VLOOKUP($A664,[3]Dept!$A$4:$U$42,16,FALSE)*Q$3%</f>
        <v>0</v>
      </c>
      <c r="R664" s="55">
        <f t="shared" si="598"/>
        <v>0</v>
      </c>
      <c r="S664" s="55">
        <f>VLOOKUP($A664,[3]Dept!$A$4:$U$42,18,FALSE)*S$3%</f>
        <v>0</v>
      </c>
      <c r="T664" s="55">
        <f>VLOOKUP($A664,[3]Dept!$A$4:$U$42,19,FALSE)*T$3%</f>
        <v>0</v>
      </c>
      <c r="U664" s="55">
        <f>VLOOKUP($A664,[3]Dept!$A$4:$U$42,20,FALSE)*U$3%</f>
        <v>0</v>
      </c>
      <c r="V664" s="55">
        <f t="shared" si="599"/>
        <v>0</v>
      </c>
    </row>
    <row r="665" spans="1:22" s="6" customFormat="1" hidden="1">
      <c r="A665" s="51">
        <v>617</v>
      </c>
      <c r="B665" s="11" t="s">
        <v>184</v>
      </c>
      <c r="C665" s="59" t="s">
        <v>225</v>
      </c>
      <c r="D665" s="59"/>
      <c r="E665" s="55">
        <f t="shared" si="551"/>
        <v>0</v>
      </c>
      <c r="F665" s="55"/>
      <c r="G665" s="55">
        <f>VLOOKUP($A665,[3]Dept!$A$4:$U$42,6,FALSE)*G$3%</f>
        <v>0</v>
      </c>
      <c r="H665" s="55">
        <f>VLOOKUP($A665,[3]Dept!$A$4:$U$42,7,FALSE)*H$3%</f>
        <v>0</v>
      </c>
      <c r="I665" s="55">
        <f>VLOOKUP($A665,[3]Dept!$A$4:$U$42,8,FALSE)*I$3%</f>
        <v>0</v>
      </c>
      <c r="J665" s="55">
        <f t="shared" si="596"/>
        <v>0</v>
      </c>
      <c r="K665" s="55">
        <f>VLOOKUP($A665,[3]Dept!$A$4:$U$42,10,FALSE)*K$3%</f>
        <v>0</v>
      </c>
      <c r="L665" s="55">
        <f>VLOOKUP($A665,[3]Dept!$A$4:$U$42,11,FALSE)*L$3%</f>
        <v>0</v>
      </c>
      <c r="M665" s="55">
        <f>VLOOKUP($A665,[3]Dept!$A$4:$U$42,12,FALSE)*M$3%</f>
        <v>0</v>
      </c>
      <c r="N665" s="55">
        <f t="shared" si="597"/>
        <v>0</v>
      </c>
      <c r="O665" s="55">
        <f>VLOOKUP($A665,[3]Dept!$A$4:$U$42,14,FALSE)*O$3%</f>
        <v>0</v>
      </c>
      <c r="P665" s="55">
        <f>VLOOKUP($A665,[3]Dept!$A$4:$U$42,15,FALSE)*P$3%</f>
        <v>0</v>
      </c>
      <c r="Q665" s="55">
        <f>VLOOKUP($A665,[3]Dept!$A$4:$U$42,16,FALSE)*Q$3%</f>
        <v>0</v>
      </c>
      <c r="R665" s="55">
        <f t="shared" si="598"/>
        <v>0</v>
      </c>
      <c r="S665" s="55">
        <f>VLOOKUP($A665,[3]Dept!$A$4:$U$42,18,FALSE)*S$3%</f>
        <v>0</v>
      </c>
      <c r="T665" s="55">
        <f>VLOOKUP($A665,[3]Dept!$A$4:$U$42,19,FALSE)*T$3%</f>
        <v>0</v>
      </c>
      <c r="U665" s="55">
        <f>VLOOKUP($A665,[3]Dept!$A$4:$U$42,20,FALSE)*U$3%</f>
        <v>0</v>
      </c>
      <c r="V665" s="55">
        <f t="shared" si="599"/>
        <v>0</v>
      </c>
    </row>
    <row r="666" spans="1:22" s="6" customFormat="1" hidden="1">
      <c r="A666" s="51">
        <v>618</v>
      </c>
      <c r="B666" s="11" t="s">
        <v>184</v>
      </c>
      <c r="C666" s="59" t="s">
        <v>224</v>
      </c>
      <c r="D666" s="59"/>
      <c r="E666" s="55">
        <f t="shared" si="551"/>
        <v>0</v>
      </c>
      <c r="F666" s="55"/>
      <c r="G666" s="55">
        <f>VLOOKUP($A666,[3]Dept!$A$4:$U$42,6,FALSE)*G$3%</f>
        <v>0</v>
      </c>
      <c r="H666" s="55">
        <f>VLOOKUP($A666,[3]Dept!$A$4:$U$42,7,FALSE)*H$3%</f>
        <v>0</v>
      </c>
      <c r="I666" s="55">
        <f>VLOOKUP($A666,[3]Dept!$A$4:$U$42,8,FALSE)*I$3%</f>
        <v>0</v>
      </c>
      <c r="J666" s="55">
        <f t="shared" si="596"/>
        <v>0</v>
      </c>
      <c r="K666" s="55">
        <f>VLOOKUP($A666,[3]Dept!$A$4:$U$42,10,FALSE)*K$3%</f>
        <v>0</v>
      </c>
      <c r="L666" s="55">
        <f>VLOOKUP($A666,[3]Dept!$A$4:$U$42,11,FALSE)*L$3%</f>
        <v>0</v>
      </c>
      <c r="M666" s="55">
        <f>VLOOKUP($A666,[3]Dept!$A$4:$U$42,12,FALSE)*M$3%</f>
        <v>0</v>
      </c>
      <c r="N666" s="55">
        <f t="shared" si="597"/>
        <v>0</v>
      </c>
      <c r="O666" s="55">
        <f>VLOOKUP($A666,[3]Dept!$A$4:$U$42,14,FALSE)*O$3%</f>
        <v>0</v>
      </c>
      <c r="P666" s="55">
        <f>VLOOKUP($A666,[3]Dept!$A$4:$U$42,15,FALSE)*P$3%</f>
        <v>0</v>
      </c>
      <c r="Q666" s="55">
        <f>VLOOKUP($A666,[3]Dept!$A$4:$U$42,16,FALSE)*Q$3%</f>
        <v>0</v>
      </c>
      <c r="R666" s="55">
        <f t="shared" si="598"/>
        <v>0</v>
      </c>
      <c r="S666" s="55">
        <f>VLOOKUP($A666,[3]Dept!$A$4:$U$42,18,FALSE)*S$3%</f>
        <v>0</v>
      </c>
      <c r="T666" s="55">
        <f>VLOOKUP($A666,[3]Dept!$A$4:$U$42,19,FALSE)*T$3%</f>
        <v>0</v>
      </c>
      <c r="U666" s="55">
        <f>VLOOKUP($A666,[3]Dept!$A$4:$U$42,20,FALSE)*U$3%</f>
        <v>0</v>
      </c>
      <c r="V666" s="55">
        <f t="shared" si="599"/>
        <v>0</v>
      </c>
    </row>
    <row r="667" spans="1:22" s="6" customFormat="1" hidden="1">
      <c r="A667" s="112">
        <v>619</v>
      </c>
      <c r="B667" s="113" t="s">
        <v>188</v>
      </c>
      <c r="C667" s="114" t="s">
        <v>230</v>
      </c>
      <c r="D667" s="114"/>
      <c r="E667" s="68">
        <f>SUM(E668:E673)</f>
        <v>0</v>
      </c>
      <c r="F667" s="68"/>
      <c r="G667" s="68">
        <f>SUM(G668:G673)</f>
        <v>0</v>
      </c>
      <c r="H667" s="68">
        <f t="shared" ref="H667:V667" si="600">SUM(H668:H673)</f>
        <v>0</v>
      </c>
      <c r="I667" s="68">
        <f t="shared" si="600"/>
        <v>0</v>
      </c>
      <c r="J667" s="68">
        <f t="shared" si="600"/>
        <v>0</v>
      </c>
      <c r="K667" s="68">
        <f t="shared" si="600"/>
        <v>0</v>
      </c>
      <c r="L667" s="68">
        <f t="shared" si="600"/>
        <v>0</v>
      </c>
      <c r="M667" s="68">
        <f t="shared" si="600"/>
        <v>0</v>
      </c>
      <c r="N667" s="68">
        <f t="shared" si="600"/>
        <v>0</v>
      </c>
      <c r="O667" s="68">
        <f t="shared" si="600"/>
        <v>0</v>
      </c>
      <c r="P667" s="68">
        <f t="shared" si="600"/>
        <v>0</v>
      </c>
      <c r="Q667" s="68">
        <f t="shared" si="600"/>
        <v>0</v>
      </c>
      <c r="R667" s="68">
        <f t="shared" si="600"/>
        <v>0</v>
      </c>
      <c r="S667" s="68">
        <f t="shared" si="600"/>
        <v>0</v>
      </c>
      <c r="T667" s="68">
        <f t="shared" si="600"/>
        <v>0</v>
      </c>
      <c r="U667" s="68">
        <f t="shared" si="600"/>
        <v>0</v>
      </c>
      <c r="V667" s="68">
        <f t="shared" si="600"/>
        <v>0</v>
      </c>
    </row>
    <row r="668" spans="1:22" s="6" customFormat="1" hidden="1">
      <c r="A668" s="51">
        <v>620</v>
      </c>
      <c r="B668" s="11" t="s">
        <v>188</v>
      </c>
      <c r="C668" s="59" t="s">
        <v>229</v>
      </c>
      <c r="D668" s="59"/>
      <c r="E668" s="55">
        <f t="shared" si="551"/>
        <v>0</v>
      </c>
      <c r="F668" s="55"/>
      <c r="G668" s="55">
        <f>VLOOKUP($A668,[3]Dept!$A$4:$U$42,6,FALSE)*G$3%</f>
        <v>0</v>
      </c>
      <c r="H668" s="55">
        <f>VLOOKUP($A668,[3]Dept!$A$4:$U$42,7,FALSE)*H$3%</f>
        <v>0</v>
      </c>
      <c r="I668" s="55">
        <f>VLOOKUP($A668,[3]Dept!$A$4:$U$42,8,FALSE)*I$3%</f>
        <v>0</v>
      </c>
      <c r="J668" s="55">
        <f t="shared" ref="J668:J673" si="601">SUM(G668:I668)</f>
        <v>0</v>
      </c>
      <c r="K668" s="55">
        <f>VLOOKUP($A668,[3]Dept!$A$4:$U$42,10,FALSE)*K$3%</f>
        <v>0</v>
      </c>
      <c r="L668" s="55">
        <f>VLOOKUP($A668,[3]Dept!$A$4:$U$42,11,FALSE)*L$3%</f>
        <v>0</v>
      </c>
      <c r="M668" s="55">
        <f>VLOOKUP($A668,[3]Dept!$A$4:$U$42,12,FALSE)*M$3%</f>
        <v>0</v>
      </c>
      <c r="N668" s="55">
        <f t="shared" ref="N668:N673" si="602">SUM(K668:M668)</f>
        <v>0</v>
      </c>
      <c r="O668" s="55">
        <f>VLOOKUP($A668,[3]Dept!$A$4:$U$42,14,FALSE)*O$3%</f>
        <v>0</v>
      </c>
      <c r="P668" s="55">
        <f>VLOOKUP($A668,[3]Dept!$A$4:$U$42,15,FALSE)*P$3%</f>
        <v>0</v>
      </c>
      <c r="Q668" s="55">
        <f>VLOOKUP($A668,[3]Dept!$A$4:$U$42,16,FALSE)*Q$3%</f>
        <v>0</v>
      </c>
      <c r="R668" s="55">
        <f t="shared" ref="R668:R673" si="603">SUM(O668:Q668)</f>
        <v>0</v>
      </c>
      <c r="S668" s="55">
        <f>VLOOKUP($A668,[3]Dept!$A$4:$U$42,18,FALSE)*S$3%</f>
        <v>0</v>
      </c>
      <c r="T668" s="55">
        <f>VLOOKUP($A668,[3]Dept!$A$4:$U$42,19,FALSE)*T$3%</f>
        <v>0</v>
      </c>
      <c r="U668" s="55">
        <f>VLOOKUP($A668,[3]Dept!$A$4:$U$42,20,FALSE)*U$3%</f>
        <v>0</v>
      </c>
      <c r="V668" s="55">
        <f t="shared" ref="V668:V673" si="604">SUM(S668:U668)</f>
        <v>0</v>
      </c>
    </row>
    <row r="669" spans="1:22" s="6" customFormat="1" hidden="1">
      <c r="A669" s="51">
        <v>621</v>
      </c>
      <c r="B669" s="11" t="s">
        <v>188</v>
      </c>
      <c r="C669" s="59" t="s">
        <v>228</v>
      </c>
      <c r="D669" s="59"/>
      <c r="E669" s="55">
        <f t="shared" si="551"/>
        <v>0</v>
      </c>
      <c r="F669" s="55"/>
      <c r="G669" s="55">
        <f>VLOOKUP($A669,[3]Dept!$A$4:$U$42,6,FALSE)*G$3%</f>
        <v>0</v>
      </c>
      <c r="H669" s="55">
        <f>VLOOKUP($A669,[3]Dept!$A$4:$U$42,7,FALSE)*H$3%</f>
        <v>0</v>
      </c>
      <c r="I669" s="55">
        <f>VLOOKUP($A669,[3]Dept!$A$4:$U$42,8,FALSE)*I$3%</f>
        <v>0</v>
      </c>
      <c r="J669" s="55">
        <f t="shared" si="601"/>
        <v>0</v>
      </c>
      <c r="K669" s="55">
        <f>VLOOKUP($A669,[3]Dept!$A$4:$U$42,10,FALSE)*K$3%</f>
        <v>0</v>
      </c>
      <c r="L669" s="55">
        <f>VLOOKUP($A669,[3]Dept!$A$4:$U$42,11,FALSE)*L$3%</f>
        <v>0</v>
      </c>
      <c r="M669" s="55">
        <f>VLOOKUP($A669,[3]Dept!$A$4:$U$42,12,FALSE)*M$3%</f>
        <v>0</v>
      </c>
      <c r="N669" s="55">
        <f t="shared" si="602"/>
        <v>0</v>
      </c>
      <c r="O669" s="55">
        <f>VLOOKUP($A669,[3]Dept!$A$4:$U$42,14,FALSE)*O$3%</f>
        <v>0</v>
      </c>
      <c r="P669" s="55">
        <f>VLOOKUP($A669,[3]Dept!$A$4:$U$42,15,FALSE)*P$3%</f>
        <v>0</v>
      </c>
      <c r="Q669" s="55">
        <f>VLOOKUP($A669,[3]Dept!$A$4:$U$42,16,FALSE)*Q$3%</f>
        <v>0</v>
      </c>
      <c r="R669" s="55">
        <f t="shared" si="603"/>
        <v>0</v>
      </c>
      <c r="S669" s="55">
        <f>VLOOKUP($A669,[3]Dept!$A$4:$U$42,18,FALSE)*S$3%</f>
        <v>0</v>
      </c>
      <c r="T669" s="55">
        <f>VLOOKUP($A669,[3]Dept!$A$4:$U$42,19,FALSE)*T$3%</f>
        <v>0</v>
      </c>
      <c r="U669" s="55">
        <f>VLOOKUP($A669,[3]Dept!$A$4:$U$42,20,FALSE)*U$3%</f>
        <v>0</v>
      </c>
      <c r="V669" s="55">
        <f t="shared" si="604"/>
        <v>0</v>
      </c>
    </row>
    <row r="670" spans="1:22" s="6" customFormat="1" hidden="1">
      <c r="A670" s="51">
        <v>622</v>
      </c>
      <c r="B670" s="11" t="s">
        <v>188</v>
      </c>
      <c r="C670" s="59" t="s">
        <v>227</v>
      </c>
      <c r="D670" s="59"/>
      <c r="E670" s="55">
        <f t="shared" si="551"/>
        <v>0</v>
      </c>
      <c r="F670" s="55"/>
      <c r="G670" s="55">
        <f>VLOOKUP($A670,[3]Dept!$A$4:$U$42,6,FALSE)*G$3%</f>
        <v>0</v>
      </c>
      <c r="H670" s="55">
        <f>VLOOKUP($A670,[3]Dept!$A$4:$U$42,7,FALSE)*H$3%</f>
        <v>0</v>
      </c>
      <c r="I670" s="55">
        <f>VLOOKUP($A670,[3]Dept!$A$4:$U$42,8,FALSE)*I$3%</f>
        <v>0</v>
      </c>
      <c r="J670" s="55">
        <f t="shared" si="601"/>
        <v>0</v>
      </c>
      <c r="K670" s="55">
        <f>VLOOKUP($A670,[3]Dept!$A$4:$U$42,10,FALSE)*K$3%</f>
        <v>0</v>
      </c>
      <c r="L670" s="55">
        <f>VLOOKUP($A670,[3]Dept!$A$4:$U$42,11,FALSE)*L$3%</f>
        <v>0</v>
      </c>
      <c r="M670" s="55">
        <f>VLOOKUP($A670,[3]Dept!$A$4:$U$42,12,FALSE)*M$3%</f>
        <v>0</v>
      </c>
      <c r="N670" s="55">
        <f t="shared" si="602"/>
        <v>0</v>
      </c>
      <c r="O670" s="55">
        <f>VLOOKUP($A670,[3]Dept!$A$4:$U$42,14,FALSE)*O$3%</f>
        <v>0</v>
      </c>
      <c r="P670" s="55">
        <f>VLOOKUP($A670,[3]Dept!$A$4:$U$42,15,FALSE)*P$3%</f>
        <v>0</v>
      </c>
      <c r="Q670" s="55">
        <f>VLOOKUP($A670,[3]Dept!$A$4:$U$42,16,FALSE)*Q$3%</f>
        <v>0</v>
      </c>
      <c r="R670" s="55">
        <f t="shared" si="603"/>
        <v>0</v>
      </c>
      <c r="S670" s="55">
        <f>VLOOKUP($A670,[3]Dept!$A$4:$U$42,18,FALSE)*S$3%</f>
        <v>0</v>
      </c>
      <c r="T670" s="55">
        <f>VLOOKUP($A670,[3]Dept!$A$4:$U$42,19,FALSE)*T$3%</f>
        <v>0</v>
      </c>
      <c r="U670" s="55">
        <f>VLOOKUP($A670,[3]Dept!$A$4:$U$42,20,FALSE)*U$3%</f>
        <v>0</v>
      </c>
      <c r="V670" s="55">
        <f t="shared" si="604"/>
        <v>0</v>
      </c>
    </row>
    <row r="671" spans="1:22" s="6" customFormat="1" hidden="1">
      <c r="A671" s="51">
        <v>623</v>
      </c>
      <c r="B671" s="11" t="s">
        <v>188</v>
      </c>
      <c r="C671" s="59" t="s">
        <v>226</v>
      </c>
      <c r="D671" s="59"/>
      <c r="E671" s="55">
        <f t="shared" si="551"/>
        <v>0</v>
      </c>
      <c r="F671" s="55"/>
      <c r="G671" s="55">
        <f>VLOOKUP($A671,[3]Dept!$A$4:$U$42,6,FALSE)*G$3%</f>
        <v>0</v>
      </c>
      <c r="H671" s="55">
        <f>VLOOKUP($A671,[3]Dept!$A$4:$U$42,7,FALSE)*H$3%</f>
        <v>0</v>
      </c>
      <c r="I671" s="55">
        <f>VLOOKUP($A671,[3]Dept!$A$4:$U$42,8,FALSE)*I$3%</f>
        <v>0</v>
      </c>
      <c r="J671" s="55">
        <f t="shared" si="601"/>
        <v>0</v>
      </c>
      <c r="K671" s="55">
        <f>VLOOKUP($A671,[3]Dept!$A$4:$U$42,10,FALSE)*K$3%</f>
        <v>0</v>
      </c>
      <c r="L671" s="55">
        <f>VLOOKUP($A671,[3]Dept!$A$4:$U$42,11,FALSE)*L$3%</f>
        <v>0</v>
      </c>
      <c r="M671" s="55">
        <f>VLOOKUP($A671,[3]Dept!$A$4:$U$42,12,FALSE)*M$3%</f>
        <v>0</v>
      </c>
      <c r="N671" s="55">
        <f t="shared" si="602"/>
        <v>0</v>
      </c>
      <c r="O671" s="55">
        <f>VLOOKUP($A671,[3]Dept!$A$4:$U$42,14,FALSE)*O$3%</f>
        <v>0</v>
      </c>
      <c r="P671" s="55">
        <f>VLOOKUP($A671,[3]Dept!$A$4:$U$42,15,FALSE)*P$3%</f>
        <v>0</v>
      </c>
      <c r="Q671" s="55">
        <f>VLOOKUP($A671,[3]Dept!$A$4:$U$42,16,FALSE)*Q$3%</f>
        <v>0</v>
      </c>
      <c r="R671" s="55">
        <f t="shared" si="603"/>
        <v>0</v>
      </c>
      <c r="S671" s="55">
        <f>VLOOKUP($A671,[3]Dept!$A$4:$U$42,18,FALSE)*S$3%</f>
        <v>0</v>
      </c>
      <c r="T671" s="55">
        <f>VLOOKUP($A671,[3]Dept!$A$4:$U$42,19,FALSE)*T$3%</f>
        <v>0</v>
      </c>
      <c r="U671" s="55">
        <f>VLOOKUP($A671,[3]Dept!$A$4:$U$42,20,FALSE)*U$3%</f>
        <v>0</v>
      </c>
      <c r="V671" s="55">
        <f t="shared" si="604"/>
        <v>0</v>
      </c>
    </row>
    <row r="672" spans="1:22" s="6" customFormat="1" hidden="1">
      <c r="A672" s="51">
        <v>624</v>
      </c>
      <c r="B672" s="11" t="s">
        <v>188</v>
      </c>
      <c r="C672" s="59" t="s">
        <v>225</v>
      </c>
      <c r="D672" s="59"/>
      <c r="E672" s="55">
        <f t="shared" si="551"/>
        <v>0</v>
      </c>
      <c r="F672" s="55"/>
      <c r="G672" s="55">
        <f>VLOOKUP($A672,[3]Dept!$A$4:$U$42,6,FALSE)*G$3%</f>
        <v>0</v>
      </c>
      <c r="H672" s="55">
        <f>VLOOKUP($A672,[3]Dept!$A$4:$U$42,7,FALSE)*H$3%</f>
        <v>0</v>
      </c>
      <c r="I672" s="55">
        <f>VLOOKUP($A672,[3]Dept!$A$4:$U$42,8,FALSE)*I$3%</f>
        <v>0</v>
      </c>
      <c r="J672" s="55">
        <f t="shared" si="601"/>
        <v>0</v>
      </c>
      <c r="K672" s="55">
        <f>VLOOKUP($A672,[3]Dept!$A$4:$U$42,10,FALSE)*K$3%</f>
        <v>0</v>
      </c>
      <c r="L672" s="55">
        <f>VLOOKUP($A672,[3]Dept!$A$4:$U$42,11,FALSE)*L$3%</f>
        <v>0</v>
      </c>
      <c r="M672" s="55">
        <f>VLOOKUP($A672,[3]Dept!$A$4:$U$42,12,FALSE)*M$3%</f>
        <v>0</v>
      </c>
      <c r="N672" s="55">
        <f t="shared" si="602"/>
        <v>0</v>
      </c>
      <c r="O672" s="55">
        <f>VLOOKUP($A672,[3]Dept!$A$4:$U$42,14,FALSE)*O$3%</f>
        <v>0</v>
      </c>
      <c r="P672" s="55">
        <f>VLOOKUP($A672,[3]Dept!$A$4:$U$42,15,FALSE)*P$3%</f>
        <v>0</v>
      </c>
      <c r="Q672" s="55">
        <f>VLOOKUP($A672,[3]Dept!$A$4:$U$42,16,FALSE)*Q$3%</f>
        <v>0</v>
      </c>
      <c r="R672" s="55">
        <f t="shared" si="603"/>
        <v>0</v>
      </c>
      <c r="S672" s="55">
        <f>VLOOKUP($A672,[3]Dept!$A$4:$U$42,18,FALSE)*S$3%</f>
        <v>0</v>
      </c>
      <c r="T672" s="55">
        <f>VLOOKUP($A672,[3]Dept!$A$4:$U$42,19,FALSE)*T$3%</f>
        <v>0</v>
      </c>
      <c r="U672" s="55">
        <f>VLOOKUP($A672,[3]Dept!$A$4:$U$42,20,FALSE)*U$3%</f>
        <v>0</v>
      </c>
      <c r="V672" s="55">
        <f t="shared" si="604"/>
        <v>0</v>
      </c>
    </row>
    <row r="673" spans="1:22" s="6" customFormat="1" hidden="1">
      <c r="A673" s="51">
        <v>625</v>
      </c>
      <c r="B673" s="11" t="s">
        <v>188</v>
      </c>
      <c r="C673" s="59" t="s">
        <v>224</v>
      </c>
      <c r="D673" s="59"/>
      <c r="E673" s="55">
        <f t="shared" si="551"/>
        <v>0</v>
      </c>
      <c r="F673" s="55"/>
      <c r="G673" s="55">
        <f>VLOOKUP($A673,[3]Dept!$A$4:$U$42,6,FALSE)*G$3%</f>
        <v>0</v>
      </c>
      <c r="H673" s="55">
        <f>VLOOKUP($A673,[3]Dept!$A$4:$U$42,7,FALSE)*H$3%</f>
        <v>0</v>
      </c>
      <c r="I673" s="55">
        <f>VLOOKUP($A673,[3]Dept!$A$4:$U$42,8,FALSE)*I$3%</f>
        <v>0</v>
      </c>
      <c r="J673" s="55">
        <f t="shared" si="601"/>
        <v>0</v>
      </c>
      <c r="K673" s="55">
        <f>VLOOKUP($A673,[3]Dept!$A$4:$U$42,10,FALSE)*K$3%</f>
        <v>0</v>
      </c>
      <c r="L673" s="55">
        <f>VLOOKUP($A673,[3]Dept!$A$4:$U$42,11,FALSE)*L$3%</f>
        <v>0</v>
      </c>
      <c r="M673" s="55">
        <f>VLOOKUP($A673,[3]Dept!$A$4:$U$42,12,FALSE)*M$3%</f>
        <v>0</v>
      </c>
      <c r="N673" s="55">
        <f t="shared" si="602"/>
        <v>0</v>
      </c>
      <c r="O673" s="55">
        <f>VLOOKUP($A673,[3]Dept!$A$4:$U$42,14,FALSE)*O$3%</f>
        <v>0</v>
      </c>
      <c r="P673" s="55">
        <f>VLOOKUP($A673,[3]Dept!$A$4:$U$42,15,FALSE)*P$3%</f>
        <v>0</v>
      </c>
      <c r="Q673" s="55">
        <f>VLOOKUP($A673,[3]Dept!$A$4:$U$42,16,FALSE)*Q$3%</f>
        <v>0</v>
      </c>
      <c r="R673" s="55">
        <f t="shared" si="603"/>
        <v>0</v>
      </c>
      <c r="S673" s="55">
        <f>VLOOKUP($A673,[3]Dept!$A$4:$U$42,18,FALSE)*S$3%</f>
        <v>0</v>
      </c>
      <c r="T673" s="55">
        <f>VLOOKUP($A673,[3]Dept!$A$4:$U$42,19,FALSE)*T$3%</f>
        <v>0</v>
      </c>
      <c r="U673" s="55">
        <f>VLOOKUP($A673,[3]Dept!$A$4:$U$42,20,FALSE)*U$3%</f>
        <v>0</v>
      </c>
      <c r="V673" s="55">
        <f t="shared" si="604"/>
        <v>0</v>
      </c>
    </row>
    <row r="674" spans="1:22" s="6" customFormat="1" hidden="1">
      <c r="A674" s="112">
        <v>626</v>
      </c>
      <c r="B674" s="113" t="s">
        <v>168</v>
      </c>
      <c r="C674" s="115" t="s">
        <v>223</v>
      </c>
      <c r="D674" s="115"/>
      <c r="E674" s="74">
        <f>SUM(E675:E680)</f>
        <v>79795.488859813719</v>
      </c>
      <c r="F674" s="74"/>
      <c r="G674" s="74">
        <f>SUM(G675:G680)</f>
        <v>11843.96125212711</v>
      </c>
      <c r="H674" s="74">
        <f t="shared" ref="H674:V674" si="605">SUM(H675:H680)</f>
        <v>0</v>
      </c>
      <c r="I674" s="74">
        <f t="shared" si="605"/>
        <v>67951.527607686614</v>
      </c>
      <c r="J674" s="74">
        <f t="shared" si="605"/>
        <v>79795.488859813719</v>
      </c>
      <c r="K674" s="74">
        <f t="shared" si="605"/>
        <v>0</v>
      </c>
      <c r="L674" s="74">
        <f t="shared" si="605"/>
        <v>0</v>
      </c>
      <c r="M674" s="74">
        <f t="shared" si="605"/>
        <v>0</v>
      </c>
      <c r="N674" s="74">
        <f t="shared" si="605"/>
        <v>0</v>
      </c>
      <c r="O674" s="74">
        <f t="shared" si="605"/>
        <v>0</v>
      </c>
      <c r="P674" s="74">
        <f t="shared" si="605"/>
        <v>0</v>
      </c>
      <c r="Q674" s="74">
        <f t="shared" si="605"/>
        <v>0</v>
      </c>
      <c r="R674" s="74">
        <f t="shared" si="605"/>
        <v>0</v>
      </c>
      <c r="S674" s="74">
        <f t="shared" si="605"/>
        <v>0</v>
      </c>
      <c r="T674" s="74">
        <f t="shared" si="605"/>
        <v>0</v>
      </c>
      <c r="U674" s="74">
        <f t="shared" si="605"/>
        <v>0</v>
      </c>
      <c r="V674" s="74">
        <f t="shared" si="605"/>
        <v>0</v>
      </c>
    </row>
    <row r="675" spans="1:22" s="6" customFormat="1" hidden="1">
      <c r="A675" s="51">
        <v>627</v>
      </c>
      <c r="B675" s="11" t="s">
        <v>168</v>
      </c>
      <c r="C675" s="59" t="s">
        <v>229</v>
      </c>
      <c r="D675" s="59"/>
      <c r="E675" s="55">
        <f t="shared" si="551"/>
        <v>21964.40153412299</v>
      </c>
      <c r="F675" s="55"/>
      <c r="G675" s="61">
        <f>VLOOKUP($A675,[6]Dept!$A$5:$U$44,6,FALSE)*G$3%</f>
        <v>11843.96125212711</v>
      </c>
      <c r="H675" s="61">
        <f>VLOOKUP($A675,[6]Dept!$A$5:$U$44,7,FALSE)*H$3%</f>
        <v>0</v>
      </c>
      <c r="I675" s="61">
        <f>VLOOKUP($A675,[6]Dept!$A$5:$U$44,8,FALSE)*I$3%</f>
        <v>10120.440281995878</v>
      </c>
      <c r="J675" s="61">
        <f t="shared" ref="J675:J680" si="606">SUM(G675:I675)</f>
        <v>21964.40153412299</v>
      </c>
      <c r="K675" s="61">
        <f>VLOOKUP($A675,[6]Dept!$A$5:$U$44,10,FALSE)*K$3%</f>
        <v>0</v>
      </c>
      <c r="L675" s="61">
        <f>VLOOKUP($A675,[6]Dept!$A$5:$U$44,11,FALSE)*L$3%</f>
        <v>0</v>
      </c>
      <c r="M675" s="61">
        <f>VLOOKUP($A675,[6]Dept!$A$5:$U$44,12,FALSE)*M$3%</f>
        <v>0</v>
      </c>
      <c r="N675" s="61">
        <f t="shared" ref="N675:N680" si="607">SUM(K675:M675)</f>
        <v>0</v>
      </c>
      <c r="O675" s="61">
        <f>VLOOKUP($A675,[6]Dept!$A$5:$U$44,14,FALSE)*O$3%</f>
        <v>0</v>
      </c>
      <c r="P675" s="61">
        <f>VLOOKUP($A675,[6]Dept!$A$5:$U$44,15,FALSE)*P$3%</f>
        <v>0</v>
      </c>
      <c r="Q675" s="61">
        <f>VLOOKUP($A675,[6]Dept!$A$5:$U$44,16,FALSE)*Q$3%</f>
        <v>0</v>
      </c>
      <c r="R675" s="61">
        <f t="shared" ref="R675:R680" si="608">SUM(O675:Q675)</f>
        <v>0</v>
      </c>
      <c r="S675" s="61">
        <f>VLOOKUP($A675,[6]Dept!$A$5:$U$44,18,FALSE)*S$3%</f>
        <v>0</v>
      </c>
      <c r="T675" s="61">
        <f>VLOOKUP($A675,[6]Dept!$A$5:$U$44,19,FALSE)*T$3%</f>
        <v>0</v>
      </c>
      <c r="U675" s="61">
        <f>VLOOKUP($A675,[6]Dept!$A$5:$U$44,20,FALSE)*U$3%</f>
        <v>0</v>
      </c>
      <c r="V675" s="61">
        <f t="shared" ref="V675:V680" si="609">SUM(S675:U675)</f>
        <v>0</v>
      </c>
    </row>
    <row r="676" spans="1:22" s="6" customFormat="1" hidden="1">
      <c r="A676" s="51">
        <v>628</v>
      </c>
      <c r="B676" s="11" t="s">
        <v>168</v>
      </c>
      <c r="C676" s="59" t="s">
        <v>228</v>
      </c>
      <c r="D676" s="59"/>
      <c r="E676" s="55">
        <f t="shared" si="551"/>
        <v>57831.087325690736</v>
      </c>
      <c r="F676" s="55"/>
      <c r="G676" s="61">
        <f>VLOOKUP($A676,[6]Dept!$A$5:$U$44,6,FALSE)*G$3%</f>
        <v>0</v>
      </c>
      <c r="H676" s="61">
        <f>VLOOKUP($A676,[6]Dept!$A$5:$U$44,7,FALSE)*H$3%</f>
        <v>0</v>
      </c>
      <c r="I676" s="61">
        <f>VLOOKUP($A676,[6]Dept!$A$5:$U$44,8,FALSE)*I$3%</f>
        <v>57831.087325690736</v>
      </c>
      <c r="J676" s="61">
        <f t="shared" si="606"/>
        <v>57831.087325690736</v>
      </c>
      <c r="K676" s="61">
        <f>VLOOKUP($A676,[6]Dept!$A$5:$U$44,10,FALSE)*K$3%</f>
        <v>0</v>
      </c>
      <c r="L676" s="61">
        <f>VLOOKUP($A676,[6]Dept!$A$5:$U$44,11,FALSE)*L$3%</f>
        <v>0</v>
      </c>
      <c r="M676" s="61">
        <f>VLOOKUP($A676,[6]Dept!$A$5:$U$44,12,FALSE)*M$3%</f>
        <v>0</v>
      </c>
      <c r="N676" s="61">
        <f t="shared" si="607"/>
        <v>0</v>
      </c>
      <c r="O676" s="61">
        <f>VLOOKUP($A676,[6]Dept!$A$5:$U$44,14,FALSE)*O$3%</f>
        <v>0</v>
      </c>
      <c r="P676" s="61">
        <f>VLOOKUP($A676,[6]Dept!$A$5:$U$44,15,FALSE)*P$3%</f>
        <v>0</v>
      </c>
      <c r="Q676" s="61">
        <f>VLOOKUP($A676,[6]Dept!$A$5:$U$44,16,FALSE)*Q$3%</f>
        <v>0</v>
      </c>
      <c r="R676" s="61">
        <f t="shared" si="608"/>
        <v>0</v>
      </c>
      <c r="S676" s="61">
        <f>VLOOKUP($A676,[6]Dept!$A$5:$U$44,18,FALSE)*S$3%</f>
        <v>0</v>
      </c>
      <c r="T676" s="61">
        <f>VLOOKUP($A676,[6]Dept!$A$5:$U$44,19,FALSE)*T$3%</f>
        <v>0</v>
      </c>
      <c r="U676" s="61">
        <f>VLOOKUP($A676,[6]Dept!$A$5:$U$44,20,FALSE)*U$3%</f>
        <v>0</v>
      </c>
      <c r="V676" s="61">
        <f t="shared" si="609"/>
        <v>0</v>
      </c>
    </row>
    <row r="677" spans="1:22" s="6" customFormat="1" hidden="1">
      <c r="A677" s="51">
        <v>629</v>
      </c>
      <c r="B677" s="11" t="s">
        <v>168</v>
      </c>
      <c r="C677" s="59" t="s">
        <v>227</v>
      </c>
      <c r="D677" s="59"/>
      <c r="E677" s="61">
        <f t="shared" si="551"/>
        <v>0</v>
      </c>
      <c r="F677" s="100"/>
      <c r="G677" s="61">
        <f>VLOOKUP($A677,[6]Dept!$A$5:$U$44,6,FALSE)*G$3%</f>
        <v>0</v>
      </c>
      <c r="H677" s="61">
        <f>VLOOKUP($A677,[6]Dept!$A$5:$U$44,7,FALSE)*H$3%</f>
        <v>0</v>
      </c>
      <c r="I677" s="61">
        <f>VLOOKUP($A677,[6]Dept!$A$5:$U$44,8,FALSE)*I$3%</f>
        <v>0</v>
      </c>
      <c r="J677" s="61">
        <f t="shared" si="606"/>
        <v>0</v>
      </c>
      <c r="K677" s="61">
        <f>VLOOKUP($A677,[6]Dept!$A$5:$U$44,10,FALSE)*K$3%</f>
        <v>0</v>
      </c>
      <c r="L677" s="61">
        <f>VLOOKUP($A677,[6]Dept!$A$5:$U$44,11,FALSE)*L$3%</f>
        <v>0</v>
      </c>
      <c r="M677" s="61">
        <f>VLOOKUP($A677,[6]Dept!$A$5:$U$44,12,FALSE)*M$3%</f>
        <v>0</v>
      </c>
      <c r="N677" s="61">
        <f t="shared" si="607"/>
        <v>0</v>
      </c>
      <c r="O677" s="61">
        <f>VLOOKUP($A677,[6]Dept!$A$5:$U$44,14,FALSE)*O$3%</f>
        <v>0</v>
      </c>
      <c r="P677" s="61">
        <f>VLOOKUP($A677,[6]Dept!$A$5:$U$44,15,FALSE)*P$3%</f>
        <v>0</v>
      </c>
      <c r="Q677" s="61">
        <f>VLOOKUP($A677,[6]Dept!$A$5:$U$44,16,FALSE)*Q$3%</f>
        <v>0</v>
      </c>
      <c r="R677" s="61">
        <f t="shared" si="608"/>
        <v>0</v>
      </c>
      <c r="S677" s="61">
        <f>VLOOKUP($A677,[6]Dept!$A$5:$U$44,18,FALSE)*S$3%</f>
        <v>0</v>
      </c>
      <c r="T677" s="61">
        <f>VLOOKUP($A677,[6]Dept!$A$5:$U$44,19,FALSE)*T$3%</f>
        <v>0</v>
      </c>
      <c r="U677" s="61">
        <f>VLOOKUP($A677,[6]Dept!$A$5:$U$44,20,FALSE)*U$3%</f>
        <v>0</v>
      </c>
      <c r="V677" s="61">
        <f t="shared" si="609"/>
        <v>0</v>
      </c>
    </row>
    <row r="678" spans="1:22" s="6" customFormat="1" hidden="1">
      <c r="A678" s="51">
        <v>630</v>
      </c>
      <c r="B678" s="11" t="s">
        <v>168</v>
      </c>
      <c r="C678" s="59" t="s">
        <v>226</v>
      </c>
      <c r="D678" s="59"/>
      <c r="E678" s="61">
        <f t="shared" si="551"/>
        <v>0</v>
      </c>
      <c r="F678" s="100"/>
      <c r="G678" s="61">
        <f>VLOOKUP($A678,[6]Dept!$A$5:$U$44,6,FALSE)*G$3%</f>
        <v>0</v>
      </c>
      <c r="H678" s="61">
        <f>VLOOKUP($A678,[6]Dept!$A$5:$U$44,7,FALSE)*H$3%</f>
        <v>0</v>
      </c>
      <c r="I678" s="61">
        <f>VLOOKUP($A678,[6]Dept!$A$5:$U$44,8,FALSE)*I$3%</f>
        <v>0</v>
      </c>
      <c r="J678" s="61">
        <f t="shared" si="606"/>
        <v>0</v>
      </c>
      <c r="K678" s="61">
        <f>VLOOKUP($A678,[6]Dept!$A$5:$U$44,10,FALSE)*K$3%</f>
        <v>0</v>
      </c>
      <c r="L678" s="61">
        <f>VLOOKUP($A678,[6]Dept!$A$5:$U$44,11,FALSE)*L$3%</f>
        <v>0</v>
      </c>
      <c r="M678" s="61">
        <f>VLOOKUP($A678,[6]Dept!$A$5:$U$44,12,FALSE)*M$3%</f>
        <v>0</v>
      </c>
      <c r="N678" s="61">
        <f t="shared" si="607"/>
        <v>0</v>
      </c>
      <c r="O678" s="61">
        <f>VLOOKUP($A678,[6]Dept!$A$5:$U$44,14,FALSE)*O$3%</f>
        <v>0</v>
      </c>
      <c r="P678" s="61">
        <f>VLOOKUP($A678,[6]Dept!$A$5:$U$44,15,FALSE)*P$3%</f>
        <v>0</v>
      </c>
      <c r="Q678" s="61">
        <f>VLOOKUP($A678,[6]Dept!$A$5:$U$44,16,FALSE)*Q$3%</f>
        <v>0</v>
      </c>
      <c r="R678" s="61">
        <f t="shared" si="608"/>
        <v>0</v>
      </c>
      <c r="S678" s="61">
        <f>VLOOKUP($A678,[6]Dept!$A$5:$U$44,18,FALSE)*S$3%</f>
        <v>0</v>
      </c>
      <c r="T678" s="61">
        <f>VLOOKUP($A678,[6]Dept!$A$5:$U$44,19,FALSE)*T$3%</f>
        <v>0</v>
      </c>
      <c r="U678" s="61">
        <f>VLOOKUP($A678,[6]Dept!$A$5:$U$44,20,FALSE)*U$3%</f>
        <v>0</v>
      </c>
      <c r="V678" s="61">
        <f t="shared" si="609"/>
        <v>0</v>
      </c>
    </row>
    <row r="679" spans="1:22" s="6" customFormat="1" hidden="1">
      <c r="A679" s="51">
        <v>631</v>
      </c>
      <c r="B679" s="11" t="s">
        <v>168</v>
      </c>
      <c r="C679" s="59" t="s">
        <v>225</v>
      </c>
      <c r="D679" s="59"/>
      <c r="E679" s="61">
        <f t="shared" si="551"/>
        <v>0</v>
      </c>
      <c r="F679" s="100"/>
      <c r="G679" s="61">
        <f>VLOOKUP($A679,[6]Dept!$A$5:$U$44,6,FALSE)*G$3%</f>
        <v>0</v>
      </c>
      <c r="H679" s="61">
        <f>VLOOKUP($A679,[6]Dept!$A$5:$U$44,7,FALSE)*H$3%</f>
        <v>0</v>
      </c>
      <c r="I679" s="61">
        <f>VLOOKUP($A679,[6]Dept!$A$5:$U$44,8,FALSE)*I$3%</f>
        <v>0</v>
      </c>
      <c r="J679" s="61">
        <f t="shared" si="606"/>
        <v>0</v>
      </c>
      <c r="K679" s="61">
        <f>VLOOKUP($A679,[6]Dept!$A$5:$U$44,10,FALSE)*K$3%</f>
        <v>0</v>
      </c>
      <c r="L679" s="61">
        <f>VLOOKUP($A679,[6]Dept!$A$5:$U$44,11,FALSE)*L$3%</f>
        <v>0</v>
      </c>
      <c r="M679" s="61">
        <f>VLOOKUP($A679,[6]Dept!$A$5:$U$44,12,FALSE)*M$3%</f>
        <v>0</v>
      </c>
      <c r="N679" s="61">
        <f t="shared" si="607"/>
        <v>0</v>
      </c>
      <c r="O679" s="61">
        <f>VLOOKUP($A679,[6]Dept!$A$5:$U$44,14,FALSE)*O$3%</f>
        <v>0</v>
      </c>
      <c r="P679" s="61">
        <f>VLOOKUP($A679,[6]Dept!$A$5:$U$44,15,FALSE)*P$3%</f>
        <v>0</v>
      </c>
      <c r="Q679" s="61">
        <f>VLOOKUP($A679,[6]Dept!$A$5:$U$44,16,FALSE)*Q$3%</f>
        <v>0</v>
      </c>
      <c r="R679" s="61">
        <f t="shared" si="608"/>
        <v>0</v>
      </c>
      <c r="S679" s="61">
        <f>VLOOKUP($A679,[6]Dept!$A$5:$U$44,18,FALSE)*S$3%</f>
        <v>0</v>
      </c>
      <c r="T679" s="61">
        <f>VLOOKUP($A679,[6]Dept!$A$5:$U$44,19,FALSE)*T$3%</f>
        <v>0</v>
      </c>
      <c r="U679" s="61">
        <f>VLOOKUP($A679,[6]Dept!$A$5:$U$44,20,FALSE)*U$3%</f>
        <v>0</v>
      </c>
      <c r="V679" s="61">
        <f t="shared" si="609"/>
        <v>0</v>
      </c>
    </row>
    <row r="680" spans="1:22" hidden="1">
      <c r="A680" s="51">
        <v>632</v>
      </c>
      <c r="B680" s="11" t="s">
        <v>168</v>
      </c>
      <c r="C680" s="59" t="s">
        <v>224</v>
      </c>
      <c r="D680" s="59"/>
      <c r="E680" s="61">
        <f t="shared" si="551"/>
        <v>0</v>
      </c>
      <c r="F680" s="100"/>
      <c r="G680" s="61">
        <f>VLOOKUP($A680,[6]Dept!$A$5:$U$44,6,FALSE)*G$3%</f>
        <v>0</v>
      </c>
      <c r="H680" s="61">
        <f>VLOOKUP($A680,[6]Dept!$A$5:$U$44,7,FALSE)*H$3%</f>
        <v>0</v>
      </c>
      <c r="I680" s="61">
        <f>VLOOKUP($A680,[6]Dept!$A$5:$U$44,8,FALSE)*I$3%</f>
        <v>0</v>
      </c>
      <c r="J680" s="61">
        <f t="shared" si="606"/>
        <v>0</v>
      </c>
      <c r="K680" s="61">
        <f>VLOOKUP($A680,[6]Dept!$A$5:$U$44,10,FALSE)*K$3%</f>
        <v>0</v>
      </c>
      <c r="L680" s="61">
        <f>VLOOKUP($A680,[6]Dept!$A$5:$U$44,11,FALSE)*L$3%</f>
        <v>0</v>
      </c>
      <c r="M680" s="61">
        <f>VLOOKUP($A680,[6]Dept!$A$5:$U$44,12,FALSE)*M$3%</f>
        <v>0</v>
      </c>
      <c r="N680" s="61">
        <f t="shared" si="607"/>
        <v>0</v>
      </c>
      <c r="O680" s="61">
        <f>VLOOKUP($A680,[6]Dept!$A$5:$U$44,14,FALSE)*O$3%</f>
        <v>0</v>
      </c>
      <c r="P680" s="61">
        <f>VLOOKUP($A680,[6]Dept!$A$5:$U$44,15,FALSE)*P$3%</f>
        <v>0</v>
      </c>
      <c r="Q680" s="61">
        <f>VLOOKUP($A680,[6]Dept!$A$5:$U$44,16,FALSE)*Q$3%</f>
        <v>0</v>
      </c>
      <c r="R680" s="61">
        <f t="shared" si="608"/>
        <v>0</v>
      </c>
      <c r="S680" s="61">
        <f>VLOOKUP($A680,[6]Dept!$A$5:$U$44,18,FALSE)*S$3%</f>
        <v>0</v>
      </c>
      <c r="T680" s="61">
        <f>VLOOKUP($A680,[6]Dept!$A$5:$U$44,19,FALSE)*T$3%</f>
        <v>0</v>
      </c>
      <c r="U680" s="61">
        <f>VLOOKUP($A680,[6]Dept!$A$5:$U$44,20,FALSE)*U$3%</f>
        <v>0</v>
      </c>
      <c r="V680" s="61">
        <f t="shared" si="609"/>
        <v>0</v>
      </c>
    </row>
    <row r="681" spans="1:22" s="6" customFormat="1" hidden="1">
      <c r="A681" s="112">
        <v>633</v>
      </c>
      <c r="B681" s="113" t="s">
        <v>170</v>
      </c>
      <c r="C681" s="114" t="s">
        <v>230</v>
      </c>
      <c r="D681" s="114"/>
      <c r="E681" s="74">
        <f>SUM(E682:E687)</f>
        <v>0</v>
      </c>
      <c r="F681" s="74"/>
      <c r="G681" s="74">
        <f t="shared" ref="G681:V681" si="610">SUM(G682:G687)</f>
        <v>0</v>
      </c>
      <c r="H681" s="74">
        <f t="shared" si="610"/>
        <v>0</v>
      </c>
      <c r="I681" s="74">
        <f t="shared" si="610"/>
        <v>0</v>
      </c>
      <c r="J681" s="74">
        <f t="shared" si="610"/>
        <v>0</v>
      </c>
      <c r="K681" s="74">
        <f t="shared" si="610"/>
        <v>0</v>
      </c>
      <c r="L681" s="74">
        <f t="shared" si="610"/>
        <v>0</v>
      </c>
      <c r="M681" s="74">
        <f t="shared" si="610"/>
        <v>0</v>
      </c>
      <c r="N681" s="74">
        <f t="shared" si="610"/>
        <v>0</v>
      </c>
      <c r="O681" s="74">
        <f t="shared" si="610"/>
        <v>0</v>
      </c>
      <c r="P681" s="74">
        <f t="shared" si="610"/>
        <v>0</v>
      </c>
      <c r="Q681" s="74">
        <f t="shared" si="610"/>
        <v>0</v>
      </c>
      <c r="R681" s="74">
        <f t="shared" si="610"/>
        <v>0</v>
      </c>
      <c r="S681" s="74">
        <f t="shared" si="610"/>
        <v>0</v>
      </c>
      <c r="T681" s="74">
        <f t="shared" si="610"/>
        <v>0</v>
      </c>
      <c r="U681" s="74">
        <f t="shared" si="610"/>
        <v>0</v>
      </c>
      <c r="V681" s="74">
        <f t="shared" si="610"/>
        <v>0</v>
      </c>
    </row>
    <row r="682" spans="1:22" s="6" customFormat="1" hidden="1">
      <c r="A682" s="51">
        <v>634</v>
      </c>
      <c r="B682" s="11" t="s">
        <v>170</v>
      </c>
      <c r="C682" s="59" t="s">
        <v>229</v>
      </c>
      <c r="D682" s="59"/>
      <c r="E682" s="61">
        <f t="shared" si="551"/>
        <v>0</v>
      </c>
      <c r="F682" s="100"/>
      <c r="G682" s="61">
        <f>VLOOKUP($A682,[6]Dept!$A$5:$U$44,6,FALSE)*G$3%</f>
        <v>0</v>
      </c>
      <c r="H682" s="61">
        <f>VLOOKUP($A682,[6]Dept!$A$5:$U$44,7,FALSE)*H$3%</f>
        <v>0</v>
      </c>
      <c r="I682" s="61">
        <f>VLOOKUP($A682,[6]Dept!$A$5:$U$44,8,FALSE)*I$3%</f>
        <v>0</v>
      </c>
      <c r="J682" s="61">
        <f t="shared" ref="J682:J687" si="611">SUM(G682:I682)</f>
        <v>0</v>
      </c>
      <c r="K682" s="61">
        <f>VLOOKUP($A682,[6]Dept!$A$5:$U$44,10,FALSE)*K$3%</f>
        <v>0</v>
      </c>
      <c r="L682" s="61">
        <f>VLOOKUP($A682,[6]Dept!$A$5:$U$44,11,FALSE)*L$3%</f>
        <v>0</v>
      </c>
      <c r="M682" s="61">
        <f>VLOOKUP($A682,[6]Dept!$A$5:$U$44,12,FALSE)*M$3%</f>
        <v>0</v>
      </c>
      <c r="N682" s="61">
        <f t="shared" ref="N682:N687" si="612">SUM(K682:M682)</f>
        <v>0</v>
      </c>
      <c r="O682" s="61">
        <f>VLOOKUP($A682,[6]Dept!$A$5:$U$44,14,FALSE)*O$3%</f>
        <v>0</v>
      </c>
      <c r="P682" s="61">
        <f>VLOOKUP($A682,[6]Dept!$A$5:$U$44,15,FALSE)*P$3%</f>
        <v>0</v>
      </c>
      <c r="Q682" s="61">
        <f>VLOOKUP($A682,[6]Dept!$A$5:$U$44,16,FALSE)*Q$3%</f>
        <v>0</v>
      </c>
      <c r="R682" s="61">
        <f t="shared" ref="R682:R687" si="613">SUM(O682:Q682)</f>
        <v>0</v>
      </c>
      <c r="S682" s="61">
        <f>VLOOKUP($A682,[6]Dept!$A$5:$U$44,18,FALSE)*S$3%</f>
        <v>0</v>
      </c>
      <c r="T682" s="61">
        <f>VLOOKUP($A682,[6]Dept!$A$5:$U$44,19,FALSE)*T$3%</f>
        <v>0</v>
      </c>
      <c r="U682" s="61">
        <f>VLOOKUP($A682,[6]Dept!$A$5:$U$44,20,FALSE)*U$3%</f>
        <v>0</v>
      </c>
      <c r="V682" s="61">
        <f t="shared" ref="V682:V687" si="614">SUM(S682:U682)</f>
        <v>0</v>
      </c>
    </row>
    <row r="683" spans="1:22" s="6" customFormat="1" hidden="1">
      <c r="A683" s="51">
        <v>635</v>
      </c>
      <c r="B683" s="11" t="s">
        <v>170</v>
      </c>
      <c r="C683" s="59" t="s">
        <v>228</v>
      </c>
      <c r="D683" s="59"/>
      <c r="E683" s="61">
        <f t="shared" si="551"/>
        <v>0</v>
      </c>
      <c r="F683" s="100"/>
      <c r="G683" s="61">
        <f>VLOOKUP($A683,[6]Dept!$A$5:$U$44,6,FALSE)*G$3%</f>
        <v>0</v>
      </c>
      <c r="H683" s="61">
        <f>VLOOKUP($A683,[6]Dept!$A$5:$U$44,7,FALSE)*H$3%</f>
        <v>0</v>
      </c>
      <c r="I683" s="61">
        <f>VLOOKUP($A683,[6]Dept!$A$5:$U$44,8,FALSE)*I$3%</f>
        <v>0</v>
      </c>
      <c r="J683" s="61">
        <f t="shared" si="611"/>
        <v>0</v>
      </c>
      <c r="K683" s="61">
        <f>VLOOKUP($A683,[6]Dept!$A$5:$U$44,10,FALSE)*K$3%</f>
        <v>0</v>
      </c>
      <c r="L683" s="61">
        <f>VLOOKUP($A683,[6]Dept!$A$5:$U$44,11,FALSE)*L$3%</f>
        <v>0</v>
      </c>
      <c r="M683" s="61">
        <f>VLOOKUP($A683,[6]Dept!$A$5:$U$44,12,FALSE)*M$3%</f>
        <v>0</v>
      </c>
      <c r="N683" s="61">
        <f t="shared" si="612"/>
        <v>0</v>
      </c>
      <c r="O683" s="61">
        <f>VLOOKUP($A683,[6]Dept!$A$5:$U$44,14,FALSE)*O$3%</f>
        <v>0</v>
      </c>
      <c r="P683" s="61">
        <f>VLOOKUP($A683,[6]Dept!$A$5:$U$44,15,FALSE)*P$3%</f>
        <v>0</v>
      </c>
      <c r="Q683" s="61">
        <f>VLOOKUP($A683,[6]Dept!$A$5:$U$44,16,FALSE)*Q$3%</f>
        <v>0</v>
      </c>
      <c r="R683" s="61">
        <f t="shared" si="613"/>
        <v>0</v>
      </c>
      <c r="S683" s="61">
        <f>VLOOKUP($A683,[6]Dept!$A$5:$U$44,18,FALSE)*S$3%</f>
        <v>0</v>
      </c>
      <c r="T683" s="61">
        <f>VLOOKUP($A683,[6]Dept!$A$5:$U$44,19,FALSE)*T$3%</f>
        <v>0</v>
      </c>
      <c r="U683" s="61">
        <f>VLOOKUP($A683,[6]Dept!$A$5:$U$44,20,FALSE)*U$3%</f>
        <v>0</v>
      </c>
      <c r="V683" s="61">
        <f t="shared" si="614"/>
        <v>0</v>
      </c>
    </row>
    <row r="684" spans="1:22" s="6" customFormat="1" hidden="1">
      <c r="A684" s="51">
        <v>636</v>
      </c>
      <c r="B684" s="11" t="s">
        <v>170</v>
      </c>
      <c r="C684" s="59" t="s">
        <v>227</v>
      </c>
      <c r="D684" s="59"/>
      <c r="E684" s="61">
        <f t="shared" si="551"/>
        <v>0</v>
      </c>
      <c r="F684" s="100"/>
      <c r="G684" s="61">
        <f>VLOOKUP($A684,[6]Dept!$A$5:$U$44,6,FALSE)*G$3%</f>
        <v>0</v>
      </c>
      <c r="H684" s="61">
        <f>VLOOKUP($A684,[6]Dept!$A$5:$U$44,7,FALSE)*H$3%</f>
        <v>0</v>
      </c>
      <c r="I684" s="61">
        <f>VLOOKUP($A684,[6]Dept!$A$5:$U$44,8,FALSE)*I$3%</f>
        <v>0</v>
      </c>
      <c r="J684" s="61">
        <f t="shared" si="611"/>
        <v>0</v>
      </c>
      <c r="K684" s="61">
        <f>VLOOKUP($A684,[6]Dept!$A$5:$U$44,10,FALSE)*K$3%</f>
        <v>0</v>
      </c>
      <c r="L684" s="61">
        <f>VLOOKUP($A684,[6]Dept!$A$5:$U$44,11,FALSE)*L$3%</f>
        <v>0</v>
      </c>
      <c r="M684" s="61">
        <f>VLOOKUP($A684,[6]Dept!$A$5:$U$44,12,FALSE)*M$3%</f>
        <v>0</v>
      </c>
      <c r="N684" s="61">
        <f t="shared" si="612"/>
        <v>0</v>
      </c>
      <c r="O684" s="61">
        <f>VLOOKUP($A684,[6]Dept!$A$5:$U$44,14,FALSE)*O$3%</f>
        <v>0</v>
      </c>
      <c r="P684" s="61">
        <f>VLOOKUP($A684,[6]Dept!$A$5:$U$44,15,FALSE)*P$3%</f>
        <v>0</v>
      </c>
      <c r="Q684" s="61">
        <f>VLOOKUP($A684,[6]Dept!$A$5:$U$44,16,FALSE)*Q$3%</f>
        <v>0</v>
      </c>
      <c r="R684" s="61">
        <f t="shared" si="613"/>
        <v>0</v>
      </c>
      <c r="S684" s="61">
        <f>VLOOKUP($A684,[6]Dept!$A$5:$U$44,18,FALSE)*S$3%</f>
        <v>0</v>
      </c>
      <c r="T684" s="61">
        <f>VLOOKUP($A684,[6]Dept!$A$5:$U$44,19,FALSE)*T$3%</f>
        <v>0</v>
      </c>
      <c r="U684" s="61">
        <f>VLOOKUP($A684,[6]Dept!$A$5:$U$44,20,FALSE)*U$3%</f>
        <v>0</v>
      </c>
      <c r="V684" s="61">
        <f t="shared" si="614"/>
        <v>0</v>
      </c>
    </row>
    <row r="685" spans="1:22" s="6" customFormat="1" hidden="1">
      <c r="A685" s="51">
        <v>637</v>
      </c>
      <c r="B685" s="11" t="s">
        <v>170</v>
      </c>
      <c r="C685" s="59" t="s">
        <v>226</v>
      </c>
      <c r="D685" s="59"/>
      <c r="E685" s="61">
        <f t="shared" si="551"/>
        <v>0</v>
      </c>
      <c r="F685" s="100"/>
      <c r="G685" s="61">
        <f>VLOOKUP($A685,[6]Dept!$A$5:$U$44,6,FALSE)*G$3%</f>
        <v>0</v>
      </c>
      <c r="H685" s="61">
        <f>VLOOKUP($A685,[6]Dept!$A$5:$U$44,7,FALSE)*H$3%</f>
        <v>0</v>
      </c>
      <c r="I685" s="61">
        <f>VLOOKUP($A685,[6]Dept!$A$5:$U$44,8,FALSE)*I$3%</f>
        <v>0</v>
      </c>
      <c r="J685" s="61">
        <f t="shared" si="611"/>
        <v>0</v>
      </c>
      <c r="K685" s="61">
        <f>VLOOKUP($A685,[6]Dept!$A$5:$U$44,10,FALSE)*K$3%</f>
        <v>0</v>
      </c>
      <c r="L685" s="61">
        <f>VLOOKUP($A685,[6]Dept!$A$5:$U$44,11,FALSE)*L$3%</f>
        <v>0</v>
      </c>
      <c r="M685" s="61">
        <f>VLOOKUP($A685,[6]Dept!$A$5:$U$44,12,FALSE)*M$3%</f>
        <v>0</v>
      </c>
      <c r="N685" s="61">
        <f t="shared" si="612"/>
        <v>0</v>
      </c>
      <c r="O685" s="61">
        <f>VLOOKUP($A685,[6]Dept!$A$5:$U$44,14,FALSE)*O$3%</f>
        <v>0</v>
      </c>
      <c r="P685" s="61">
        <f>VLOOKUP($A685,[6]Dept!$A$5:$U$44,15,FALSE)*P$3%</f>
        <v>0</v>
      </c>
      <c r="Q685" s="61">
        <f>VLOOKUP($A685,[6]Dept!$A$5:$U$44,16,FALSE)*Q$3%</f>
        <v>0</v>
      </c>
      <c r="R685" s="61">
        <f t="shared" si="613"/>
        <v>0</v>
      </c>
      <c r="S685" s="61">
        <f>VLOOKUP($A685,[6]Dept!$A$5:$U$44,18,FALSE)*S$3%</f>
        <v>0</v>
      </c>
      <c r="T685" s="61">
        <f>VLOOKUP($A685,[6]Dept!$A$5:$U$44,19,FALSE)*T$3%</f>
        <v>0</v>
      </c>
      <c r="U685" s="61">
        <f>VLOOKUP($A685,[6]Dept!$A$5:$U$44,20,FALSE)*U$3%</f>
        <v>0</v>
      </c>
      <c r="V685" s="61">
        <f t="shared" si="614"/>
        <v>0</v>
      </c>
    </row>
    <row r="686" spans="1:22" s="6" customFormat="1" hidden="1">
      <c r="A686" s="51">
        <v>638</v>
      </c>
      <c r="B686" s="11" t="s">
        <v>170</v>
      </c>
      <c r="C686" s="59" t="s">
        <v>225</v>
      </c>
      <c r="D686" s="59"/>
      <c r="E686" s="61">
        <f t="shared" si="551"/>
        <v>0</v>
      </c>
      <c r="F686" s="100"/>
      <c r="G686" s="61">
        <f>VLOOKUP($A686,[6]Dept!$A$5:$U$44,6,FALSE)*G$3%</f>
        <v>0</v>
      </c>
      <c r="H686" s="61">
        <f>VLOOKUP($A686,[6]Dept!$A$5:$U$44,7,FALSE)*H$3%</f>
        <v>0</v>
      </c>
      <c r="I686" s="61">
        <f>VLOOKUP($A686,[6]Dept!$A$5:$U$44,8,FALSE)*I$3%</f>
        <v>0</v>
      </c>
      <c r="J686" s="61">
        <f t="shared" si="611"/>
        <v>0</v>
      </c>
      <c r="K686" s="61">
        <f>VLOOKUP($A686,[6]Dept!$A$5:$U$44,10,FALSE)*K$3%</f>
        <v>0</v>
      </c>
      <c r="L686" s="61">
        <f>VLOOKUP($A686,[6]Dept!$A$5:$U$44,11,FALSE)*L$3%</f>
        <v>0</v>
      </c>
      <c r="M686" s="61">
        <f>VLOOKUP($A686,[6]Dept!$A$5:$U$44,12,FALSE)*M$3%</f>
        <v>0</v>
      </c>
      <c r="N686" s="61">
        <f t="shared" si="612"/>
        <v>0</v>
      </c>
      <c r="O686" s="61">
        <f>VLOOKUP($A686,[6]Dept!$A$5:$U$44,14,FALSE)*O$3%</f>
        <v>0</v>
      </c>
      <c r="P686" s="61">
        <f>VLOOKUP($A686,[6]Dept!$A$5:$U$44,15,FALSE)*P$3%</f>
        <v>0</v>
      </c>
      <c r="Q686" s="61">
        <f>VLOOKUP($A686,[6]Dept!$A$5:$U$44,16,FALSE)*Q$3%</f>
        <v>0</v>
      </c>
      <c r="R686" s="61">
        <f t="shared" si="613"/>
        <v>0</v>
      </c>
      <c r="S686" s="61">
        <f>VLOOKUP($A686,[6]Dept!$A$5:$U$44,18,FALSE)*S$3%</f>
        <v>0</v>
      </c>
      <c r="T686" s="61">
        <f>VLOOKUP($A686,[6]Dept!$A$5:$U$44,19,FALSE)*T$3%</f>
        <v>0</v>
      </c>
      <c r="U686" s="61">
        <f>VLOOKUP($A686,[6]Dept!$A$5:$U$44,20,FALSE)*U$3%</f>
        <v>0</v>
      </c>
      <c r="V686" s="61">
        <f t="shared" si="614"/>
        <v>0</v>
      </c>
    </row>
    <row r="687" spans="1:22" s="6" customFormat="1" hidden="1">
      <c r="A687" s="51">
        <v>639</v>
      </c>
      <c r="B687" s="11" t="s">
        <v>170</v>
      </c>
      <c r="C687" s="59" t="s">
        <v>224</v>
      </c>
      <c r="D687" s="59"/>
      <c r="E687" s="61">
        <f t="shared" ref="E687:E743" si="615">SUM(G687:V687)/2</f>
        <v>0</v>
      </c>
      <c r="F687" s="100"/>
      <c r="G687" s="61">
        <f>VLOOKUP($A687,[6]Dept!$A$5:$U$44,6,FALSE)*G$3%</f>
        <v>0</v>
      </c>
      <c r="H687" s="61">
        <f>VLOOKUP($A687,[6]Dept!$A$5:$U$44,7,FALSE)*H$3%</f>
        <v>0</v>
      </c>
      <c r="I687" s="61">
        <f>VLOOKUP($A687,[6]Dept!$A$5:$U$44,8,FALSE)*I$3%</f>
        <v>0</v>
      </c>
      <c r="J687" s="61">
        <f t="shared" si="611"/>
        <v>0</v>
      </c>
      <c r="K687" s="61">
        <f>VLOOKUP($A687,[6]Dept!$A$5:$U$44,10,FALSE)*K$3%</f>
        <v>0</v>
      </c>
      <c r="L687" s="61">
        <f>VLOOKUP($A687,[6]Dept!$A$5:$U$44,11,FALSE)*L$3%</f>
        <v>0</v>
      </c>
      <c r="M687" s="61">
        <f>VLOOKUP($A687,[6]Dept!$A$5:$U$44,12,FALSE)*M$3%</f>
        <v>0</v>
      </c>
      <c r="N687" s="61">
        <f t="shared" si="612"/>
        <v>0</v>
      </c>
      <c r="O687" s="61">
        <f>VLOOKUP($A687,[6]Dept!$A$5:$U$44,14,FALSE)*O$3%</f>
        <v>0</v>
      </c>
      <c r="P687" s="61">
        <f>VLOOKUP($A687,[6]Dept!$A$5:$U$44,15,FALSE)*P$3%</f>
        <v>0</v>
      </c>
      <c r="Q687" s="61">
        <f>VLOOKUP($A687,[6]Dept!$A$5:$U$44,16,FALSE)*Q$3%</f>
        <v>0</v>
      </c>
      <c r="R687" s="61">
        <f t="shared" si="613"/>
        <v>0</v>
      </c>
      <c r="S687" s="61">
        <f>VLOOKUP($A687,[6]Dept!$A$5:$U$44,18,FALSE)*S$3%</f>
        <v>0</v>
      </c>
      <c r="T687" s="61">
        <f>VLOOKUP($A687,[6]Dept!$A$5:$U$44,19,FALSE)*T$3%</f>
        <v>0</v>
      </c>
      <c r="U687" s="61">
        <f>VLOOKUP($A687,[6]Dept!$A$5:$U$44,20,FALSE)*U$3%</f>
        <v>0</v>
      </c>
      <c r="V687" s="61">
        <f t="shared" si="614"/>
        <v>0</v>
      </c>
    </row>
    <row r="688" spans="1:22" s="6" customFormat="1" hidden="1">
      <c r="A688" s="112">
        <v>640</v>
      </c>
      <c r="B688" s="113" t="s">
        <v>156</v>
      </c>
      <c r="C688" s="114" t="s">
        <v>223</v>
      </c>
      <c r="D688" s="114"/>
      <c r="E688" s="74">
        <f>SUM(E689:E694)</f>
        <v>0</v>
      </c>
      <c r="F688" s="74"/>
      <c r="G688" s="74">
        <f>SUM(G689:G694)</f>
        <v>0</v>
      </c>
      <c r="H688" s="74">
        <f t="shared" ref="H688" si="616">SUM(H689:H694)</f>
        <v>0</v>
      </c>
      <c r="I688" s="74">
        <f t="shared" ref="I688" si="617">SUM(I689:I694)</f>
        <v>0</v>
      </c>
      <c r="J688" s="74">
        <f t="shared" ref="J688" si="618">SUM(J689:J694)</f>
        <v>0</v>
      </c>
      <c r="K688" s="74">
        <f t="shared" ref="K688" si="619">SUM(K689:K694)</f>
        <v>0</v>
      </c>
      <c r="L688" s="74">
        <f t="shared" ref="L688" si="620">SUM(L689:L694)</f>
        <v>0</v>
      </c>
      <c r="M688" s="74">
        <f t="shared" ref="M688" si="621">SUM(M689:M694)</f>
        <v>0</v>
      </c>
      <c r="N688" s="74">
        <f t="shared" ref="N688" si="622">SUM(N689:N694)</f>
        <v>0</v>
      </c>
      <c r="O688" s="74">
        <f t="shared" ref="O688" si="623">SUM(O689:O694)</f>
        <v>0</v>
      </c>
      <c r="P688" s="74">
        <f t="shared" ref="P688" si="624">SUM(P689:P694)</f>
        <v>0</v>
      </c>
      <c r="Q688" s="74">
        <f t="shared" ref="Q688" si="625">SUM(Q689:Q694)</f>
        <v>0</v>
      </c>
      <c r="R688" s="74">
        <f t="shared" ref="R688" si="626">SUM(R689:R694)</f>
        <v>0</v>
      </c>
      <c r="S688" s="74">
        <f t="shared" ref="S688" si="627">SUM(S689:S694)</f>
        <v>0</v>
      </c>
      <c r="T688" s="74">
        <f t="shared" ref="T688" si="628">SUM(T689:T694)</f>
        <v>0</v>
      </c>
      <c r="U688" s="74">
        <f t="shared" ref="U688" si="629">SUM(U689:U694)</f>
        <v>0</v>
      </c>
      <c r="V688" s="74">
        <f t="shared" ref="V688" si="630">SUM(V689:V694)</f>
        <v>0</v>
      </c>
    </row>
    <row r="689" spans="1:22" s="6" customFormat="1" hidden="1">
      <c r="A689" s="51">
        <v>641</v>
      </c>
      <c r="B689" s="11" t="s">
        <v>156</v>
      </c>
      <c r="C689" s="59" t="s">
        <v>229</v>
      </c>
      <c r="D689" s="59"/>
      <c r="E689" s="61">
        <f t="shared" si="615"/>
        <v>0</v>
      </c>
      <c r="F689" s="61"/>
      <c r="G689" s="61">
        <f>VLOOKUP($A689,[22]Dept!$A$4:$U$46,6,FALSE)*G$3%</f>
        <v>0</v>
      </c>
      <c r="H689" s="61">
        <f>VLOOKUP($A689,[22]Dept!$A$4:$U$46,7,FALSE)*H$3%</f>
        <v>0</v>
      </c>
      <c r="I689" s="61">
        <f>VLOOKUP($A689,[22]Dept!$A$4:$U$46,8,FALSE)*I$3%</f>
        <v>0</v>
      </c>
      <c r="J689" s="61">
        <f t="shared" ref="J689:J694" si="631">SUM(G689:I689)</f>
        <v>0</v>
      </c>
      <c r="K689" s="61">
        <f>VLOOKUP($A689,[22]Dept!$A$4:$U$46,10,FALSE)*K$3%</f>
        <v>0</v>
      </c>
      <c r="L689" s="61">
        <f>VLOOKUP($A689,[22]Dept!$A$4:$U$46,11,FALSE)*L$3%</f>
        <v>0</v>
      </c>
      <c r="M689" s="61">
        <f>VLOOKUP($A689,[22]Dept!$A$4:$U$46,12,FALSE)*M$3%</f>
        <v>0</v>
      </c>
      <c r="N689" s="61">
        <f t="shared" si="573"/>
        <v>0</v>
      </c>
      <c r="O689" s="61">
        <f>VLOOKUP($A689,[22]Dept!$A$4:$U$46,14,FALSE)*O$3%</f>
        <v>0</v>
      </c>
      <c r="P689" s="61">
        <f>VLOOKUP($A689,[22]Dept!$A$4:$U$46,15,FALSE)*P$3%</f>
        <v>0</v>
      </c>
      <c r="Q689" s="61">
        <f>VLOOKUP($A689,[22]Dept!$A$4:$U$46,16,FALSE)*Q$3%</f>
        <v>0</v>
      </c>
      <c r="R689" s="61">
        <f t="shared" si="574"/>
        <v>0</v>
      </c>
      <c r="S689" s="61">
        <f>VLOOKUP($A689,[22]Dept!$A$4:$U$46,18,FALSE)*S$3%</f>
        <v>0</v>
      </c>
      <c r="T689" s="61">
        <f>VLOOKUP($A689,[22]Dept!$A$4:$U$46,19,FALSE)*T$3%</f>
        <v>0</v>
      </c>
      <c r="U689" s="61">
        <f>VLOOKUP($A689,[22]Dept!$A$4:$U$46,20,FALSE)*U$3%</f>
        <v>0</v>
      </c>
      <c r="V689" s="61">
        <f t="shared" si="575"/>
        <v>0</v>
      </c>
    </row>
    <row r="690" spans="1:22" s="6" customFormat="1" hidden="1">
      <c r="A690" s="51">
        <v>642</v>
      </c>
      <c r="B690" s="11" t="s">
        <v>156</v>
      </c>
      <c r="C690" s="59" t="s">
        <v>228</v>
      </c>
      <c r="D690" s="59"/>
      <c r="E690" s="61">
        <f t="shared" si="615"/>
        <v>0</v>
      </c>
      <c r="F690" s="61"/>
      <c r="G690" s="61">
        <f>VLOOKUP($A690,[22]Dept!$A$4:$U$46,6,FALSE)*G$3%</f>
        <v>0</v>
      </c>
      <c r="H690" s="61">
        <f>VLOOKUP($A690,[22]Dept!$A$4:$U$46,7,FALSE)*H$3%</f>
        <v>0</v>
      </c>
      <c r="I690" s="61">
        <f>VLOOKUP($A690,[22]Dept!$A$4:$U$46,8,FALSE)*I$3%</f>
        <v>0</v>
      </c>
      <c r="J690" s="61">
        <f t="shared" si="631"/>
        <v>0</v>
      </c>
      <c r="K690" s="61">
        <f>VLOOKUP($A690,[22]Dept!$A$4:$U$46,10,FALSE)*K$3%</f>
        <v>0</v>
      </c>
      <c r="L690" s="61">
        <f>VLOOKUP($A690,[22]Dept!$A$4:$U$46,11,FALSE)*L$3%</f>
        <v>0</v>
      </c>
      <c r="M690" s="61">
        <f>VLOOKUP($A690,[22]Dept!$A$4:$U$46,12,FALSE)*M$3%</f>
        <v>0</v>
      </c>
      <c r="N690" s="61">
        <f t="shared" si="573"/>
        <v>0</v>
      </c>
      <c r="O690" s="61">
        <f>VLOOKUP($A690,[22]Dept!$A$4:$U$46,14,FALSE)*O$3%</f>
        <v>0</v>
      </c>
      <c r="P690" s="61">
        <f>VLOOKUP($A690,[22]Dept!$A$4:$U$46,15,FALSE)*P$3%</f>
        <v>0</v>
      </c>
      <c r="Q690" s="61">
        <f>VLOOKUP($A690,[22]Dept!$A$4:$U$46,16,FALSE)*Q$3%</f>
        <v>0</v>
      </c>
      <c r="R690" s="61">
        <f t="shared" si="574"/>
        <v>0</v>
      </c>
      <c r="S690" s="61">
        <f>VLOOKUP($A690,[22]Dept!$A$4:$U$46,18,FALSE)*S$3%</f>
        <v>0</v>
      </c>
      <c r="T690" s="61">
        <f>VLOOKUP($A690,[22]Dept!$A$4:$U$46,19,FALSE)*T$3%</f>
        <v>0</v>
      </c>
      <c r="U690" s="61">
        <f>VLOOKUP($A690,[22]Dept!$A$4:$U$46,20,FALSE)*U$3%</f>
        <v>0</v>
      </c>
      <c r="V690" s="61">
        <f t="shared" si="575"/>
        <v>0</v>
      </c>
    </row>
    <row r="691" spans="1:22" hidden="1">
      <c r="A691" s="51">
        <v>643</v>
      </c>
      <c r="B691" s="11" t="s">
        <v>156</v>
      </c>
      <c r="C691" s="59" t="s">
        <v>227</v>
      </c>
      <c r="D691" s="59"/>
      <c r="E691" s="61">
        <f t="shared" si="615"/>
        <v>0</v>
      </c>
      <c r="F691" s="61"/>
      <c r="G691" s="61">
        <f>VLOOKUP($A691,[22]Dept!$A$4:$U$46,6,FALSE)*G$3%</f>
        <v>0</v>
      </c>
      <c r="H691" s="61">
        <f>VLOOKUP($A691,[22]Dept!$A$4:$U$46,7,FALSE)*H$3%</f>
        <v>0</v>
      </c>
      <c r="I691" s="61">
        <f>VLOOKUP($A691,[22]Dept!$A$4:$U$46,8,FALSE)*I$3%</f>
        <v>0</v>
      </c>
      <c r="J691" s="61">
        <f t="shared" si="631"/>
        <v>0</v>
      </c>
      <c r="K691" s="61">
        <f>VLOOKUP($A691,[22]Dept!$A$4:$U$46,10,FALSE)*K$3%</f>
        <v>0</v>
      </c>
      <c r="L691" s="61">
        <f>VLOOKUP($A691,[22]Dept!$A$4:$U$46,11,FALSE)*L$3%</f>
        <v>0</v>
      </c>
      <c r="M691" s="61">
        <f>VLOOKUP($A691,[22]Dept!$A$4:$U$46,12,FALSE)*M$3%</f>
        <v>0</v>
      </c>
      <c r="N691" s="61">
        <f t="shared" si="573"/>
        <v>0</v>
      </c>
      <c r="O691" s="61">
        <f>VLOOKUP($A691,[22]Dept!$A$4:$U$46,14,FALSE)*O$3%</f>
        <v>0</v>
      </c>
      <c r="P691" s="61">
        <f>VLOOKUP($A691,[22]Dept!$A$4:$U$46,15,FALSE)*P$3%</f>
        <v>0</v>
      </c>
      <c r="Q691" s="61">
        <f>VLOOKUP($A691,[22]Dept!$A$4:$U$46,16,FALSE)*Q$3%</f>
        <v>0</v>
      </c>
      <c r="R691" s="61">
        <f t="shared" si="574"/>
        <v>0</v>
      </c>
      <c r="S691" s="61">
        <f>VLOOKUP($A691,[22]Dept!$A$4:$U$46,18,FALSE)*S$3%</f>
        <v>0</v>
      </c>
      <c r="T691" s="61">
        <f>VLOOKUP($A691,[22]Dept!$A$4:$U$46,19,FALSE)*T$3%</f>
        <v>0</v>
      </c>
      <c r="U691" s="61">
        <f>VLOOKUP($A691,[22]Dept!$A$4:$U$46,20,FALSE)*U$3%</f>
        <v>0</v>
      </c>
      <c r="V691" s="61">
        <f t="shared" si="575"/>
        <v>0</v>
      </c>
    </row>
    <row r="692" spans="1:22" s="6" customFormat="1" hidden="1">
      <c r="A692" s="51">
        <v>644</v>
      </c>
      <c r="B692" s="11" t="s">
        <v>156</v>
      </c>
      <c r="C692" s="59" t="s">
        <v>226</v>
      </c>
      <c r="D692" s="59"/>
      <c r="E692" s="61">
        <f t="shared" si="615"/>
        <v>0</v>
      </c>
      <c r="F692" s="61"/>
      <c r="G692" s="61">
        <f>VLOOKUP($A692,[22]Dept!$A$4:$U$46,6,FALSE)*G$3%</f>
        <v>0</v>
      </c>
      <c r="H692" s="61">
        <f>VLOOKUP($A692,[22]Dept!$A$4:$U$46,7,FALSE)*H$3%</f>
        <v>0</v>
      </c>
      <c r="I692" s="61">
        <f>VLOOKUP($A692,[22]Dept!$A$4:$U$46,8,FALSE)*I$3%</f>
        <v>0</v>
      </c>
      <c r="J692" s="61">
        <f t="shared" si="631"/>
        <v>0</v>
      </c>
      <c r="K692" s="61">
        <f>VLOOKUP($A692,[22]Dept!$A$4:$U$46,10,FALSE)*K$3%</f>
        <v>0</v>
      </c>
      <c r="L692" s="61">
        <f>VLOOKUP($A692,[22]Dept!$A$4:$U$46,11,FALSE)*L$3%</f>
        <v>0</v>
      </c>
      <c r="M692" s="61">
        <f>VLOOKUP($A692,[22]Dept!$A$4:$U$46,12,FALSE)*M$3%</f>
        <v>0</v>
      </c>
      <c r="N692" s="61">
        <f t="shared" si="573"/>
        <v>0</v>
      </c>
      <c r="O692" s="61">
        <f>VLOOKUP($A692,[22]Dept!$A$4:$U$46,14,FALSE)*O$3%</f>
        <v>0</v>
      </c>
      <c r="P692" s="61">
        <f>VLOOKUP($A692,[22]Dept!$A$4:$U$46,15,FALSE)*P$3%</f>
        <v>0</v>
      </c>
      <c r="Q692" s="61">
        <f>VLOOKUP($A692,[22]Dept!$A$4:$U$46,16,FALSE)*Q$3%</f>
        <v>0</v>
      </c>
      <c r="R692" s="61">
        <f t="shared" si="574"/>
        <v>0</v>
      </c>
      <c r="S692" s="61">
        <f>VLOOKUP($A692,[22]Dept!$A$4:$U$46,18,FALSE)*S$3%</f>
        <v>0</v>
      </c>
      <c r="T692" s="61">
        <f>VLOOKUP($A692,[22]Dept!$A$4:$U$46,19,FALSE)*T$3%</f>
        <v>0</v>
      </c>
      <c r="U692" s="61">
        <f>VLOOKUP($A692,[22]Dept!$A$4:$U$46,20,FALSE)*U$3%</f>
        <v>0</v>
      </c>
      <c r="V692" s="61">
        <f t="shared" si="575"/>
        <v>0</v>
      </c>
    </row>
    <row r="693" spans="1:22" s="6" customFormat="1" hidden="1">
      <c r="A693" s="51">
        <v>645</v>
      </c>
      <c r="B693" s="11" t="s">
        <v>156</v>
      </c>
      <c r="C693" s="59" t="s">
        <v>225</v>
      </c>
      <c r="D693" s="59"/>
      <c r="E693" s="61">
        <f t="shared" si="615"/>
        <v>0</v>
      </c>
      <c r="F693" s="61"/>
      <c r="G693" s="61">
        <f>VLOOKUP($A693,[22]Dept!$A$4:$U$46,6,FALSE)*G$3%</f>
        <v>0</v>
      </c>
      <c r="H693" s="61">
        <f>VLOOKUP($A693,[22]Dept!$A$4:$U$46,7,FALSE)*H$3%</f>
        <v>0</v>
      </c>
      <c r="I693" s="61">
        <f>VLOOKUP($A693,[22]Dept!$A$4:$U$46,8,FALSE)*I$3%</f>
        <v>0</v>
      </c>
      <c r="J693" s="61">
        <f t="shared" si="631"/>
        <v>0</v>
      </c>
      <c r="K693" s="61">
        <f>VLOOKUP($A693,[22]Dept!$A$4:$U$46,10,FALSE)*K$3%</f>
        <v>0</v>
      </c>
      <c r="L693" s="61">
        <f>VLOOKUP($A693,[22]Dept!$A$4:$U$46,11,FALSE)*L$3%</f>
        <v>0</v>
      </c>
      <c r="M693" s="61">
        <f>VLOOKUP($A693,[22]Dept!$A$4:$U$46,12,FALSE)*M$3%</f>
        <v>0</v>
      </c>
      <c r="N693" s="61">
        <f t="shared" si="573"/>
        <v>0</v>
      </c>
      <c r="O693" s="61">
        <f>VLOOKUP($A693,[22]Dept!$A$4:$U$46,14,FALSE)*O$3%</f>
        <v>0</v>
      </c>
      <c r="P693" s="61">
        <f>VLOOKUP($A693,[22]Dept!$A$4:$U$46,15,FALSE)*P$3%</f>
        <v>0</v>
      </c>
      <c r="Q693" s="61">
        <f>VLOOKUP($A693,[22]Dept!$A$4:$U$46,16,FALSE)*Q$3%</f>
        <v>0</v>
      </c>
      <c r="R693" s="61">
        <f t="shared" si="574"/>
        <v>0</v>
      </c>
      <c r="S693" s="61">
        <f>VLOOKUP($A693,[22]Dept!$A$4:$U$46,18,FALSE)*S$3%</f>
        <v>0</v>
      </c>
      <c r="T693" s="61">
        <f>VLOOKUP($A693,[22]Dept!$A$4:$U$46,19,FALSE)*T$3%</f>
        <v>0</v>
      </c>
      <c r="U693" s="61">
        <f>VLOOKUP($A693,[22]Dept!$A$4:$U$46,20,FALSE)*U$3%</f>
        <v>0</v>
      </c>
      <c r="V693" s="61">
        <f t="shared" si="575"/>
        <v>0</v>
      </c>
    </row>
    <row r="694" spans="1:22" s="6" customFormat="1" hidden="1">
      <c r="A694" s="51">
        <v>646</v>
      </c>
      <c r="B694" s="11" t="s">
        <v>156</v>
      </c>
      <c r="C694" s="59" t="s">
        <v>224</v>
      </c>
      <c r="D694" s="59"/>
      <c r="E694" s="61">
        <f t="shared" si="615"/>
        <v>0</v>
      </c>
      <c r="F694" s="61"/>
      <c r="G694" s="61">
        <f>VLOOKUP($A694,[22]Dept!$A$4:$U$46,6,FALSE)*G$3%</f>
        <v>0</v>
      </c>
      <c r="H694" s="61">
        <f>VLOOKUP($A694,[22]Dept!$A$4:$U$46,7,FALSE)*H$3%</f>
        <v>0</v>
      </c>
      <c r="I694" s="61">
        <f>VLOOKUP($A694,[22]Dept!$A$4:$U$46,8,FALSE)*I$3%</f>
        <v>0</v>
      </c>
      <c r="J694" s="61">
        <f t="shared" si="631"/>
        <v>0</v>
      </c>
      <c r="K694" s="61">
        <f>VLOOKUP($A694,[22]Dept!$A$4:$U$46,10,FALSE)*K$3%</f>
        <v>0</v>
      </c>
      <c r="L694" s="61">
        <f>VLOOKUP($A694,[22]Dept!$A$4:$U$46,11,FALSE)*L$3%</f>
        <v>0</v>
      </c>
      <c r="M694" s="61">
        <f>VLOOKUP($A694,[22]Dept!$A$4:$U$46,12,FALSE)*M$3%</f>
        <v>0</v>
      </c>
      <c r="N694" s="61">
        <f t="shared" si="573"/>
        <v>0</v>
      </c>
      <c r="O694" s="61">
        <f>VLOOKUP($A694,[22]Dept!$A$4:$U$46,14,FALSE)*O$3%</f>
        <v>0</v>
      </c>
      <c r="P694" s="61">
        <f>VLOOKUP($A694,[22]Dept!$A$4:$U$46,15,FALSE)*P$3%</f>
        <v>0</v>
      </c>
      <c r="Q694" s="61">
        <f>VLOOKUP($A694,[22]Dept!$A$4:$U$46,16,FALSE)*Q$3%</f>
        <v>0</v>
      </c>
      <c r="R694" s="61">
        <f t="shared" si="574"/>
        <v>0</v>
      </c>
      <c r="S694" s="61">
        <f>VLOOKUP($A694,[22]Dept!$A$4:$U$46,18,FALSE)*S$3%</f>
        <v>0</v>
      </c>
      <c r="T694" s="61">
        <f>VLOOKUP($A694,[22]Dept!$A$4:$U$46,19,FALSE)*T$3%</f>
        <v>0</v>
      </c>
      <c r="U694" s="61">
        <f>VLOOKUP($A694,[22]Dept!$A$4:$U$46,20,FALSE)*U$3%</f>
        <v>0</v>
      </c>
      <c r="V694" s="61">
        <f t="shared" si="575"/>
        <v>0</v>
      </c>
    </row>
    <row r="695" spans="1:22" hidden="1">
      <c r="A695" s="112">
        <v>647</v>
      </c>
      <c r="B695" s="113" t="s">
        <v>160</v>
      </c>
      <c r="C695" s="114" t="s">
        <v>230</v>
      </c>
      <c r="D695" s="114"/>
      <c r="E695" s="74">
        <f>SUM(E696:E701)</f>
        <v>39297.222965983761</v>
      </c>
      <c r="F695" s="74"/>
      <c r="G695" s="68">
        <f>SUM(G696:G701)</f>
        <v>0</v>
      </c>
      <c r="H695" s="68">
        <f t="shared" ref="H695" si="632">SUM(H696:H701)</f>
        <v>0</v>
      </c>
      <c r="I695" s="68">
        <f t="shared" ref="I695" si="633">SUM(I696:I701)</f>
        <v>0</v>
      </c>
      <c r="J695" s="68">
        <f>SUM(G695:I695)</f>
        <v>0</v>
      </c>
      <c r="K695" s="68">
        <f>SUM(K696:K701)</f>
        <v>0</v>
      </c>
      <c r="L695" s="68">
        <f t="shared" ref="L695" si="634">SUM(L696:L701)</f>
        <v>0</v>
      </c>
      <c r="M695" s="68">
        <f t="shared" ref="M695" si="635">SUM(M696:M701)</f>
        <v>0</v>
      </c>
      <c r="N695" s="68">
        <f>SUM(K695:M695)</f>
        <v>0</v>
      </c>
      <c r="O695" s="68">
        <f>SUM(O696:O701)</f>
        <v>39297.222965983761</v>
      </c>
      <c r="P695" s="68">
        <f t="shared" ref="P695" si="636">SUM(P696:P701)</f>
        <v>0</v>
      </c>
      <c r="Q695" s="68">
        <f t="shared" ref="Q695" si="637">SUM(Q696:Q701)</f>
        <v>0</v>
      </c>
      <c r="R695" s="68">
        <f>SUM(O695:Q695)</f>
        <v>39297.222965983761</v>
      </c>
      <c r="S695" s="68">
        <f>SUM(S696:S701)</f>
        <v>0</v>
      </c>
      <c r="T695" s="68">
        <f t="shared" ref="T695" si="638">SUM(T696:T701)</f>
        <v>0</v>
      </c>
      <c r="U695" s="68">
        <f t="shared" ref="U695" si="639">SUM(U696:U701)</f>
        <v>0</v>
      </c>
      <c r="V695" s="68">
        <f>SUM(S695:U695)</f>
        <v>0</v>
      </c>
    </row>
    <row r="696" spans="1:22" s="6" customFormat="1" hidden="1">
      <c r="A696" s="51">
        <v>648</v>
      </c>
      <c r="B696" s="11" t="s">
        <v>160</v>
      </c>
      <c r="C696" s="59" t="s">
        <v>229</v>
      </c>
      <c r="D696" s="59"/>
      <c r="E696" s="61">
        <f t="shared" si="615"/>
        <v>31437.778372787012</v>
      </c>
      <c r="F696" s="61"/>
      <c r="G696" s="61">
        <f>VLOOKUP($A696,[22]Dept!$A$4:$U$46,6,FALSE)*G$3%</f>
        <v>0</v>
      </c>
      <c r="H696" s="61">
        <f>VLOOKUP($A696,[22]Dept!$A$4:$U$46,7,FALSE)*H$3%</f>
        <v>0</v>
      </c>
      <c r="I696" s="61">
        <f>VLOOKUP($A696,[22]Dept!$A$4:$U$46,8,FALSE)*I$3%</f>
        <v>0</v>
      </c>
      <c r="J696" s="61">
        <f t="shared" ref="J696:J701" si="640">SUM(G696:I696)</f>
        <v>0</v>
      </c>
      <c r="K696" s="61">
        <f>VLOOKUP($A696,[22]Dept!$A$4:$U$46,10,FALSE)*K$3%</f>
        <v>0</v>
      </c>
      <c r="L696" s="61">
        <f>VLOOKUP($A696,[22]Dept!$A$4:$U$46,11,FALSE)*L$3%</f>
        <v>0</v>
      </c>
      <c r="M696" s="61">
        <f>VLOOKUP($A696,[22]Dept!$A$4:$U$46,12,FALSE)*M$3%</f>
        <v>0</v>
      </c>
      <c r="N696" s="61">
        <f t="shared" ref="N696:N729" si="641">SUM(K696:M696)</f>
        <v>0</v>
      </c>
      <c r="O696" s="61">
        <f>VLOOKUP($A696,[22]Dept!$A$4:$U$46,14,FALSE)*O$3%</f>
        <v>31437.778372787012</v>
      </c>
      <c r="P696" s="61">
        <f>VLOOKUP($A696,[22]Dept!$A$4:$U$46,15,FALSE)*P$3%</f>
        <v>0</v>
      </c>
      <c r="Q696" s="61">
        <f>VLOOKUP($A696,[22]Dept!$A$4:$U$46,16,FALSE)*Q$3%</f>
        <v>0</v>
      </c>
      <c r="R696" s="61">
        <f t="shared" ref="R696:R729" si="642">SUM(O696:Q696)</f>
        <v>31437.778372787012</v>
      </c>
      <c r="S696" s="61">
        <f>VLOOKUP($A696,[22]Dept!$A$4:$U$46,18,FALSE)*S$3%</f>
        <v>0</v>
      </c>
      <c r="T696" s="61">
        <f>VLOOKUP($A696,[22]Dept!$A$4:$U$46,19,FALSE)*T$3%</f>
        <v>0</v>
      </c>
      <c r="U696" s="61">
        <f>VLOOKUP($A696,[22]Dept!$A$4:$U$46,20,FALSE)*U$3%</f>
        <v>0</v>
      </c>
      <c r="V696" s="61">
        <f t="shared" ref="V696:V729" si="643">SUM(S696:U696)</f>
        <v>0</v>
      </c>
    </row>
    <row r="697" spans="1:22" s="6" customFormat="1" hidden="1">
      <c r="A697" s="51">
        <v>649</v>
      </c>
      <c r="B697" s="11" t="s">
        <v>160</v>
      </c>
      <c r="C697" s="59" t="s">
        <v>228</v>
      </c>
      <c r="D697" s="59"/>
      <c r="E697" s="61">
        <f t="shared" si="615"/>
        <v>0</v>
      </c>
      <c r="F697" s="61"/>
      <c r="G697" s="61">
        <f>VLOOKUP($A697,[22]Dept!$A$4:$U$46,6,FALSE)*G$3%</f>
        <v>0</v>
      </c>
      <c r="H697" s="61">
        <f>VLOOKUP($A697,[22]Dept!$A$4:$U$46,7,FALSE)*H$3%</f>
        <v>0</v>
      </c>
      <c r="I697" s="61">
        <f>VLOOKUP($A697,[22]Dept!$A$4:$U$46,8,FALSE)*I$3%</f>
        <v>0</v>
      </c>
      <c r="J697" s="61">
        <f t="shared" si="640"/>
        <v>0</v>
      </c>
      <c r="K697" s="61">
        <f>VLOOKUP($A697,[22]Dept!$A$4:$U$46,10,FALSE)*K$3%</f>
        <v>0</v>
      </c>
      <c r="L697" s="61">
        <f>VLOOKUP($A697,[22]Dept!$A$4:$U$46,11,FALSE)*L$3%</f>
        <v>0</v>
      </c>
      <c r="M697" s="61">
        <f>VLOOKUP($A697,[22]Dept!$A$4:$U$46,12,FALSE)*M$3%</f>
        <v>0</v>
      </c>
      <c r="N697" s="61">
        <f t="shared" si="641"/>
        <v>0</v>
      </c>
      <c r="O697" s="61">
        <f>VLOOKUP($A697,[22]Dept!$A$4:$U$46,14,FALSE)*O$3%</f>
        <v>0</v>
      </c>
      <c r="P697" s="61">
        <f>VLOOKUP($A697,[22]Dept!$A$4:$U$46,15,FALSE)*P$3%</f>
        <v>0</v>
      </c>
      <c r="Q697" s="61">
        <f>VLOOKUP($A697,[22]Dept!$A$4:$U$46,16,FALSE)*Q$3%</f>
        <v>0</v>
      </c>
      <c r="R697" s="61">
        <f t="shared" si="642"/>
        <v>0</v>
      </c>
      <c r="S697" s="61">
        <f>VLOOKUP($A697,[22]Dept!$A$4:$U$46,18,FALSE)*S$3%</f>
        <v>0</v>
      </c>
      <c r="T697" s="61">
        <f>VLOOKUP($A697,[22]Dept!$A$4:$U$46,19,FALSE)*T$3%</f>
        <v>0</v>
      </c>
      <c r="U697" s="61">
        <f>VLOOKUP($A697,[22]Dept!$A$4:$U$46,20,FALSE)*U$3%</f>
        <v>0</v>
      </c>
      <c r="V697" s="61">
        <f t="shared" si="643"/>
        <v>0</v>
      </c>
    </row>
    <row r="698" spans="1:22" s="6" customFormat="1" hidden="1">
      <c r="A698" s="51">
        <v>650</v>
      </c>
      <c r="B698" s="11" t="s">
        <v>160</v>
      </c>
      <c r="C698" s="59" t="s">
        <v>227</v>
      </c>
      <c r="D698" s="59"/>
      <c r="E698" s="61">
        <f t="shared" si="615"/>
        <v>0</v>
      </c>
      <c r="F698" s="61"/>
      <c r="G698" s="61">
        <f>VLOOKUP($A698,[22]Dept!$A$4:$U$46,6,FALSE)*G$3%</f>
        <v>0</v>
      </c>
      <c r="H698" s="61">
        <f>VLOOKUP($A698,[22]Dept!$A$4:$U$46,7,FALSE)*H$3%</f>
        <v>0</v>
      </c>
      <c r="I698" s="61">
        <f>VLOOKUP($A698,[22]Dept!$A$4:$U$46,8,FALSE)*I$3%</f>
        <v>0</v>
      </c>
      <c r="J698" s="61">
        <f t="shared" si="640"/>
        <v>0</v>
      </c>
      <c r="K698" s="61">
        <f>VLOOKUP($A698,[22]Dept!$A$4:$U$46,10,FALSE)*K$3%</f>
        <v>0</v>
      </c>
      <c r="L698" s="61">
        <f>VLOOKUP($A698,[22]Dept!$A$4:$U$46,11,FALSE)*L$3%</f>
        <v>0</v>
      </c>
      <c r="M698" s="61">
        <f>VLOOKUP($A698,[22]Dept!$A$4:$U$46,12,FALSE)*M$3%</f>
        <v>0</v>
      </c>
      <c r="N698" s="61">
        <f t="shared" si="641"/>
        <v>0</v>
      </c>
      <c r="O698" s="61">
        <f>VLOOKUP($A698,[22]Dept!$A$4:$U$46,14,FALSE)*O$3%</f>
        <v>0</v>
      </c>
      <c r="P698" s="61">
        <f>VLOOKUP($A698,[22]Dept!$A$4:$U$46,15,FALSE)*P$3%</f>
        <v>0</v>
      </c>
      <c r="Q698" s="61">
        <f>VLOOKUP($A698,[22]Dept!$A$4:$U$46,16,FALSE)*Q$3%</f>
        <v>0</v>
      </c>
      <c r="R698" s="61">
        <f t="shared" si="642"/>
        <v>0</v>
      </c>
      <c r="S698" s="61">
        <f>VLOOKUP($A698,[22]Dept!$A$4:$U$46,18,FALSE)*S$3%</f>
        <v>0</v>
      </c>
      <c r="T698" s="61">
        <f>VLOOKUP($A698,[22]Dept!$A$4:$U$46,19,FALSE)*T$3%</f>
        <v>0</v>
      </c>
      <c r="U698" s="61">
        <f>VLOOKUP($A698,[22]Dept!$A$4:$U$46,20,FALSE)*U$3%</f>
        <v>0</v>
      </c>
      <c r="V698" s="61">
        <f t="shared" si="643"/>
        <v>0</v>
      </c>
    </row>
    <row r="699" spans="1:22" s="6" customFormat="1" hidden="1">
      <c r="A699" s="51">
        <v>651</v>
      </c>
      <c r="B699" s="11" t="s">
        <v>160</v>
      </c>
      <c r="C699" s="59" t="s">
        <v>226</v>
      </c>
      <c r="D699" s="59"/>
      <c r="E699" s="61">
        <f t="shared" si="615"/>
        <v>0</v>
      </c>
      <c r="F699" s="61"/>
      <c r="G699" s="61">
        <f>VLOOKUP($A699,[22]Dept!$A$4:$U$46,6,FALSE)*G$3%</f>
        <v>0</v>
      </c>
      <c r="H699" s="61">
        <f>VLOOKUP($A699,[22]Dept!$A$4:$U$46,7,FALSE)*H$3%</f>
        <v>0</v>
      </c>
      <c r="I699" s="61">
        <f>VLOOKUP($A699,[22]Dept!$A$4:$U$46,8,FALSE)*I$3%</f>
        <v>0</v>
      </c>
      <c r="J699" s="61">
        <f t="shared" si="640"/>
        <v>0</v>
      </c>
      <c r="K699" s="61">
        <f>VLOOKUP($A699,[22]Dept!$A$4:$U$46,10,FALSE)*K$3%</f>
        <v>0</v>
      </c>
      <c r="L699" s="61">
        <f>VLOOKUP($A699,[22]Dept!$A$4:$U$46,11,FALSE)*L$3%</f>
        <v>0</v>
      </c>
      <c r="M699" s="61">
        <f>VLOOKUP($A699,[22]Dept!$A$4:$U$46,12,FALSE)*M$3%</f>
        <v>0</v>
      </c>
      <c r="N699" s="61">
        <f t="shared" si="641"/>
        <v>0</v>
      </c>
      <c r="O699" s="61">
        <f>VLOOKUP($A699,[22]Dept!$A$4:$U$46,14,FALSE)*O$3%</f>
        <v>0</v>
      </c>
      <c r="P699" s="61">
        <f>VLOOKUP($A699,[22]Dept!$A$4:$U$46,15,FALSE)*P$3%</f>
        <v>0</v>
      </c>
      <c r="Q699" s="61">
        <f>VLOOKUP($A699,[22]Dept!$A$4:$U$46,16,FALSE)*Q$3%</f>
        <v>0</v>
      </c>
      <c r="R699" s="61">
        <f t="shared" si="642"/>
        <v>0</v>
      </c>
      <c r="S699" s="61">
        <f>VLOOKUP($A699,[22]Dept!$A$4:$U$46,18,FALSE)*S$3%</f>
        <v>0</v>
      </c>
      <c r="T699" s="61">
        <f>VLOOKUP($A699,[22]Dept!$A$4:$U$46,19,FALSE)*T$3%</f>
        <v>0</v>
      </c>
      <c r="U699" s="61">
        <f>VLOOKUP($A699,[22]Dept!$A$4:$U$46,20,FALSE)*U$3%</f>
        <v>0</v>
      </c>
      <c r="V699" s="61">
        <f t="shared" si="643"/>
        <v>0</v>
      </c>
    </row>
    <row r="700" spans="1:22" s="6" customFormat="1" hidden="1">
      <c r="A700" s="51">
        <v>652</v>
      </c>
      <c r="B700" s="11" t="s">
        <v>160</v>
      </c>
      <c r="C700" s="59" t="s">
        <v>225</v>
      </c>
      <c r="D700" s="59"/>
      <c r="E700" s="61">
        <f t="shared" si="615"/>
        <v>7859.444593196753</v>
      </c>
      <c r="F700" s="61"/>
      <c r="G700" s="61">
        <f>VLOOKUP($A700,[22]Dept!$A$4:$U$46,6,FALSE)*G$3%</f>
        <v>0</v>
      </c>
      <c r="H700" s="61">
        <f>VLOOKUP($A700,[22]Dept!$A$4:$U$46,7,FALSE)*H$3%</f>
        <v>0</v>
      </c>
      <c r="I700" s="61">
        <f>VLOOKUP($A700,[22]Dept!$A$4:$U$46,8,FALSE)*I$3%</f>
        <v>0</v>
      </c>
      <c r="J700" s="61">
        <f t="shared" si="640"/>
        <v>0</v>
      </c>
      <c r="K700" s="61">
        <f>VLOOKUP($A700,[22]Dept!$A$4:$U$46,10,FALSE)*K$3%</f>
        <v>0</v>
      </c>
      <c r="L700" s="61">
        <f>VLOOKUP($A700,[22]Dept!$A$4:$U$46,11,FALSE)*L$3%</f>
        <v>0</v>
      </c>
      <c r="M700" s="61">
        <f>VLOOKUP($A700,[22]Dept!$A$4:$U$46,12,FALSE)*M$3%</f>
        <v>0</v>
      </c>
      <c r="N700" s="61">
        <f t="shared" si="641"/>
        <v>0</v>
      </c>
      <c r="O700" s="61">
        <f>VLOOKUP($A700,[22]Dept!$A$4:$U$46,14,FALSE)*O$3%</f>
        <v>7859.444593196753</v>
      </c>
      <c r="P700" s="61">
        <f>VLOOKUP($A700,[22]Dept!$A$4:$U$46,15,FALSE)*P$3%</f>
        <v>0</v>
      </c>
      <c r="Q700" s="61">
        <f>VLOOKUP($A700,[22]Dept!$A$4:$U$46,16,FALSE)*Q$3%</f>
        <v>0</v>
      </c>
      <c r="R700" s="61">
        <f t="shared" si="642"/>
        <v>7859.444593196753</v>
      </c>
      <c r="S700" s="61">
        <f>VLOOKUP($A700,[22]Dept!$A$4:$U$46,18,FALSE)*S$3%</f>
        <v>0</v>
      </c>
      <c r="T700" s="61">
        <f>VLOOKUP($A700,[22]Dept!$A$4:$U$46,19,FALSE)*T$3%</f>
        <v>0</v>
      </c>
      <c r="U700" s="61">
        <f>VLOOKUP($A700,[22]Dept!$A$4:$U$46,20,FALSE)*U$3%</f>
        <v>0</v>
      </c>
      <c r="V700" s="61">
        <f t="shared" si="643"/>
        <v>0</v>
      </c>
    </row>
    <row r="701" spans="1:22" s="6" customFormat="1" hidden="1">
      <c r="A701" s="51">
        <v>653</v>
      </c>
      <c r="B701" s="11" t="s">
        <v>160</v>
      </c>
      <c r="C701" s="59" t="s">
        <v>224</v>
      </c>
      <c r="D701" s="59"/>
      <c r="E701" s="61">
        <f t="shared" si="615"/>
        <v>0</v>
      </c>
      <c r="F701" s="61"/>
      <c r="G701" s="61">
        <f>VLOOKUP($A701,[22]Dept!$A$4:$U$46,6,FALSE)*G$3%</f>
        <v>0</v>
      </c>
      <c r="H701" s="61">
        <f>VLOOKUP($A701,[22]Dept!$A$4:$U$46,7,FALSE)*H$3%</f>
        <v>0</v>
      </c>
      <c r="I701" s="61">
        <f>VLOOKUP($A701,[22]Dept!$A$4:$U$46,8,FALSE)*I$3%</f>
        <v>0</v>
      </c>
      <c r="J701" s="61">
        <f t="shared" si="640"/>
        <v>0</v>
      </c>
      <c r="K701" s="61">
        <f>VLOOKUP($A701,[22]Dept!$A$4:$U$46,10,FALSE)*K$3%</f>
        <v>0</v>
      </c>
      <c r="L701" s="61">
        <f>VLOOKUP($A701,[22]Dept!$A$4:$U$46,11,FALSE)*L$3%</f>
        <v>0</v>
      </c>
      <c r="M701" s="61">
        <f>VLOOKUP($A701,[22]Dept!$A$4:$U$46,12,FALSE)*M$3%</f>
        <v>0</v>
      </c>
      <c r="N701" s="61">
        <f t="shared" si="641"/>
        <v>0</v>
      </c>
      <c r="O701" s="61">
        <f>VLOOKUP($A701,[22]Dept!$A$4:$U$46,14,FALSE)*O$3%</f>
        <v>0</v>
      </c>
      <c r="P701" s="61">
        <f>VLOOKUP($A701,[22]Dept!$A$4:$U$46,15,FALSE)*P$3%</f>
        <v>0</v>
      </c>
      <c r="Q701" s="61">
        <f>VLOOKUP($A701,[22]Dept!$A$4:$U$46,16,FALSE)*Q$3%</f>
        <v>0</v>
      </c>
      <c r="R701" s="61">
        <f t="shared" si="642"/>
        <v>0</v>
      </c>
      <c r="S701" s="61">
        <f>VLOOKUP($A701,[22]Dept!$A$4:$U$46,18,FALSE)*S$3%</f>
        <v>0</v>
      </c>
      <c r="T701" s="61">
        <f>VLOOKUP($A701,[22]Dept!$A$4:$U$46,19,FALSE)*T$3%</f>
        <v>0</v>
      </c>
      <c r="U701" s="61">
        <f>VLOOKUP($A701,[22]Dept!$A$4:$U$46,20,FALSE)*U$3%</f>
        <v>0</v>
      </c>
      <c r="V701" s="61">
        <f t="shared" si="643"/>
        <v>0</v>
      </c>
    </row>
    <row r="702" spans="1:22" s="6" customFormat="1" hidden="1">
      <c r="A702" s="112">
        <v>654</v>
      </c>
      <c r="B702" s="113" t="s">
        <v>173</v>
      </c>
      <c r="C702" s="114" t="s">
        <v>223</v>
      </c>
      <c r="D702" s="114"/>
      <c r="E702" s="74">
        <f>SUM(E703:E708)</f>
        <v>0</v>
      </c>
      <c r="F702" s="74"/>
      <c r="G702" s="68">
        <f>SUM(G703:G708)</f>
        <v>0</v>
      </c>
      <c r="H702" s="68">
        <f t="shared" ref="H702" si="644">SUM(H703:H708)</f>
        <v>0</v>
      </c>
      <c r="I702" s="68">
        <f t="shared" ref="I702" si="645">SUM(I703:I708)</f>
        <v>0</v>
      </c>
      <c r="J702" s="68">
        <f>SUM(G702:I702)</f>
        <v>0</v>
      </c>
      <c r="K702" s="68">
        <f>SUM(K703:K708)</f>
        <v>0</v>
      </c>
      <c r="L702" s="68">
        <f t="shared" ref="L702" si="646">SUM(L703:L708)</f>
        <v>0</v>
      </c>
      <c r="M702" s="68">
        <f t="shared" ref="M702" si="647">SUM(M703:M708)</f>
        <v>0</v>
      </c>
      <c r="N702" s="68">
        <f>SUM(K702:M702)</f>
        <v>0</v>
      </c>
      <c r="O702" s="68">
        <f>SUM(O703:O708)</f>
        <v>0</v>
      </c>
      <c r="P702" s="68">
        <f t="shared" ref="P702" si="648">SUM(P703:P708)</f>
        <v>0</v>
      </c>
      <c r="Q702" s="68">
        <f t="shared" ref="Q702" si="649">SUM(Q703:Q708)</f>
        <v>0</v>
      </c>
      <c r="R702" s="68">
        <f>SUM(O702:Q702)</f>
        <v>0</v>
      </c>
      <c r="S702" s="68">
        <f>SUM(S703:S708)</f>
        <v>0</v>
      </c>
      <c r="T702" s="68">
        <f t="shared" ref="T702" si="650">SUM(T703:T708)</f>
        <v>0</v>
      </c>
      <c r="U702" s="68">
        <f t="shared" ref="U702" si="651">SUM(U703:U708)</f>
        <v>0</v>
      </c>
      <c r="V702" s="68">
        <f>SUM(S702:U702)</f>
        <v>0</v>
      </c>
    </row>
    <row r="703" spans="1:22" s="6" customFormat="1" hidden="1">
      <c r="A703" s="51">
        <v>655</v>
      </c>
      <c r="B703" s="11" t="s">
        <v>173</v>
      </c>
      <c r="C703" s="59" t="s">
        <v>229</v>
      </c>
      <c r="D703" s="59"/>
      <c r="E703" s="61">
        <f t="shared" si="615"/>
        <v>0</v>
      </c>
      <c r="F703" s="61"/>
      <c r="G703" s="61">
        <f>VLOOKUP($A703,[13]Dept!$A$4:$U$42,6,FALSE)*G$3%</f>
        <v>0</v>
      </c>
      <c r="H703" s="61">
        <f>VLOOKUP($A703,[13]Dept!$A$4:$U$42,7,FALSE)*H$3%</f>
        <v>0</v>
      </c>
      <c r="I703" s="61">
        <f>VLOOKUP($A703,[13]Dept!$A$4:$U$42,8,FALSE)*I$3%</f>
        <v>0</v>
      </c>
      <c r="J703" s="61">
        <f t="shared" ref="J703:J708" si="652">SUM(G703:I703)</f>
        <v>0</v>
      </c>
      <c r="K703" s="61">
        <f>VLOOKUP($A703,[13]Dept!$A$4:$U$42,10,FALSE)*K$3%</f>
        <v>0</v>
      </c>
      <c r="L703" s="61">
        <f>VLOOKUP($A703,[13]Dept!$A$4:$U$42,11,FALSE)*L$3%</f>
        <v>0</v>
      </c>
      <c r="M703" s="61">
        <f>VLOOKUP($A703,[13]Dept!$A$4:$U$42,12,FALSE)*M$3%</f>
        <v>0</v>
      </c>
      <c r="N703" s="61">
        <f t="shared" ref="N703:N708" si="653">SUM(K703:M703)</f>
        <v>0</v>
      </c>
      <c r="O703" s="61">
        <f>VLOOKUP($A703,[13]Dept!$A$4:$U$42,14,FALSE)*O$3%</f>
        <v>0</v>
      </c>
      <c r="P703" s="61">
        <f>VLOOKUP($A703,[13]Dept!$A$4:$U$42,15,FALSE)*P$3%</f>
        <v>0</v>
      </c>
      <c r="Q703" s="61">
        <f>VLOOKUP($A703,[13]Dept!$A$4:$U$42,16,FALSE)*Q$3%</f>
        <v>0</v>
      </c>
      <c r="R703" s="61">
        <f t="shared" ref="R703:R708" si="654">SUM(O703:Q703)</f>
        <v>0</v>
      </c>
      <c r="S703" s="61">
        <f>VLOOKUP($A703,[13]Dept!$A$4:$U$42,18,FALSE)*S$3%</f>
        <v>0</v>
      </c>
      <c r="T703" s="61">
        <f>VLOOKUP($A703,[13]Dept!$A$4:$U$42,19,FALSE)*T$3%</f>
        <v>0</v>
      </c>
      <c r="U703" s="61">
        <f>VLOOKUP($A703,[13]Dept!$A$4:$U$42,20,FALSE)*U$3%</f>
        <v>0</v>
      </c>
      <c r="V703" s="61">
        <f t="shared" ref="V703:V708" si="655">SUM(S703:U703)</f>
        <v>0</v>
      </c>
    </row>
    <row r="704" spans="1:22" s="6" customFormat="1" hidden="1">
      <c r="A704" s="51">
        <v>656</v>
      </c>
      <c r="B704" s="11" t="s">
        <v>173</v>
      </c>
      <c r="C704" s="59" t="s">
        <v>228</v>
      </c>
      <c r="D704" s="59"/>
      <c r="E704" s="61">
        <f t="shared" si="615"/>
        <v>0</v>
      </c>
      <c r="F704" s="61"/>
      <c r="G704" s="61">
        <f>VLOOKUP($A704,[13]Dept!$A$4:$U$42,6,FALSE)*G$3%</f>
        <v>0</v>
      </c>
      <c r="H704" s="61">
        <f>VLOOKUP($A704,[13]Dept!$A$4:$U$42,7,FALSE)*H$3%</f>
        <v>0</v>
      </c>
      <c r="I704" s="61">
        <f>VLOOKUP($A704,[13]Dept!$A$4:$U$42,8,FALSE)*I$3%</f>
        <v>0</v>
      </c>
      <c r="J704" s="61">
        <f t="shared" si="652"/>
        <v>0</v>
      </c>
      <c r="K704" s="61">
        <f>VLOOKUP($A704,[13]Dept!$A$4:$U$42,10,FALSE)*K$3%</f>
        <v>0</v>
      </c>
      <c r="L704" s="61">
        <f>VLOOKUP($A704,[13]Dept!$A$4:$U$42,11,FALSE)*L$3%</f>
        <v>0</v>
      </c>
      <c r="M704" s="61">
        <f>VLOOKUP($A704,[13]Dept!$A$4:$U$42,12,FALSE)*M$3%</f>
        <v>0</v>
      </c>
      <c r="N704" s="61">
        <f t="shared" si="653"/>
        <v>0</v>
      </c>
      <c r="O704" s="61">
        <f>VLOOKUP($A704,[13]Dept!$A$4:$U$42,14,FALSE)*O$3%</f>
        <v>0</v>
      </c>
      <c r="P704" s="61">
        <f>VLOOKUP($A704,[13]Dept!$A$4:$U$42,15,FALSE)*P$3%</f>
        <v>0</v>
      </c>
      <c r="Q704" s="61">
        <f>VLOOKUP($A704,[13]Dept!$A$4:$U$42,16,FALSE)*Q$3%</f>
        <v>0</v>
      </c>
      <c r="R704" s="61">
        <f t="shared" si="654"/>
        <v>0</v>
      </c>
      <c r="S704" s="61">
        <f>VLOOKUP($A704,[13]Dept!$A$4:$U$42,18,FALSE)*S$3%</f>
        <v>0</v>
      </c>
      <c r="T704" s="61">
        <f>VLOOKUP($A704,[13]Dept!$A$4:$U$42,19,FALSE)*T$3%</f>
        <v>0</v>
      </c>
      <c r="U704" s="61">
        <f>VLOOKUP($A704,[13]Dept!$A$4:$U$42,20,FALSE)*U$3%</f>
        <v>0</v>
      </c>
      <c r="V704" s="61">
        <f t="shared" si="655"/>
        <v>0</v>
      </c>
    </row>
    <row r="705" spans="1:22" s="6" customFormat="1" hidden="1">
      <c r="A705" s="51">
        <v>657</v>
      </c>
      <c r="B705" s="11" t="s">
        <v>173</v>
      </c>
      <c r="C705" s="59" t="s">
        <v>227</v>
      </c>
      <c r="D705" s="59"/>
      <c r="E705" s="61">
        <f t="shared" si="615"/>
        <v>0</v>
      </c>
      <c r="F705" s="61"/>
      <c r="G705" s="61">
        <f>VLOOKUP($A705,[13]Dept!$A$4:$U$42,6,FALSE)*G$3%</f>
        <v>0</v>
      </c>
      <c r="H705" s="61">
        <f>VLOOKUP($A705,[13]Dept!$A$4:$U$42,7,FALSE)*H$3%</f>
        <v>0</v>
      </c>
      <c r="I705" s="61">
        <f>VLOOKUP($A705,[13]Dept!$A$4:$U$42,8,FALSE)*I$3%</f>
        <v>0</v>
      </c>
      <c r="J705" s="61">
        <f t="shared" si="652"/>
        <v>0</v>
      </c>
      <c r="K705" s="61">
        <f>VLOOKUP($A705,[13]Dept!$A$4:$U$42,10,FALSE)*K$3%</f>
        <v>0</v>
      </c>
      <c r="L705" s="61">
        <f>VLOOKUP($A705,[13]Dept!$A$4:$U$42,11,FALSE)*L$3%</f>
        <v>0</v>
      </c>
      <c r="M705" s="61">
        <f>VLOOKUP($A705,[13]Dept!$A$4:$U$42,12,FALSE)*M$3%</f>
        <v>0</v>
      </c>
      <c r="N705" s="61">
        <f t="shared" si="653"/>
        <v>0</v>
      </c>
      <c r="O705" s="61">
        <f>VLOOKUP($A705,[13]Dept!$A$4:$U$42,14,FALSE)*O$3%</f>
        <v>0</v>
      </c>
      <c r="P705" s="61">
        <f>VLOOKUP($A705,[13]Dept!$A$4:$U$42,15,FALSE)*P$3%</f>
        <v>0</v>
      </c>
      <c r="Q705" s="61">
        <f>VLOOKUP($A705,[13]Dept!$A$4:$U$42,16,FALSE)*Q$3%</f>
        <v>0</v>
      </c>
      <c r="R705" s="61">
        <f t="shared" si="654"/>
        <v>0</v>
      </c>
      <c r="S705" s="61">
        <f>VLOOKUP($A705,[13]Dept!$A$4:$U$42,18,FALSE)*S$3%</f>
        <v>0</v>
      </c>
      <c r="T705" s="61">
        <f>VLOOKUP($A705,[13]Dept!$A$4:$U$42,19,FALSE)*T$3%</f>
        <v>0</v>
      </c>
      <c r="U705" s="61">
        <f>VLOOKUP($A705,[13]Dept!$A$4:$U$42,20,FALSE)*U$3%</f>
        <v>0</v>
      </c>
      <c r="V705" s="61">
        <f t="shared" si="655"/>
        <v>0</v>
      </c>
    </row>
    <row r="706" spans="1:22" s="6" customFormat="1" hidden="1">
      <c r="A706" s="51">
        <v>658</v>
      </c>
      <c r="B706" s="11" t="s">
        <v>173</v>
      </c>
      <c r="C706" s="59" t="s">
        <v>226</v>
      </c>
      <c r="D706" s="59"/>
      <c r="E706" s="61">
        <f t="shared" si="615"/>
        <v>0</v>
      </c>
      <c r="F706" s="61"/>
      <c r="G706" s="61">
        <f>VLOOKUP($A706,[13]Dept!$A$4:$U$42,6,FALSE)*G$3%</f>
        <v>0</v>
      </c>
      <c r="H706" s="61">
        <f>VLOOKUP($A706,[13]Dept!$A$4:$U$42,7,FALSE)*H$3%</f>
        <v>0</v>
      </c>
      <c r="I706" s="61">
        <f>VLOOKUP($A706,[13]Dept!$A$4:$U$42,8,FALSE)*I$3%</f>
        <v>0</v>
      </c>
      <c r="J706" s="61">
        <f t="shared" si="652"/>
        <v>0</v>
      </c>
      <c r="K706" s="61">
        <f>VLOOKUP($A706,[13]Dept!$A$4:$U$42,10,FALSE)*K$3%</f>
        <v>0</v>
      </c>
      <c r="L706" s="61">
        <f>VLOOKUP($A706,[13]Dept!$A$4:$U$42,11,FALSE)*L$3%</f>
        <v>0</v>
      </c>
      <c r="M706" s="61">
        <f>VLOOKUP($A706,[13]Dept!$A$4:$U$42,12,FALSE)*M$3%</f>
        <v>0</v>
      </c>
      <c r="N706" s="61">
        <f t="shared" si="653"/>
        <v>0</v>
      </c>
      <c r="O706" s="61">
        <f>VLOOKUP($A706,[13]Dept!$A$4:$U$42,14,FALSE)*O$3%</f>
        <v>0</v>
      </c>
      <c r="P706" s="61">
        <f>VLOOKUP($A706,[13]Dept!$A$4:$U$42,15,FALSE)*P$3%</f>
        <v>0</v>
      </c>
      <c r="Q706" s="61">
        <f>VLOOKUP($A706,[13]Dept!$A$4:$U$42,16,FALSE)*Q$3%</f>
        <v>0</v>
      </c>
      <c r="R706" s="61">
        <f t="shared" si="654"/>
        <v>0</v>
      </c>
      <c r="S706" s="61">
        <f>VLOOKUP($A706,[13]Dept!$A$4:$U$42,18,FALSE)*S$3%</f>
        <v>0</v>
      </c>
      <c r="T706" s="61">
        <f>VLOOKUP($A706,[13]Dept!$A$4:$U$42,19,FALSE)*T$3%</f>
        <v>0</v>
      </c>
      <c r="U706" s="61">
        <f>VLOOKUP($A706,[13]Dept!$A$4:$U$42,20,FALSE)*U$3%</f>
        <v>0</v>
      </c>
      <c r="V706" s="61">
        <f t="shared" si="655"/>
        <v>0</v>
      </c>
    </row>
    <row r="707" spans="1:22" s="6" customFormat="1" hidden="1">
      <c r="A707" s="51">
        <v>659</v>
      </c>
      <c r="B707" s="11" t="s">
        <v>173</v>
      </c>
      <c r="C707" s="59" t="s">
        <v>225</v>
      </c>
      <c r="D707" s="59"/>
      <c r="E707" s="61">
        <f t="shared" si="615"/>
        <v>0</v>
      </c>
      <c r="F707" s="61"/>
      <c r="G707" s="61">
        <f>VLOOKUP($A707,[13]Dept!$A$4:$U$42,6,FALSE)*G$3%</f>
        <v>0</v>
      </c>
      <c r="H707" s="61">
        <f>VLOOKUP($A707,[13]Dept!$A$4:$U$42,7,FALSE)*H$3%</f>
        <v>0</v>
      </c>
      <c r="I707" s="61">
        <f>VLOOKUP($A707,[13]Dept!$A$4:$U$42,8,FALSE)*I$3%</f>
        <v>0</v>
      </c>
      <c r="J707" s="61">
        <f t="shared" si="652"/>
        <v>0</v>
      </c>
      <c r="K707" s="61">
        <f>VLOOKUP($A707,[13]Dept!$A$4:$U$42,10,FALSE)*K$3%</f>
        <v>0</v>
      </c>
      <c r="L707" s="61">
        <f>VLOOKUP($A707,[13]Dept!$A$4:$U$42,11,FALSE)*L$3%</f>
        <v>0</v>
      </c>
      <c r="M707" s="61">
        <f>VLOOKUP($A707,[13]Dept!$A$4:$U$42,12,FALSE)*M$3%</f>
        <v>0</v>
      </c>
      <c r="N707" s="61">
        <f t="shared" si="653"/>
        <v>0</v>
      </c>
      <c r="O707" s="61">
        <f>VLOOKUP($A707,[13]Dept!$A$4:$U$42,14,FALSE)*O$3%</f>
        <v>0</v>
      </c>
      <c r="P707" s="61">
        <f>VLOOKUP($A707,[13]Dept!$A$4:$U$42,15,FALSE)*P$3%</f>
        <v>0</v>
      </c>
      <c r="Q707" s="61">
        <f>VLOOKUP($A707,[13]Dept!$A$4:$U$42,16,FALSE)*Q$3%</f>
        <v>0</v>
      </c>
      <c r="R707" s="61">
        <f t="shared" si="654"/>
        <v>0</v>
      </c>
      <c r="S707" s="61">
        <f>VLOOKUP($A707,[13]Dept!$A$4:$U$42,18,FALSE)*S$3%</f>
        <v>0</v>
      </c>
      <c r="T707" s="61">
        <f>VLOOKUP($A707,[13]Dept!$A$4:$U$42,19,FALSE)*T$3%</f>
        <v>0</v>
      </c>
      <c r="U707" s="61">
        <f>VLOOKUP($A707,[13]Dept!$A$4:$U$42,20,FALSE)*U$3%</f>
        <v>0</v>
      </c>
      <c r="V707" s="61">
        <f t="shared" si="655"/>
        <v>0</v>
      </c>
    </row>
    <row r="708" spans="1:22" s="6" customFormat="1" hidden="1">
      <c r="A708" s="51">
        <v>660</v>
      </c>
      <c r="B708" s="11" t="s">
        <v>173</v>
      </c>
      <c r="C708" s="59" t="s">
        <v>224</v>
      </c>
      <c r="D708" s="59"/>
      <c r="E708" s="61">
        <f t="shared" si="615"/>
        <v>0</v>
      </c>
      <c r="F708" s="61"/>
      <c r="G708" s="61">
        <f>VLOOKUP($A708,[13]Dept!$A$4:$U$42,6,FALSE)*G$3%</f>
        <v>0</v>
      </c>
      <c r="H708" s="61">
        <f>VLOOKUP($A708,[13]Dept!$A$4:$U$42,7,FALSE)*H$3%</f>
        <v>0</v>
      </c>
      <c r="I708" s="61">
        <f>VLOOKUP($A708,[13]Dept!$A$4:$U$42,8,FALSE)*I$3%</f>
        <v>0</v>
      </c>
      <c r="J708" s="61">
        <f t="shared" si="652"/>
        <v>0</v>
      </c>
      <c r="K708" s="61">
        <f>VLOOKUP($A708,[13]Dept!$A$4:$U$42,10,FALSE)*K$3%</f>
        <v>0</v>
      </c>
      <c r="L708" s="61">
        <f>VLOOKUP($A708,[13]Dept!$A$4:$U$42,11,FALSE)*L$3%</f>
        <v>0</v>
      </c>
      <c r="M708" s="61">
        <f>VLOOKUP($A708,[13]Dept!$A$4:$U$42,12,FALSE)*M$3%</f>
        <v>0</v>
      </c>
      <c r="N708" s="61">
        <f t="shared" si="653"/>
        <v>0</v>
      </c>
      <c r="O708" s="61">
        <f>VLOOKUP($A708,[13]Dept!$A$4:$U$42,14,FALSE)*O$3%</f>
        <v>0</v>
      </c>
      <c r="P708" s="61">
        <f>VLOOKUP($A708,[13]Dept!$A$4:$U$42,15,FALSE)*P$3%</f>
        <v>0</v>
      </c>
      <c r="Q708" s="61">
        <f>VLOOKUP($A708,[13]Dept!$A$4:$U$42,16,FALSE)*Q$3%</f>
        <v>0</v>
      </c>
      <c r="R708" s="61">
        <f t="shared" si="654"/>
        <v>0</v>
      </c>
      <c r="S708" s="61">
        <f>VLOOKUP($A708,[13]Dept!$A$4:$U$42,18,FALSE)*S$3%</f>
        <v>0</v>
      </c>
      <c r="T708" s="61">
        <f>VLOOKUP($A708,[13]Dept!$A$4:$U$42,19,FALSE)*T$3%</f>
        <v>0</v>
      </c>
      <c r="U708" s="61">
        <f>VLOOKUP($A708,[13]Dept!$A$4:$U$42,20,FALSE)*U$3%</f>
        <v>0</v>
      </c>
      <c r="V708" s="61">
        <f t="shared" si="655"/>
        <v>0</v>
      </c>
    </row>
    <row r="709" spans="1:22" s="6" customFormat="1" hidden="1">
      <c r="A709" s="112">
        <v>661</v>
      </c>
      <c r="B709" s="113" t="s">
        <v>175</v>
      </c>
      <c r="C709" s="114" t="s">
        <v>230</v>
      </c>
      <c r="D709" s="114"/>
      <c r="E709" s="74">
        <f>SUM(E710:E715)</f>
        <v>0</v>
      </c>
      <c r="F709" s="74"/>
      <c r="G709" s="68">
        <f>SUM(G710:G715)</f>
        <v>0</v>
      </c>
      <c r="H709" s="68">
        <f t="shared" ref="H709:I709" si="656">SUM(H710:H715)</f>
        <v>0</v>
      </c>
      <c r="I709" s="68">
        <f t="shared" si="656"/>
        <v>0</v>
      </c>
      <c r="J709" s="68">
        <f>SUM(G709:I709)</f>
        <v>0</v>
      </c>
      <c r="K709" s="68">
        <f>SUM(K710:K715)</f>
        <v>0</v>
      </c>
      <c r="L709" s="68">
        <f t="shared" ref="L709:M709" si="657">SUM(L710:L715)</f>
        <v>0</v>
      </c>
      <c r="M709" s="68">
        <f t="shared" si="657"/>
        <v>0</v>
      </c>
      <c r="N709" s="68">
        <f>SUM(K709:M709)</f>
        <v>0</v>
      </c>
      <c r="O709" s="68">
        <f>SUM(O710:O715)</f>
        <v>0</v>
      </c>
      <c r="P709" s="68">
        <f t="shared" ref="P709:Q709" si="658">SUM(P710:P715)</f>
        <v>0</v>
      </c>
      <c r="Q709" s="68">
        <f t="shared" si="658"/>
        <v>0</v>
      </c>
      <c r="R709" s="68">
        <f>SUM(O709:Q709)</f>
        <v>0</v>
      </c>
      <c r="S709" s="68">
        <f>SUM(S710:S715)</f>
        <v>0</v>
      </c>
      <c r="T709" s="68">
        <f t="shared" ref="T709:U709" si="659">SUM(T710:T715)</f>
        <v>0</v>
      </c>
      <c r="U709" s="68">
        <f t="shared" si="659"/>
        <v>0</v>
      </c>
      <c r="V709" s="68">
        <f>SUM(S709:U709)</f>
        <v>0</v>
      </c>
    </row>
    <row r="710" spans="1:22" hidden="1">
      <c r="A710" s="51">
        <v>662</v>
      </c>
      <c r="B710" s="11" t="s">
        <v>175</v>
      </c>
      <c r="C710" s="59" t="s">
        <v>229</v>
      </c>
      <c r="D710" s="59"/>
      <c r="E710" s="61">
        <f t="shared" si="615"/>
        <v>0</v>
      </c>
      <c r="F710" s="61"/>
      <c r="G710" s="61">
        <f>VLOOKUP($A710,[13]Dept!$A$4:$U$42,6,FALSE)*G$3%</f>
        <v>0</v>
      </c>
      <c r="H710" s="61">
        <f>VLOOKUP($A710,[13]Dept!$A$4:$U$42,7,FALSE)*H$3%</f>
        <v>0</v>
      </c>
      <c r="I710" s="61">
        <f>VLOOKUP($A710,[13]Dept!$A$4:$U$42,8,FALSE)*I$3%</f>
        <v>0</v>
      </c>
      <c r="J710" s="61">
        <f t="shared" ref="J710:J715" si="660">SUM(G710:I710)</f>
        <v>0</v>
      </c>
      <c r="K710" s="61">
        <f>VLOOKUP($A710,[13]Dept!$A$4:$U$42,10,FALSE)*K$3%</f>
        <v>0</v>
      </c>
      <c r="L710" s="61">
        <f>VLOOKUP($A710,[13]Dept!$A$4:$U$42,11,FALSE)*L$3%</f>
        <v>0</v>
      </c>
      <c r="M710" s="61">
        <f>VLOOKUP($A710,[13]Dept!$A$4:$U$42,12,FALSE)*M$3%</f>
        <v>0</v>
      </c>
      <c r="N710" s="61">
        <f t="shared" ref="N710:N715" si="661">SUM(K710:M710)</f>
        <v>0</v>
      </c>
      <c r="O710" s="61">
        <f>VLOOKUP($A710,[13]Dept!$A$4:$U$42,14,FALSE)*O$3%</f>
        <v>0</v>
      </c>
      <c r="P710" s="61">
        <f>VLOOKUP($A710,[13]Dept!$A$4:$U$42,15,FALSE)*P$3%</f>
        <v>0</v>
      </c>
      <c r="Q710" s="61">
        <f>VLOOKUP($A710,[13]Dept!$A$4:$U$42,16,FALSE)*Q$3%</f>
        <v>0</v>
      </c>
      <c r="R710" s="61">
        <f t="shared" ref="R710:R715" si="662">SUM(O710:Q710)</f>
        <v>0</v>
      </c>
      <c r="S710" s="61">
        <f>VLOOKUP($A710,[13]Dept!$A$4:$U$42,18,FALSE)*S$3%</f>
        <v>0</v>
      </c>
      <c r="T710" s="61">
        <f>VLOOKUP($A710,[13]Dept!$A$4:$U$42,19,FALSE)*T$3%</f>
        <v>0</v>
      </c>
      <c r="U710" s="61">
        <f>VLOOKUP($A710,[13]Dept!$A$4:$U$42,20,FALSE)*U$3%</f>
        <v>0</v>
      </c>
      <c r="V710" s="61">
        <f t="shared" ref="V710:V715" si="663">SUM(S710:U710)</f>
        <v>0</v>
      </c>
    </row>
    <row r="711" spans="1:22" s="6" customFormat="1" hidden="1">
      <c r="A711" s="51">
        <v>663</v>
      </c>
      <c r="B711" s="11" t="s">
        <v>175</v>
      </c>
      <c r="C711" s="59" t="s">
        <v>228</v>
      </c>
      <c r="D711" s="59"/>
      <c r="E711" s="61">
        <f t="shared" si="615"/>
        <v>0</v>
      </c>
      <c r="F711" s="61"/>
      <c r="G711" s="61">
        <f>VLOOKUP($A711,[13]Dept!$A$4:$U$42,6,FALSE)*G$3%</f>
        <v>0</v>
      </c>
      <c r="H711" s="61">
        <f>VLOOKUP($A711,[13]Dept!$A$4:$U$42,7,FALSE)*H$3%</f>
        <v>0</v>
      </c>
      <c r="I711" s="61">
        <f>VLOOKUP($A711,[13]Dept!$A$4:$U$42,8,FALSE)*I$3%</f>
        <v>0</v>
      </c>
      <c r="J711" s="61">
        <f t="shared" si="660"/>
        <v>0</v>
      </c>
      <c r="K711" s="61">
        <f>VLOOKUP($A711,[13]Dept!$A$4:$U$42,10,FALSE)*K$3%</f>
        <v>0</v>
      </c>
      <c r="L711" s="61">
        <f>VLOOKUP($A711,[13]Dept!$A$4:$U$42,11,FALSE)*L$3%</f>
        <v>0</v>
      </c>
      <c r="M711" s="61">
        <f>VLOOKUP($A711,[13]Dept!$A$4:$U$42,12,FALSE)*M$3%</f>
        <v>0</v>
      </c>
      <c r="N711" s="61">
        <f t="shared" si="661"/>
        <v>0</v>
      </c>
      <c r="O711" s="61">
        <f>VLOOKUP($A711,[13]Dept!$A$4:$U$42,14,FALSE)*O$3%</f>
        <v>0</v>
      </c>
      <c r="P711" s="61">
        <f>VLOOKUP($A711,[13]Dept!$A$4:$U$42,15,FALSE)*P$3%</f>
        <v>0</v>
      </c>
      <c r="Q711" s="61">
        <f>VLOOKUP($A711,[13]Dept!$A$4:$U$42,16,FALSE)*Q$3%</f>
        <v>0</v>
      </c>
      <c r="R711" s="61">
        <f t="shared" si="662"/>
        <v>0</v>
      </c>
      <c r="S711" s="61">
        <f>VLOOKUP($A711,[13]Dept!$A$4:$U$42,18,FALSE)*S$3%</f>
        <v>0</v>
      </c>
      <c r="T711" s="61">
        <f>VLOOKUP($A711,[13]Dept!$A$4:$U$42,19,FALSE)*T$3%</f>
        <v>0</v>
      </c>
      <c r="U711" s="61">
        <f>VLOOKUP($A711,[13]Dept!$A$4:$U$42,20,FALSE)*U$3%</f>
        <v>0</v>
      </c>
      <c r="V711" s="61">
        <f t="shared" si="663"/>
        <v>0</v>
      </c>
    </row>
    <row r="712" spans="1:22" s="6" customFormat="1" hidden="1">
      <c r="A712" s="51">
        <v>664</v>
      </c>
      <c r="B712" s="11" t="s">
        <v>175</v>
      </c>
      <c r="C712" s="59" t="s">
        <v>227</v>
      </c>
      <c r="D712" s="59"/>
      <c r="E712" s="61">
        <f t="shared" si="615"/>
        <v>0</v>
      </c>
      <c r="F712" s="61"/>
      <c r="G712" s="61">
        <f>VLOOKUP($A712,[13]Dept!$A$4:$U$42,6,FALSE)*G$3%</f>
        <v>0</v>
      </c>
      <c r="H712" s="61">
        <f>VLOOKUP($A712,[13]Dept!$A$4:$U$42,7,FALSE)*H$3%</f>
        <v>0</v>
      </c>
      <c r="I712" s="61">
        <f>VLOOKUP($A712,[13]Dept!$A$4:$U$42,8,FALSE)*I$3%</f>
        <v>0</v>
      </c>
      <c r="J712" s="61">
        <f t="shared" si="660"/>
        <v>0</v>
      </c>
      <c r="K712" s="61">
        <f>VLOOKUP($A712,[13]Dept!$A$4:$U$42,10,FALSE)*K$3%</f>
        <v>0</v>
      </c>
      <c r="L712" s="61">
        <f>VLOOKUP($A712,[13]Dept!$A$4:$U$42,11,FALSE)*L$3%</f>
        <v>0</v>
      </c>
      <c r="M712" s="61">
        <f>VLOOKUP($A712,[13]Dept!$A$4:$U$42,12,FALSE)*M$3%</f>
        <v>0</v>
      </c>
      <c r="N712" s="61">
        <f t="shared" si="661"/>
        <v>0</v>
      </c>
      <c r="O712" s="61">
        <f>VLOOKUP($A712,[13]Dept!$A$4:$U$42,14,FALSE)*O$3%</f>
        <v>0</v>
      </c>
      <c r="P712" s="61">
        <f>VLOOKUP($A712,[13]Dept!$A$4:$U$42,15,FALSE)*P$3%</f>
        <v>0</v>
      </c>
      <c r="Q712" s="61">
        <f>VLOOKUP($A712,[13]Dept!$A$4:$U$42,16,FALSE)*Q$3%</f>
        <v>0</v>
      </c>
      <c r="R712" s="61">
        <f t="shared" si="662"/>
        <v>0</v>
      </c>
      <c r="S712" s="61">
        <f>VLOOKUP($A712,[13]Dept!$A$4:$U$42,18,FALSE)*S$3%</f>
        <v>0</v>
      </c>
      <c r="T712" s="61">
        <f>VLOOKUP($A712,[13]Dept!$A$4:$U$42,19,FALSE)*T$3%</f>
        <v>0</v>
      </c>
      <c r="U712" s="61">
        <f>VLOOKUP($A712,[13]Dept!$A$4:$U$42,20,FALSE)*U$3%</f>
        <v>0</v>
      </c>
      <c r="V712" s="61">
        <f t="shared" si="663"/>
        <v>0</v>
      </c>
    </row>
    <row r="713" spans="1:22" s="6" customFormat="1" hidden="1">
      <c r="A713" s="51">
        <v>665</v>
      </c>
      <c r="B713" s="11" t="s">
        <v>175</v>
      </c>
      <c r="C713" s="59" t="s">
        <v>226</v>
      </c>
      <c r="D713" s="59"/>
      <c r="E713" s="61">
        <f t="shared" si="615"/>
        <v>0</v>
      </c>
      <c r="F713" s="61"/>
      <c r="G713" s="61">
        <f>VLOOKUP($A713,[13]Dept!$A$4:$U$42,6,FALSE)*G$3%</f>
        <v>0</v>
      </c>
      <c r="H713" s="61">
        <f>VLOOKUP($A713,[13]Dept!$A$4:$U$42,7,FALSE)*H$3%</f>
        <v>0</v>
      </c>
      <c r="I713" s="61">
        <f>VLOOKUP($A713,[13]Dept!$A$4:$U$42,8,FALSE)*I$3%</f>
        <v>0</v>
      </c>
      <c r="J713" s="61">
        <f t="shared" si="660"/>
        <v>0</v>
      </c>
      <c r="K713" s="61">
        <f>VLOOKUP($A713,[13]Dept!$A$4:$U$42,10,FALSE)*K$3%</f>
        <v>0</v>
      </c>
      <c r="L713" s="61">
        <f>VLOOKUP($A713,[13]Dept!$A$4:$U$42,11,FALSE)*L$3%</f>
        <v>0</v>
      </c>
      <c r="M713" s="61">
        <f>VLOOKUP($A713,[13]Dept!$A$4:$U$42,12,FALSE)*M$3%</f>
        <v>0</v>
      </c>
      <c r="N713" s="61">
        <f t="shared" si="661"/>
        <v>0</v>
      </c>
      <c r="O713" s="61">
        <f>VLOOKUP($A713,[13]Dept!$A$4:$U$42,14,FALSE)*O$3%</f>
        <v>0</v>
      </c>
      <c r="P713" s="61">
        <f>VLOOKUP($A713,[13]Dept!$A$4:$U$42,15,FALSE)*P$3%</f>
        <v>0</v>
      </c>
      <c r="Q713" s="61">
        <f>VLOOKUP($A713,[13]Dept!$A$4:$U$42,16,FALSE)*Q$3%</f>
        <v>0</v>
      </c>
      <c r="R713" s="61">
        <f t="shared" si="662"/>
        <v>0</v>
      </c>
      <c r="S713" s="61">
        <f>VLOOKUP($A713,[13]Dept!$A$4:$U$42,18,FALSE)*S$3%</f>
        <v>0</v>
      </c>
      <c r="T713" s="61">
        <f>VLOOKUP($A713,[13]Dept!$A$4:$U$42,19,FALSE)*T$3%</f>
        <v>0</v>
      </c>
      <c r="U713" s="61">
        <f>VLOOKUP($A713,[13]Dept!$A$4:$U$42,20,FALSE)*U$3%</f>
        <v>0</v>
      </c>
      <c r="V713" s="61">
        <f t="shared" si="663"/>
        <v>0</v>
      </c>
    </row>
    <row r="714" spans="1:22" s="6" customFormat="1" hidden="1">
      <c r="A714" s="51">
        <v>666</v>
      </c>
      <c r="B714" s="11" t="s">
        <v>175</v>
      </c>
      <c r="C714" s="59" t="s">
        <v>225</v>
      </c>
      <c r="D714" s="59"/>
      <c r="E714" s="61">
        <f t="shared" si="615"/>
        <v>0</v>
      </c>
      <c r="F714" s="61"/>
      <c r="G714" s="61">
        <f>VLOOKUP($A714,[13]Dept!$A$4:$U$42,6,FALSE)*G$3%</f>
        <v>0</v>
      </c>
      <c r="H714" s="61">
        <f>VLOOKUP($A714,[13]Dept!$A$4:$U$42,7,FALSE)*H$3%</f>
        <v>0</v>
      </c>
      <c r="I714" s="61">
        <f>VLOOKUP($A714,[13]Dept!$A$4:$U$42,8,FALSE)*I$3%</f>
        <v>0</v>
      </c>
      <c r="J714" s="61">
        <f t="shared" si="660"/>
        <v>0</v>
      </c>
      <c r="K714" s="61">
        <f>VLOOKUP($A714,[13]Dept!$A$4:$U$42,10,FALSE)*K$3%</f>
        <v>0</v>
      </c>
      <c r="L714" s="61">
        <f>VLOOKUP($A714,[13]Dept!$A$4:$U$42,11,FALSE)*L$3%</f>
        <v>0</v>
      </c>
      <c r="M714" s="61">
        <f>VLOOKUP($A714,[13]Dept!$A$4:$U$42,12,FALSE)*M$3%</f>
        <v>0</v>
      </c>
      <c r="N714" s="61">
        <f t="shared" si="661"/>
        <v>0</v>
      </c>
      <c r="O714" s="61">
        <f>VLOOKUP($A714,[13]Dept!$A$4:$U$42,14,FALSE)*O$3%</f>
        <v>0</v>
      </c>
      <c r="P714" s="61">
        <f>VLOOKUP($A714,[13]Dept!$A$4:$U$42,15,FALSE)*P$3%</f>
        <v>0</v>
      </c>
      <c r="Q714" s="61">
        <f>VLOOKUP($A714,[13]Dept!$A$4:$U$42,16,FALSE)*Q$3%</f>
        <v>0</v>
      </c>
      <c r="R714" s="61">
        <f t="shared" si="662"/>
        <v>0</v>
      </c>
      <c r="S714" s="61">
        <f>VLOOKUP($A714,[13]Dept!$A$4:$U$42,18,FALSE)*S$3%</f>
        <v>0</v>
      </c>
      <c r="T714" s="61">
        <f>VLOOKUP($A714,[13]Dept!$A$4:$U$42,19,FALSE)*T$3%</f>
        <v>0</v>
      </c>
      <c r="U714" s="61">
        <f>VLOOKUP($A714,[13]Dept!$A$4:$U$42,20,FALSE)*U$3%</f>
        <v>0</v>
      </c>
      <c r="V714" s="61">
        <f t="shared" si="663"/>
        <v>0</v>
      </c>
    </row>
    <row r="715" spans="1:22" s="6" customFormat="1" hidden="1">
      <c r="A715" s="51">
        <v>667</v>
      </c>
      <c r="B715" s="11" t="s">
        <v>175</v>
      </c>
      <c r="C715" s="59" t="s">
        <v>224</v>
      </c>
      <c r="D715" s="59"/>
      <c r="E715" s="61">
        <f t="shared" si="615"/>
        <v>0</v>
      </c>
      <c r="F715" s="61"/>
      <c r="G715" s="61">
        <f>VLOOKUP($A715,[13]Dept!$A$4:$U$42,6,FALSE)*G$3%</f>
        <v>0</v>
      </c>
      <c r="H715" s="61">
        <f>VLOOKUP($A715,[13]Dept!$A$4:$U$42,7,FALSE)*H$3%</f>
        <v>0</v>
      </c>
      <c r="I715" s="61">
        <f>VLOOKUP($A715,[13]Dept!$A$4:$U$42,8,FALSE)*I$3%</f>
        <v>0</v>
      </c>
      <c r="J715" s="61">
        <f t="shared" si="660"/>
        <v>0</v>
      </c>
      <c r="K715" s="61">
        <f>VLOOKUP($A715,[13]Dept!$A$4:$U$42,10,FALSE)*K$3%</f>
        <v>0</v>
      </c>
      <c r="L715" s="61">
        <f>VLOOKUP($A715,[13]Dept!$A$4:$U$42,11,FALSE)*L$3%</f>
        <v>0</v>
      </c>
      <c r="M715" s="61">
        <f>VLOOKUP($A715,[13]Dept!$A$4:$U$42,12,FALSE)*M$3%</f>
        <v>0</v>
      </c>
      <c r="N715" s="61">
        <f t="shared" si="661"/>
        <v>0</v>
      </c>
      <c r="O715" s="61">
        <f>VLOOKUP($A715,[13]Dept!$A$4:$U$42,14,FALSE)*O$3%</f>
        <v>0</v>
      </c>
      <c r="P715" s="61">
        <f>VLOOKUP($A715,[13]Dept!$A$4:$U$42,15,FALSE)*P$3%</f>
        <v>0</v>
      </c>
      <c r="Q715" s="61">
        <f>VLOOKUP($A715,[13]Dept!$A$4:$U$42,16,FALSE)*Q$3%</f>
        <v>0</v>
      </c>
      <c r="R715" s="61">
        <f t="shared" si="662"/>
        <v>0</v>
      </c>
      <c r="S715" s="61">
        <f>VLOOKUP($A715,[13]Dept!$A$4:$U$42,18,FALSE)*S$3%</f>
        <v>0</v>
      </c>
      <c r="T715" s="61">
        <f>VLOOKUP($A715,[13]Dept!$A$4:$U$42,19,FALSE)*T$3%</f>
        <v>0</v>
      </c>
      <c r="U715" s="61">
        <f>VLOOKUP($A715,[13]Dept!$A$4:$U$42,20,FALSE)*U$3%</f>
        <v>0</v>
      </c>
      <c r="V715" s="61">
        <f t="shared" si="663"/>
        <v>0</v>
      </c>
    </row>
    <row r="716" spans="1:22" s="6" customFormat="1" hidden="1">
      <c r="A716" s="112">
        <v>668</v>
      </c>
      <c r="B716" s="113" t="s">
        <v>163</v>
      </c>
      <c r="C716" s="114" t="s">
        <v>223</v>
      </c>
      <c r="D716" s="114"/>
      <c r="E716" s="74">
        <f>SUM(E717:E722)</f>
        <v>0</v>
      </c>
      <c r="F716" s="74"/>
      <c r="G716" s="68">
        <f>SUM(G717:G722)</f>
        <v>0</v>
      </c>
      <c r="H716" s="68">
        <f t="shared" ref="H716" si="664">SUM(H717:H722)</f>
        <v>0</v>
      </c>
      <c r="I716" s="68">
        <f t="shared" ref="I716" si="665">SUM(I717:I722)</f>
        <v>0</v>
      </c>
      <c r="J716" s="68">
        <f>SUM(G716:I716)</f>
        <v>0</v>
      </c>
      <c r="K716" s="68">
        <f>SUM(K717:K722)</f>
        <v>0</v>
      </c>
      <c r="L716" s="68">
        <f t="shared" ref="L716" si="666">SUM(L717:L722)</f>
        <v>0</v>
      </c>
      <c r="M716" s="68">
        <f t="shared" ref="M716" si="667">SUM(M717:M722)</f>
        <v>0</v>
      </c>
      <c r="N716" s="68">
        <f>SUM(K716:M716)</f>
        <v>0</v>
      </c>
      <c r="O716" s="68">
        <f>SUM(O717:O722)</f>
        <v>0</v>
      </c>
      <c r="P716" s="68">
        <f t="shared" ref="P716" si="668">SUM(P717:P722)</f>
        <v>0</v>
      </c>
      <c r="Q716" s="68">
        <f t="shared" ref="Q716" si="669">SUM(Q717:Q722)</f>
        <v>0</v>
      </c>
      <c r="R716" s="68">
        <f>SUM(O716:Q716)</f>
        <v>0</v>
      </c>
      <c r="S716" s="68">
        <f>SUM(S717:S722)</f>
        <v>0</v>
      </c>
      <c r="T716" s="68">
        <f t="shared" ref="T716" si="670">SUM(T717:T722)</f>
        <v>0</v>
      </c>
      <c r="U716" s="68">
        <f t="shared" ref="U716" si="671">SUM(U717:U722)</f>
        <v>0</v>
      </c>
      <c r="V716" s="68">
        <f>SUM(S716:U716)</f>
        <v>0</v>
      </c>
    </row>
    <row r="717" spans="1:22" s="6" customFormat="1" hidden="1">
      <c r="A717" s="51">
        <v>669</v>
      </c>
      <c r="B717" s="11" t="s">
        <v>163</v>
      </c>
      <c r="C717" s="59" t="s">
        <v>229</v>
      </c>
      <c r="D717" s="59"/>
      <c r="E717" s="61">
        <f t="shared" si="615"/>
        <v>0</v>
      </c>
      <c r="F717" s="61"/>
      <c r="G717" s="61">
        <f>VLOOKUP($A717,[8]Dept!$A$4:$U$44,6,FALSE)*G$3%</f>
        <v>0</v>
      </c>
      <c r="H717" s="61">
        <f>VLOOKUP($A717,[8]Dept!$A$4:$U$44,7,FALSE)*H$3%</f>
        <v>0</v>
      </c>
      <c r="I717" s="61">
        <f>VLOOKUP($A717,[8]Dept!$A$4:$U$44,8,FALSE)*I$3%</f>
        <v>0</v>
      </c>
      <c r="J717" s="61">
        <f t="shared" ref="J717:J729" si="672">SUM(G717:I717)</f>
        <v>0</v>
      </c>
      <c r="K717" s="61">
        <f>VLOOKUP($A717,[8]Dept!$A$4:$U$44,10,FALSE)*K$3%</f>
        <v>0</v>
      </c>
      <c r="L717" s="61">
        <f>VLOOKUP($A717,[8]Dept!$A$4:$U$44,11,FALSE)*L$3%</f>
        <v>0</v>
      </c>
      <c r="M717" s="61">
        <f>VLOOKUP($A717,[8]Dept!$A$4:$U$44,12,FALSE)*M$3%</f>
        <v>0</v>
      </c>
      <c r="N717" s="61">
        <f t="shared" si="641"/>
        <v>0</v>
      </c>
      <c r="O717" s="61">
        <f>VLOOKUP($A717,[8]Dept!$A$4:$U$44,14,FALSE)*O$3%</f>
        <v>0</v>
      </c>
      <c r="P717" s="61">
        <f>VLOOKUP($A717,[8]Dept!$A$4:$U$44,15,FALSE)*P$3%</f>
        <v>0</v>
      </c>
      <c r="Q717" s="61">
        <f>VLOOKUP($A717,[8]Dept!$A$4:$U$44,16,FALSE)*Q$3%</f>
        <v>0</v>
      </c>
      <c r="R717" s="61">
        <f t="shared" si="642"/>
        <v>0</v>
      </c>
      <c r="S717" s="61">
        <f>VLOOKUP($A717,[8]Dept!$A$4:$U$44,18,FALSE)*S$3%</f>
        <v>0</v>
      </c>
      <c r="T717" s="61">
        <f>VLOOKUP($A717,[8]Dept!$A$4:$U$44,19,FALSE)*T$3%</f>
        <v>0</v>
      </c>
      <c r="U717" s="61">
        <f>VLOOKUP($A717,[8]Dept!$A$4:$U$44,20,FALSE)*U$3%</f>
        <v>0</v>
      </c>
      <c r="V717" s="61">
        <f t="shared" si="643"/>
        <v>0</v>
      </c>
    </row>
    <row r="718" spans="1:22" s="6" customFormat="1" hidden="1">
      <c r="A718" s="51">
        <v>670</v>
      </c>
      <c r="B718" s="11" t="s">
        <v>163</v>
      </c>
      <c r="C718" s="59" t="s">
        <v>228</v>
      </c>
      <c r="D718" s="59"/>
      <c r="E718" s="61">
        <f t="shared" si="615"/>
        <v>0</v>
      </c>
      <c r="F718" s="61"/>
      <c r="G718" s="61">
        <f>VLOOKUP($A718,[8]Dept!$A$4:$U$44,6,FALSE)*G$3%</f>
        <v>0</v>
      </c>
      <c r="H718" s="61">
        <f>VLOOKUP($A718,[8]Dept!$A$4:$U$44,7,FALSE)*H$3%</f>
        <v>0</v>
      </c>
      <c r="I718" s="61">
        <f>VLOOKUP($A718,[8]Dept!$A$4:$U$44,8,FALSE)*I$3%</f>
        <v>0</v>
      </c>
      <c r="J718" s="61">
        <f t="shared" si="672"/>
        <v>0</v>
      </c>
      <c r="K718" s="61">
        <f>VLOOKUP($A718,[8]Dept!$A$4:$U$44,10,FALSE)*K$3%</f>
        <v>0</v>
      </c>
      <c r="L718" s="61">
        <f>VLOOKUP($A718,[8]Dept!$A$4:$U$44,11,FALSE)*L$3%</f>
        <v>0</v>
      </c>
      <c r="M718" s="61">
        <f>VLOOKUP($A718,[8]Dept!$A$4:$U$44,12,FALSE)*M$3%</f>
        <v>0</v>
      </c>
      <c r="N718" s="61">
        <f t="shared" si="641"/>
        <v>0</v>
      </c>
      <c r="O718" s="61">
        <f>VLOOKUP($A718,[8]Dept!$A$4:$U$44,14,FALSE)*O$3%</f>
        <v>0</v>
      </c>
      <c r="P718" s="61">
        <f>VLOOKUP($A718,[8]Dept!$A$4:$U$44,15,FALSE)*P$3%</f>
        <v>0</v>
      </c>
      <c r="Q718" s="61">
        <f>VLOOKUP($A718,[8]Dept!$A$4:$U$44,16,FALSE)*Q$3%</f>
        <v>0</v>
      </c>
      <c r="R718" s="61">
        <f t="shared" si="642"/>
        <v>0</v>
      </c>
      <c r="S718" s="61">
        <f>VLOOKUP($A718,[8]Dept!$A$4:$U$44,18,FALSE)*S$3%</f>
        <v>0</v>
      </c>
      <c r="T718" s="61">
        <f>VLOOKUP($A718,[8]Dept!$A$4:$U$44,19,FALSE)*T$3%</f>
        <v>0</v>
      </c>
      <c r="U718" s="61">
        <f>VLOOKUP($A718,[8]Dept!$A$4:$U$44,20,FALSE)*U$3%</f>
        <v>0</v>
      </c>
      <c r="V718" s="61">
        <f t="shared" si="643"/>
        <v>0</v>
      </c>
    </row>
    <row r="719" spans="1:22" hidden="1">
      <c r="A719" s="51">
        <v>671</v>
      </c>
      <c r="B719" s="11" t="s">
        <v>163</v>
      </c>
      <c r="C719" s="59" t="s">
        <v>227</v>
      </c>
      <c r="D719" s="59"/>
      <c r="E719" s="61">
        <f t="shared" si="615"/>
        <v>0</v>
      </c>
      <c r="F719" s="61"/>
      <c r="G719" s="61">
        <f>VLOOKUP($A719,[8]Dept!$A$4:$U$44,6,FALSE)*G$3%</f>
        <v>0</v>
      </c>
      <c r="H719" s="61">
        <f>VLOOKUP($A719,[8]Dept!$A$4:$U$44,7,FALSE)*H$3%</f>
        <v>0</v>
      </c>
      <c r="I719" s="61">
        <f>VLOOKUP($A719,[8]Dept!$A$4:$U$44,8,FALSE)*I$3%</f>
        <v>0</v>
      </c>
      <c r="J719" s="61">
        <f t="shared" si="672"/>
        <v>0</v>
      </c>
      <c r="K719" s="61">
        <f>VLOOKUP($A719,[8]Dept!$A$4:$U$44,10,FALSE)*K$3%</f>
        <v>0</v>
      </c>
      <c r="L719" s="61">
        <f>VLOOKUP($A719,[8]Dept!$A$4:$U$44,11,FALSE)*L$3%</f>
        <v>0</v>
      </c>
      <c r="M719" s="61">
        <f>VLOOKUP($A719,[8]Dept!$A$4:$U$44,12,FALSE)*M$3%</f>
        <v>0</v>
      </c>
      <c r="N719" s="61">
        <f t="shared" si="641"/>
        <v>0</v>
      </c>
      <c r="O719" s="61">
        <f>VLOOKUP($A719,[8]Dept!$A$4:$U$44,14,FALSE)*O$3%</f>
        <v>0</v>
      </c>
      <c r="P719" s="61">
        <f>VLOOKUP($A719,[8]Dept!$A$4:$U$44,15,FALSE)*P$3%</f>
        <v>0</v>
      </c>
      <c r="Q719" s="61">
        <f>VLOOKUP($A719,[8]Dept!$A$4:$U$44,16,FALSE)*Q$3%</f>
        <v>0</v>
      </c>
      <c r="R719" s="61">
        <f t="shared" si="642"/>
        <v>0</v>
      </c>
      <c r="S719" s="61">
        <f>VLOOKUP($A719,[8]Dept!$A$4:$U$44,18,FALSE)*S$3%</f>
        <v>0</v>
      </c>
      <c r="T719" s="61">
        <f>VLOOKUP($A719,[8]Dept!$A$4:$U$44,19,FALSE)*T$3%</f>
        <v>0</v>
      </c>
      <c r="U719" s="61">
        <f>VLOOKUP($A719,[8]Dept!$A$4:$U$44,20,FALSE)*U$3%</f>
        <v>0</v>
      </c>
      <c r="V719" s="61">
        <f t="shared" si="643"/>
        <v>0</v>
      </c>
    </row>
    <row r="720" spans="1:22" s="6" customFormat="1" hidden="1">
      <c r="A720" s="51">
        <v>672</v>
      </c>
      <c r="B720" s="11" t="s">
        <v>163</v>
      </c>
      <c r="C720" s="59" t="s">
        <v>226</v>
      </c>
      <c r="D720" s="59"/>
      <c r="E720" s="61">
        <f t="shared" si="615"/>
        <v>0</v>
      </c>
      <c r="F720" s="61"/>
      <c r="G720" s="61">
        <f>VLOOKUP($A720,[8]Dept!$A$4:$U$44,6,FALSE)*G$3%</f>
        <v>0</v>
      </c>
      <c r="H720" s="61">
        <f>VLOOKUP($A720,[8]Dept!$A$4:$U$44,7,FALSE)*H$3%</f>
        <v>0</v>
      </c>
      <c r="I720" s="61">
        <f>VLOOKUP($A720,[8]Dept!$A$4:$U$44,8,FALSE)*I$3%</f>
        <v>0</v>
      </c>
      <c r="J720" s="61">
        <f t="shared" si="672"/>
        <v>0</v>
      </c>
      <c r="K720" s="61">
        <f>VLOOKUP($A720,[8]Dept!$A$4:$U$44,10,FALSE)*K$3%</f>
        <v>0</v>
      </c>
      <c r="L720" s="61">
        <f>VLOOKUP($A720,[8]Dept!$A$4:$U$44,11,FALSE)*L$3%</f>
        <v>0</v>
      </c>
      <c r="M720" s="61">
        <f>VLOOKUP($A720,[8]Dept!$A$4:$U$44,12,FALSE)*M$3%</f>
        <v>0</v>
      </c>
      <c r="N720" s="61">
        <f t="shared" si="641"/>
        <v>0</v>
      </c>
      <c r="O720" s="61">
        <f>VLOOKUP($A720,[8]Dept!$A$4:$U$44,14,FALSE)*O$3%</f>
        <v>0</v>
      </c>
      <c r="P720" s="61">
        <f>VLOOKUP($A720,[8]Dept!$A$4:$U$44,15,FALSE)*P$3%</f>
        <v>0</v>
      </c>
      <c r="Q720" s="61">
        <f>VLOOKUP($A720,[8]Dept!$A$4:$U$44,16,FALSE)*Q$3%</f>
        <v>0</v>
      </c>
      <c r="R720" s="61">
        <f t="shared" si="642"/>
        <v>0</v>
      </c>
      <c r="S720" s="61">
        <f>VLOOKUP($A720,[8]Dept!$A$4:$U$44,18,FALSE)*S$3%</f>
        <v>0</v>
      </c>
      <c r="T720" s="61">
        <f>VLOOKUP($A720,[8]Dept!$A$4:$U$44,19,FALSE)*T$3%</f>
        <v>0</v>
      </c>
      <c r="U720" s="61">
        <f>VLOOKUP($A720,[8]Dept!$A$4:$U$44,20,FALSE)*U$3%</f>
        <v>0</v>
      </c>
      <c r="V720" s="61">
        <f t="shared" si="643"/>
        <v>0</v>
      </c>
    </row>
    <row r="721" spans="1:22" s="6" customFormat="1" hidden="1">
      <c r="A721" s="51">
        <v>673</v>
      </c>
      <c r="B721" s="11" t="s">
        <v>163</v>
      </c>
      <c r="C721" s="59" t="s">
        <v>225</v>
      </c>
      <c r="D721" s="59"/>
      <c r="E721" s="61">
        <f t="shared" si="615"/>
        <v>0</v>
      </c>
      <c r="F721" s="61"/>
      <c r="G721" s="61">
        <f>VLOOKUP($A721,[8]Dept!$A$4:$U$44,6,FALSE)*G$3%</f>
        <v>0</v>
      </c>
      <c r="H721" s="61">
        <f>VLOOKUP($A721,[8]Dept!$A$4:$U$44,7,FALSE)*H$3%</f>
        <v>0</v>
      </c>
      <c r="I721" s="61">
        <f>VLOOKUP($A721,[8]Dept!$A$4:$U$44,8,FALSE)*I$3%</f>
        <v>0</v>
      </c>
      <c r="J721" s="61">
        <f t="shared" si="672"/>
        <v>0</v>
      </c>
      <c r="K721" s="61">
        <f>VLOOKUP($A721,[8]Dept!$A$4:$U$44,10,FALSE)*K$3%</f>
        <v>0</v>
      </c>
      <c r="L721" s="61">
        <f>VLOOKUP($A721,[8]Dept!$A$4:$U$44,11,FALSE)*L$3%</f>
        <v>0</v>
      </c>
      <c r="M721" s="61">
        <f>VLOOKUP($A721,[8]Dept!$A$4:$U$44,12,FALSE)*M$3%</f>
        <v>0</v>
      </c>
      <c r="N721" s="61">
        <f t="shared" si="641"/>
        <v>0</v>
      </c>
      <c r="O721" s="61">
        <f>VLOOKUP($A721,[8]Dept!$A$4:$U$44,14,FALSE)*O$3%</f>
        <v>0</v>
      </c>
      <c r="P721" s="61">
        <f>VLOOKUP($A721,[8]Dept!$A$4:$U$44,15,FALSE)*P$3%</f>
        <v>0</v>
      </c>
      <c r="Q721" s="61">
        <f>VLOOKUP($A721,[8]Dept!$A$4:$U$44,16,FALSE)*Q$3%</f>
        <v>0</v>
      </c>
      <c r="R721" s="61">
        <f t="shared" si="642"/>
        <v>0</v>
      </c>
      <c r="S721" s="61">
        <f>VLOOKUP($A721,[8]Dept!$A$4:$U$44,18,FALSE)*S$3%</f>
        <v>0</v>
      </c>
      <c r="T721" s="61">
        <f>VLOOKUP($A721,[8]Dept!$A$4:$U$44,19,FALSE)*T$3%</f>
        <v>0</v>
      </c>
      <c r="U721" s="61">
        <f>VLOOKUP($A721,[8]Dept!$A$4:$U$44,20,FALSE)*U$3%</f>
        <v>0</v>
      </c>
      <c r="V721" s="61">
        <f t="shared" si="643"/>
        <v>0</v>
      </c>
    </row>
    <row r="722" spans="1:22" s="6" customFormat="1" hidden="1">
      <c r="A722" s="51">
        <v>674</v>
      </c>
      <c r="B722" s="11" t="s">
        <v>163</v>
      </c>
      <c r="C722" s="59" t="s">
        <v>224</v>
      </c>
      <c r="D722" s="59"/>
      <c r="E722" s="61">
        <f t="shared" si="615"/>
        <v>0</v>
      </c>
      <c r="F722" s="61"/>
      <c r="G722" s="61">
        <f>VLOOKUP($A722,[8]Dept!$A$4:$U$44,6,FALSE)*G$3%</f>
        <v>0</v>
      </c>
      <c r="H722" s="61">
        <f>VLOOKUP($A722,[8]Dept!$A$4:$U$44,7,FALSE)*H$3%</f>
        <v>0</v>
      </c>
      <c r="I722" s="61">
        <f>VLOOKUP($A722,[8]Dept!$A$4:$U$44,8,FALSE)*I$3%</f>
        <v>0</v>
      </c>
      <c r="J722" s="61">
        <f t="shared" si="672"/>
        <v>0</v>
      </c>
      <c r="K722" s="61">
        <f>VLOOKUP($A722,[8]Dept!$A$4:$U$44,10,FALSE)*K$3%</f>
        <v>0</v>
      </c>
      <c r="L722" s="61">
        <f>VLOOKUP($A722,[8]Dept!$A$4:$U$44,11,FALSE)*L$3%</f>
        <v>0</v>
      </c>
      <c r="M722" s="61">
        <f>VLOOKUP($A722,[8]Dept!$A$4:$U$44,12,FALSE)*M$3%</f>
        <v>0</v>
      </c>
      <c r="N722" s="61">
        <f t="shared" si="641"/>
        <v>0</v>
      </c>
      <c r="O722" s="61">
        <f>VLOOKUP($A722,[8]Dept!$A$4:$U$44,14,FALSE)*O$3%</f>
        <v>0</v>
      </c>
      <c r="P722" s="61">
        <f>VLOOKUP($A722,[8]Dept!$A$4:$U$44,15,FALSE)*P$3%</f>
        <v>0</v>
      </c>
      <c r="Q722" s="61">
        <f>VLOOKUP($A722,[8]Dept!$A$4:$U$44,16,FALSE)*Q$3%</f>
        <v>0</v>
      </c>
      <c r="R722" s="61">
        <f t="shared" si="642"/>
        <v>0</v>
      </c>
      <c r="S722" s="61">
        <f>VLOOKUP($A722,[8]Dept!$A$4:$U$44,18,FALSE)*S$3%</f>
        <v>0</v>
      </c>
      <c r="T722" s="61">
        <f>VLOOKUP($A722,[8]Dept!$A$4:$U$44,19,FALSE)*T$3%</f>
        <v>0</v>
      </c>
      <c r="U722" s="61">
        <f>VLOOKUP($A722,[8]Dept!$A$4:$U$44,20,FALSE)*U$3%</f>
        <v>0</v>
      </c>
      <c r="V722" s="61">
        <f t="shared" si="643"/>
        <v>0</v>
      </c>
    </row>
    <row r="723" spans="1:22" s="6" customFormat="1" hidden="1">
      <c r="A723" s="112">
        <v>675</v>
      </c>
      <c r="B723" s="113" t="s">
        <v>237</v>
      </c>
      <c r="C723" s="114" t="s">
        <v>230</v>
      </c>
      <c r="D723" s="114"/>
      <c r="E723" s="74">
        <f>SUM(E724:E729)</f>
        <v>0</v>
      </c>
      <c r="F723" s="74"/>
      <c r="G723" s="68">
        <f>SUM(G724:G729)</f>
        <v>0</v>
      </c>
      <c r="H723" s="68">
        <f t="shared" ref="H723" si="673">SUM(H724:H729)</f>
        <v>0</v>
      </c>
      <c r="I723" s="68">
        <f t="shared" ref="I723" si="674">SUM(I724:I729)</f>
        <v>0</v>
      </c>
      <c r="J723" s="68">
        <f>SUM(G723:I723)</f>
        <v>0</v>
      </c>
      <c r="K723" s="68">
        <f>SUM(K724:K729)</f>
        <v>0</v>
      </c>
      <c r="L723" s="68">
        <f t="shared" ref="L723" si="675">SUM(L724:L729)</f>
        <v>0</v>
      </c>
      <c r="M723" s="68">
        <f t="shared" ref="M723" si="676">SUM(M724:M729)</f>
        <v>0</v>
      </c>
      <c r="N723" s="68">
        <f>SUM(K723:M723)</f>
        <v>0</v>
      </c>
      <c r="O723" s="68">
        <f>SUM(O724:O729)</f>
        <v>0</v>
      </c>
      <c r="P723" s="68">
        <f t="shared" ref="P723" si="677">SUM(P724:P729)</f>
        <v>0</v>
      </c>
      <c r="Q723" s="68">
        <f t="shared" ref="Q723" si="678">SUM(Q724:Q729)</f>
        <v>0</v>
      </c>
      <c r="R723" s="68">
        <f>SUM(O723:Q723)</f>
        <v>0</v>
      </c>
      <c r="S723" s="68">
        <f>SUM(S724:S729)</f>
        <v>0</v>
      </c>
      <c r="T723" s="68">
        <f t="shared" ref="T723" si="679">SUM(T724:T729)</f>
        <v>0</v>
      </c>
      <c r="U723" s="68">
        <f t="shared" ref="U723" si="680">SUM(U724:U729)</f>
        <v>0</v>
      </c>
      <c r="V723" s="68">
        <f>SUM(S723:U723)</f>
        <v>0</v>
      </c>
    </row>
    <row r="724" spans="1:22" s="6" customFormat="1" hidden="1">
      <c r="A724" s="51">
        <v>676</v>
      </c>
      <c r="B724" s="11" t="s">
        <v>237</v>
      </c>
      <c r="C724" s="59" t="s">
        <v>229</v>
      </c>
      <c r="D724" s="59"/>
      <c r="E724" s="61">
        <f t="shared" si="615"/>
        <v>0</v>
      </c>
      <c r="F724" s="61"/>
      <c r="G724" s="61">
        <f>VLOOKUP($A724,[8]Dept!$A$4:$U$44,6,FALSE)*G$3%</f>
        <v>0</v>
      </c>
      <c r="H724" s="61">
        <f>VLOOKUP($A724,[8]Dept!$A$4:$U$44,7,FALSE)*H$3%</f>
        <v>0</v>
      </c>
      <c r="I724" s="61">
        <f>VLOOKUP($A724,[8]Dept!$A$4:$U$44,8,FALSE)*I$3%</f>
        <v>0</v>
      </c>
      <c r="J724" s="61">
        <f t="shared" si="672"/>
        <v>0</v>
      </c>
      <c r="K724" s="61">
        <f>VLOOKUP($A724,[8]Dept!$A$4:$U$44,10,FALSE)*K$3%</f>
        <v>0</v>
      </c>
      <c r="L724" s="61">
        <f>VLOOKUP($A724,[8]Dept!$A$4:$U$44,11,FALSE)*L$3%</f>
        <v>0</v>
      </c>
      <c r="M724" s="61">
        <f>VLOOKUP($A724,[8]Dept!$A$4:$U$44,12,FALSE)*M$3%</f>
        <v>0</v>
      </c>
      <c r="N724" s="61">
        <f t="shared" si="641"/>
        <v>0</v>
      </c>
      <c r="O724" s="61">
        <f>VLOOKUP($A724,[8]Dept!$A$4:$U$44,14,FALSE)*O$3%</f>
        <v>0</v>
      </c>
      <c r="P724" s="61">
        <f>VLOOKUP($A724,[8]Dept!$A$4:$U$44,15,FALSE)*P$3%</f>
        <v>0</v>
      </c>
      <c r="Q724" s="61">
        <f>VLOOKUP($A724,[8]Dept!$A$4:$U$44,16,FALSE)*Q$3%</f>
        <v>0</v>
      </c>
      <c r="R724" s="61">
        <f t="shared" si="642"/>
        <v>0</v>
      </c>
      <c r="S724" s="61">
        <f>VLOOKUP($A724,[8]Dept!$A$4:$U$44,18,FALSE)*S$3%</f>
        <v>0</v>
      </c>
      <c r="T724" s="61">
        <f>VLOOKUP($A724,[8]Dept!$A$4:$U$44,19,FALSE)*T$3%</f>
        <v>0</v>
      </c>
      <c r="U724" s="61">
        <f>VLOOKUP($A724,[8]Dept!$A$4:$U$44,20,FALSE)*U$3%</f>
        <v>0</v>
      </c>
      <c r="V724" s="61">
        <f t="shared" si="643"/>
        <v>0</v>
      </c>
    </row>
    <row r="725" spans="1:22" s="6" customFormat="1" hidden="1">
      <c r="A725" s="51">
        <v>677</v>
      </c>
      <c r="B725" s="11" t="s">
        <v>237</v>
      </c>
      <c r="C725" s="59" t="s">
        <v>228</v>
      </c>
      <c r="D725" s="59"/>
      <c r="E725" s="61">
        <f t="shared" si="615"/>
        <v>0</v>
      </c>
      <c r="F725" s="61"/>
      <c r="G725" s="61">
        <f>VLOOKUP($A725,[8]Dept!$A$4:$U$44,6,FALSE)*G$3%</f>
        <v>0</v>
      </c>
      <c r="H725" s="61">
        <f>VLOOKUP($A725,[8]Dept!$A$4:$U$44,7,FALSE)*H$3%</f>
        <v>0</v>
      </c>
      <c r="I725" s="61">
        <f>VLOOKUP($A725,[8]Dept!$A$4:$U$44,8,FALSE)*I$3%</f>
        <v>0</v>
      </c>
      <c r="J725" s="61">
        <f t="shared" si="672"/>
        <v>0</v>
      </c>
      <c r="K725" s="61">
        <f>VLOOKUP($A725,[8]Dept!$A$4:$U$44,10,FALSE)*K$3%</f>
        <v>0</v>
      </c>
      <c r="L725" s="61">
        <f>VLOOKUP($A725,[8]Dept!$A$4:$U$44,11,FALSE)*L$3%</f>
        <v>0</v>
      </c>
      <c r="M725" s="61">
        <f>VLOOKUP($A725,[8]Dept!$A$4:$U$44,12,FALSE)*M$3%</f>
        <v>0</v>
      </c>
      <c r="N725" s="61">
        <f t="shared" si="641"/>
        <v>0</v>
      </c>
      <c r="O725" s="61">
        <f>VLOOKUP($A725,[8]Dept!$A$4:$U$44,14,FALSE)*O$3%</f>
        <v>0</v>
      </c>
      <c r="P725" s="61">
        <f>VLOOKUP($A725,[8]Dept!$A$4:$U$44,15,FALSE)*P$3%</f>
        <v>0</v>
      </c>
      <c r="Q725" s="61">
        <f>VLOOKUP($A725,[8]Dept!$A$4:$U$44,16,FALSE)*Q$3%</f>
        <v>0</v>
      </c>
      <c r="R725" s="61">
        <f t="shared" si="642"/>
        <v>0</v>
      </c>
      <c r="S725" s="61">
        <f>VLOOKUP($A725,[8]Dept!$A$4:$U$44,18,FALSE)*S$3%</f>
        <v>0</v>
      </c>
      <c r="T725" s="61">
        <f>VLOOKUP($A725,[8]Dept!$A$4:$U$44,19,FALSE)*T$3%</f>
        <v>0</v>
      </c>
      <c r="U725" s="61">
        <f>VLOOKUP($A725,[8]Dept!$A$4:$U$44,20,FALSE)*U$3%</f>
        <v>0</v>
      </c>
      <c r="V725" s="61">
        <f t="shared" si="643"/>
        <v>0</v>
      </c>
    </row>
    <row r="726" spans="1:22" s="6" customFormat="1" hidden="1">
      <c r="A726" s="51">
        <v>678</v>
      </c>
      <c r="B726" s="11" t="s">
        <v>237</v>
      </c>
      <c r="C726" s="59" t="s">
        <v>227</v>
      </c>
      <c r="D726" s="59"/>
      <c r="E726" s="61">
        <f t="shared" si="615"/>
        <v>0</v>
      </c>
      <c r="F726" s="61"/>
      <c r="G726" s="61">
        <f>VLOOKUP($A726,[8]Dept!$A$4:$U$44,6,FALSE)*G$3%</f>
        <v>0</v>
      </c>
      <c r="H726" s="61">
        <f>VLOOKUP($A726,[8]Dept!$A$4:$U$44,7,FALSE)*H$3%</f>
        <v>0</v>
      </c>
      <c r="I726" s="61">
        <f>VLOOKUP($A726,[8]Dept!$A$4:$U$44,8,FALSE)*I$3%</f>
        <v>0</v>
      </c>
      <c r="J726" s="61">
        <f t="shared" si="672"/>
        <v>0</v>
      </c>
      <c r="K726" s="61">
        <f>VLOOKUP($A726,[8]Dept!$A$4:$U$44,10,FALSE)*K$3%</f>
        <v>0</v>
      </c>
      <c r="L726" s="61">
        <f>VLOOKUP($A726,[8]Dept!$A$4:$U$44,11,FALSE)*L$3%</f>
        <v>0</v>
      </c>
      <c r="M726" s="61">
        <f>VLOOKUP($A726,[8]Dept!$A$4:$U$44,12,FALSE)*M$3%</f>
        <v>0</v>
      </c>
      <c r="N726" s="61">
        <f t="shared" si="641"/>
        <v>0</v>
      </c>
      <c r="O726" s="61">
        <f>VLOOKUP($A726,[8]Dept!$A$4:$U$44,14,FALSE)*O$3%</f>
        <v>0</v>
      </c>
      <c r="P726" s="61">
        <f>VLOOKUP($A726,[8]Dept!$A$4:$U$44,15,FALSE)*P$3%</f>
        <v>0</v>
      </c>
      <c r="Q726" s="61">
        <f>VLOOKUP($A726,[8]Dept!$A$4:$U$44,16,FALSE)*Q$3%</f>
        <v>0</v>
      </c>
      <c r="R726" s="61">
        <f t="shared" si="642"/>
        <v>0</v>
      </c>
      <c r="S726" s="61">
        <f>VLOOKUP($A726,[8]Dept!$A$4:$U$44,18,FALSE)*S$3%</f>
        <v>0</v>
      </c>
      <c r="T726" s="61">
        <f>VLOOKUP($A726,[8]Dept!$A$4:$U$44,19,FALSE)*T$3%</f>
        <v>0</v>
      </c>
      <c r="U726" s="61">
        <f>VLOOKUP($A726,[8]Dept!$A$4:$U$44,20,FALSE)*U$3%</f>
        <v>0</v>
      </c>
      <c r="V726" s="61">
        <f t="shared" si="643"/>
        <v>0</v>
      </c>
    </row>
    <row r="727" spans="1:22" s="6" customFormat="1" hidden="1">
      <c r="A727" s="51">
        <v>679</v>
      </c>
      <c r="B727" s="11" t="s">
        <v>237</v>
      </c>
      <c r="C727" s="59" t="s">
        <v>226</v>
      </c>
      <c r="D727" s="59"/>
      <c r="E727" s="61">
        <f t="shared" si="615"/>
        <v>0</v>
      </c>
      <c r="F727" s="61"/>
      <c r="G727" s="61">
        <f>VLOOKUP($A727,[8]Dept!$A$4:$U$44,6,FALSE)*G$3%</f>
        <v>0</v>
      </c>
      <c r="H727" s="61">
        <f>VLOOKUP($A727,[8]Dept!$A$4:$U$44,7,FALSE)*H$3%</f>
        <v>0</v>
      </c>
      <c r="I727" s="61">
        <f>VLOOKUP($A727,[8]Dept!$A$4:$U$44,8,FALSE)*I$3%</f>
        <v>0</v>
      </c>
      <c r="J727" s="61">
        <f t="shared" si="672"/>
        <v>0</v>
      </c>
      <c r="K727" s="61">
        <f>VLOOKUP($A727,[8]Dept!$A$4:$U$44,10,FALSE)*K$3%</f>
        <v>0</v>
      </c>
      <c r="L727" s="61">
        <f>VLOOKUP($A727,[8]Dept!$A$4:$U$44,11,FALSE)*L$3%</f>
        <v>0</v>
      </c>
      <c r="M727" s="61">
        <f>VLOOKUP($A727,[8]Dept!$A$4:$U$44,12,FALSE)*M$3%</f>
        <v>0</v>
      </c>
      <c r="N727" s="61">
        <f t="shared" si="641"/>
        <v>0</v>
      </c>
      <c r="O727" s="61">
        <f>VLOOKUP($A727,[8]Dept!$A$4:$U$44,14,FALSE)*O$3%</f>
        <v>0</v>
      </c>
      <c r="P727" s="61">
        <f>VLOOKUP($A727,[8]Dept!$A$4:$U$44,15,FALSE)*P$3%</f>
        <v>0</v>
      </c>
      <c r="Q727" s="61">
        <f>VLOOKUP($A727,[8]Dept!$A$4:$U$44,16,FALSE)*Q$3%</f>
        <v>0</v>
      </c>
      <c r="R727" s="61">
        <f t="shared" si="642"/>
        <v>0</v>
      </c>
      <c r="S727" s="61">
        <f>VLOOKUP($A727,[8]Dept!$A$4:$U$44,18,FALSE)*S$3%</f>
        <v>0</v>
      </c>
      <c r="T727" s="61">
        <f>VLOOKUP($A727,[8]Dept!$A$4:$U$44,19,FALSE)*T$3%</f>
        <v>0</v>
      </c>
      <c r="U727" s="61">
        <f>VLOOKUP($A727,[8]Dept!$A$4:$U$44,20,FALSE)*U$3%</f>
        <v>0</v>
      </c>
      <c r="V727" s="61">
        <f t="shared" si="643"/>
        <v>0</v>
      </c>
    </row>
    <row r="728" spans="1:22" s="6" customFormat="1" hidden="1">
      <c r="A728" s="51">
        <v>680</v>
      </c>
      <c r="B728" s="11" t="s">
        <v>237</v>
      </c>
      <c r="C728" s="59" t="s">
        <v>225</v>
      </c>
      <c r="D728" s="59"/>
      <c r="E728" s="61">
        <f t="shared" si="615"/>
        <v>0</v>
      </c>
      <c r="F728" s="61"/>
      <c r="G728" s="61">
        <f>VLOOKUP($A728,[8]Dept!$A$4:$U$44,6,FALSE)*G$3%</f>
        <v>0</v>
      </c>
      <c r="H728" s="61">
        <f>VLOOKUP($A728,[8]Dept!$A$4:$U$44,7,FALSE)*H$3%</f>
        <v>0</v>
      </c>
      <c r="I728" s="61">
        <f>VLOOKUP($A728,[8]Dept!$A$4:$U$44,8,FALSE)*I$3%</f>
        <v>0</v>
      </c>
      <c r="J728" s="61">
        <f t="shared" si="672"/>
        <v>0</v>
      </c>
      <c r="K728" s="61">
        <f>VLOOKUP($A728,[8]Dept!$A$4:$U$44,10,FALSE)*K$3%</f>
        <v>0</v>
      </c>
      <c r="L728" s="61">
        <f>VLOOKUP($A728,[8]Dept!$A$4:$U$44,11,FALSE)*L$3%</f>
        <v>0</v>
      </c>
      <c r="M728" s="61">
        <f>VLOOKUP($A728,[8]Dept!$A$4:$U$44,12,FALSE)*M$3%</f>
        <v>0</v>
      </c>
      <c r="N728" s="61">
        <f t="shared" si="641"/>
        <v>0</v>
      </c>
      <c r="O728" s="61">
        <f>VLOOKUP($A728,[8]Dept!$A$4:$U$44,14,FALSE)*O$3%</f>
        <v>0</v>
      </c>
      <c r="P728" s="61">
        <f>VLOOKUP($A728,[8]Dept!$A$4:$U$44,15,FALSE)*P$3%</f>
        <v>0</v>
      </c>
      <c r="Q728" s="61">
        <f>VLOOKUP($A728,[8]Dept!$A$4:$U$44,16,FALSE)*Q$3%</f>
        <v>0</v>
      </c>
      <c r="R728" s="61">
        <f t="shared" si="642"/>
        <v>0</v>
      </c>
      <c r="S728" s="61">
        <f>VLOOKUP($A728,[8]Dept!$A$4:$U$44,18,FALSE)*S$3%</f>
        <v>0</v>
      </c>
      <c r="T728" s="61">
        <f>VLOOKUP($A728,[8]Dept!$A$4:$U$44,19,FALSE)*T$3%</f>
        <v>0</v>
      </c>
      <c r="U728" s="61">
        <f>VLOOKUP($A728,[8]Dept!$A$4:$U$44,20,FALSE)*U$3%</f>
        <v>0</v>
      </c>
      <c r="V728" s="61">
        <f t="shared" si="643"/>
        <v>0</v>
      </c>
    </row>
    <row r="729" spans="1:22" s="6" customFormat="1" hidden="1">
      <c r="A729" s="51">
        <v>681</v>
      </c>
      <c r="B729" s="11" t="s">
        <v>237</v>
      </c>
      <c r="C729" s="59" t="s">
        <v>224</v>
      </c>
      <c r="D729" s="59"/>
      <c r="E729" s="61">
        <f t="shared" si="615"/>
        <v>0</v>
      </c>
      <c r="F729" s="61"/>
      <c r="G729" s="61">
        <f>VLOOKUP($A729,[8]Dept!$A$4:$U$44,6,FALSE)*G$3%</f>
        <v>0</v>
      </c>
      <c r="H729" s="61">
        <f>VLOOKUP($A729,[8]Dept!$A$4:$U$44,7,FALSE)*H$3%</f>
        <v>0</v>
      </c>
      <c r="I729" s="61">
        <f>VLOOKUP($A729,[8]Dept!$A$4:$U$44,8,FALSE)*I$3%</f>
        <v>0</v>
      </c>
      <c r="J729" s="61">
        <f t="shared" si="672"/>
        <v>0</v>
      </c>
      <c r="K729" s="61">
        <f>VLOOKUP($A729,[8]Dept!$A$4:$U$44,10,FALSE)*K$3%</f>
        <v>0</v>
      </c>
      <c r="L729" s="61">
        <f>VLOOKUP($A729,[8]Dept!$A$4:$U$44,11,FALSE)*L$3%</f>
        <v>0</v>
      </c>
      <c r="M729" s="61">
        <f>VLOOKUP($A729,[8]Dept!$A$4:$U$44,12,FALSE)*M$3%</f>
        <v>0</v>
      </c>
      <c r="N729" s="61">
        <f t="shared" si="641"/>
        <v>0</v>
      </c>
      <c r="O729" s="61">
        <f>VLOOKUP($A729,[8]Dept!$A$4:$U$44,14,FALSE)*O$3%</f>
        <v>0</v>
      </c>
      <c r="P729" s="61">
        <f>VLOOKUP($A729,[8]Dept!$A$4:$U$44,15,FALSE)*P$3%</f>
        <v>0</v>
      </c>
      <c r="Q729" s="61">
        <f>VLOOKUP($A729,[8]Dept!$A$4:$U$44,16,FALSE)*Q$3%</f>
        <v>0</v>
      </c>
      <c r="R729" s="61">
        <f t="shared" si="642"/>
        <v>0</v>
      </c>
      <c r="S729" s="61">
        <f>VLOOKUP($A729,[8]Dept!$A$4:$U$44,18,FALSE)*S$3%</f>
        <v>0</v>
      </c>
      <c r="T729" s="61">
        <f>VLOOKUP($A729,[8]Dept!$A$4:$U$44,19,FALSE)*T$3%</f>
        <v>0</v>
      </c>
      <c r="U729" s="61">
        <f>VLOOKUP($A729,[8]Dept!$A$4:$U$44,20,FALSE)*U$3%</f>
        <v>0</v>
      </c>
      <c r="V729" s="61">
        <f t="shared" si="643"/>
        <v>0</v>
      </c>
    </row>
    <row r="730" spans="1:22" hidden="1">
      <c r="A730" s="116">
        <v>707</v>
      </c>
      <c r="B730" s="117" t="s">
        <v>248</v>
      </c>
      <c r="C730" s="110" t="s">
        <v>223</v>
      </c>
      <c r="D730" s="114"/>
      <c r="E730" s="69">
        <f t="shared" si="615"/>
        <v>0</v>
      </c>
      <c r="F730" s="74"/>
      <c r="G730" s="68">
        <f>SUM(G731:G736)</f>
        <v>0</v>
      </c>
      <c r="H730" s="68">
        <f t="shared" ref="H730:I730" si="681">SUM(H731:H736)</f>
        <v>0</v>
      </c>
      <c r="I730" s="68">
        <f t="shared" si="681"/>
        <v>0</v>
      </c>
      <c r="J730" s="68">
        <f>SUM(G730:I730)</f>
        <v>0</v>
      </c>
      <c r="K730" s="68">
        <f>SUM(K731:K736)</f>
        <v>0</v>
      </c>
      <c r="L730" s="68">
        <f t="shared" ref="L730:M730" si="682">SUM(L731:L736)</f>
        <v>0</v>
      </c>
      <c r="M730" s="68">
        <f t="shared" si="682"/>
        <v>0</v>
      </c>
      <c r="N730" s="68">
        <f>SUM(K730:M730)</f>
        <v>0</v>
      </c>
      <c r="O730" s="68">
        <f>SUM(O731:O736)</f>
        <v>0</v>
      </c>
      <c r="P730" s="68">
        <f t="shared" ref="P730:Q730" si="683">SUM(P731:P736)</f>
        <v>0</v>
      </c>
      <c r="Q730" s="68">
        <f t="shared" si="683"/>
        <v>0</v>
      </c>
      <c r="R730" s="68">
        <f>SUM(O730:Q730)</f>
        <v>0</v>
      </c>
      <c r="S730" s="68">
        <f>SUM(S731:S736)</f>
        <v>0</v>
      </c>
      <c r="T730" s="68">
        <f t="shared" ref="T730:U730" si="684">SUM(T731:T736)</f>
        <v>0</v>
      </c>
      <c r="U730" s="68">
        <f t="shared" si="684"/>
        <v>0</v>
      </c>
      <c r="V730" s="68">
        <f>SUM(S730:U730)</f>
        <v>0</v>
      </c>
    </row>
    <row r="731" spans="1:22" hidden="1">
      <c r="A731" s="89">
        <v>708</v>
      </c>
      <c r="B731" s="12" t="s">
        <v>248</v>
      </c>
      <c r="C731" s="62" t="s">
        <v>229</v>
      </c>
      <c r="D731" s="59"/>
      <c r="E731" s="61">
        <f t="shared" si="615"/>
        <v>0</v>
      </c>
      <c r="F731" s="61"/>
      <c r="G731" s="61">
        <f>VLOOKUP($A731,[15]Dept!$A$5:$T$42,5,FALSE)*G$3%</f>
        <v>0</v>
      </c>
      <c r="H731" s="61">
        <f>VLOOKUP($A731,[15]Dept!$A$5:$T$42,6,FALSE)*H$3%</f>
        <v>0</v>
      </c>
      <c r="I731" s="61">
        <f>VLOOKUP($A731,[15]Dept!$A$5:$T$42,7,FALSE)*I$3%</f>
        <v>0</v>
      </c>
      <c r="J731" s="61">
        <f t="shared" ref="J731:J736" si="685">SUM(G731:I731)</f>
        <v>0</v>
      </c>
      <c r="K731" s="61">
        <f>VLOOKUP($A731,[15]Dept!$A$5:$T$42,9,FALSE)*K$3%</f>
        <v>0</v>
      </c>
      <c r="L731" s="61">
        <f>VLOOKUP($A731,[15]Dept!$A$5:$T$42,10,FALSE)*L$3%</f>
        <v>0</v>
      </c>
      <c r="M731" s="61">
        <f>VLOOKUP($A731,[15]Dept!$A$5:$T$42,11,FALSE)*M$3%</f>
        <v>0</v>
      </c>
      <c r="N731" s="61">
        <f t="shared" ref="N731:N736" si="686">SUM(K731:M731)</f>
        <v>0</v>
      </c>
      <c r="O731" s="61">
        <f>VLOOKUP($A731,[15]Dept!$A$5:$T$42,13,FALSE)*O$3%</f>
        <v>0</v>
      </c>
      <c r="P731" s="61">
        <f>VLOOKUP($A731,[15]Dept!$A$5:$T$42,14,FALSE)*P$3%</f>
        <v>0</v>
      </c>
      <c r="Q731" s="61">
        <f>VLOOKUP($A731,[15]Dept!$A$5:$T$42,15,FALSE)*Q$3%</f>
        <v>0</v>
      </c>
      <c r="R731" s="61">
        <f t="shared" ref="R731:R736" si="687">SUM(O731:Q731)</f>
        <v>0</v>
      </c>
      <c r="S731" s="61">
        <f>VLOOKUP($A731,[15]Dept!$A$5:$T$42,17,FALSE)*S$3%</f>
        <v>0</v>
      </c>
      <c r="T731" s="61">
        <f>VLOOKUP($A731,[15]Dept!$A$5:$T$42,18,FALSE)*T$3%</f>
        <v>0</v>
      </c>
      <c r="U731" s="61">
        <f>VLOOKUP($A731,[15]Dept!$A$5:$T$42,19,FALSE)*U$3%</f>
        <v>0</v>
      </c>
      <c r="V731" s="61">
        <f t="shared" ref="V731:V736" si="688">SUM(S731:U731)</f>
        <v>0</v>
      </c>
    </row>
    <row r="732" spans="1:22" hidden="1">
      <c r="A732" s="89">
        <v>709</v>
      </c>
      <c r="B732" s="12" t="s">
        <v>248</v>
      </c>
      <c r="C732" s="62" t="s">
        <v>228</v>
      </c>
      <c r="D732" s="59"/>
      <c r="E732" s="61">
        <f t="shared" si="615"/>
        <v>0</v>
      </c>
      <c r="F732" s="61"/>
      <c r="G732" s="61">
        <f>VLOOKUP($A732,[15]Dept!$A$5:$T$42,5,FALSE)*G$3%</f>
        <v>0</v>
      </c>
      <c r="H732" s="61">
        <f>VLOOKUP($A732,[15]Dept!$A$5:$T$42,6,FALSE)*H$3%</f>
        <v>0</v>
      </c>
      <c r="I732" s="61">
        <f>VLOOKUP($A732,[15]Dept!$A$5:$T$42,7,FALSE)*I$3%</f>
        <v>0</v>
      </c>
      <c r="J732" s="61">
        <f t="shared" si="685"/>
        <v>0</v>
      </c>
      <c r="K732" s="61">
        <f>VLOOKUP($A732,[15]Dept!$A$5:$T$42,9,FALSE)*K$3%</f>
        <v>0</v>
      </c>
      <c r="L732" s="61">
        <f>VLOOKUP($A732,[15]Dept!$A$5:$T$42,10,FALSE)*L$3%</f>
        <v>0</v>
      </c>
      <c r="M732" s="61">
        <f>VLOOKUP($A732,[15]Dept!$A$5:$T$42,11,FALSE)*M$3%</f>
        <v>0</v>
      </c>
      <c r="N732" s="61">
        <f t="shared" si="686"/>
        <v>0</v>
      </c>
      <c r="O732" s="61">
        <f>VLOOKUP($A732,[15]Dept!$A$5:$T$42,13,FALSE)*O$3%</f>
        <v>0</v>
      </c>
      <c r="P732" s="61">
        <f>VLOOKUP($A732,[15]Dept!$A$5:$T$42,14,FALSE)*P$3%</f>
        <v>0</v>
      </c>
      <c r="Q732" s="61">
        <f>VLOOKUP($A732,[15]Dept!$A$5:$T$42,15,FALSE)*Q$3%</f>
        <v>0</v>
      </c>
      <c r="R732" s="61">
        <f t="shared" si="687"/>
        <v>0</v>
      </c>
      <c r="S732" s="61">
        <f>VLOOKUP($A732,[15]Dept!$A$5:$T$42,17,FALSE)*S$3%</f>
        <v>0</v>
      </c>
      <c r="T732" s="61">
        <f>VLOOKUP($A732,[15]Dept!$A$5:$T$42,18,FALSE)*T$3%</f>
        <v>0</v>
      </c>
      <c r="U732" s="61">
        <f>VLOOKUP($A732,[15]Dept!$A$5:$T$42,19,FALSE)*U$3%</f>
        <v>0</v>
      </c>
      <c r="V732" s="61">
        <f t="shared" si="688"/>
        <v>0</v>
      </c>
    </row>
    <row r="733" spans="1:22" hidden="1">
      <c r="A733" s="89">
        <v>710</v>
      </c>
      <c r="B733" s="12" t="s">
        <v>248</v>
      </c>
      <c r="C733" s="62" t="s">
        <v>227</v>
      </c>
      <c r="D733" s="59"/>
      <c r="E733" s="61">
        <f t="shared" si="615"/>
        <v>0</v>
      </c>
      <c r="F733" s="61"/>
      <c r="G733" s="61">
        <f>VLOOKUP($A733,[15]Dept!$A$5:$T$42,5,FALSE)*G$3%</f>
        <v>0</v>
      </c>
      <c r="H733" s="61">
        <f>VLOOKUP($A733,[15]Dept!$A$5:$T$42,6,FALSE)*H$3%</f>
        <v>0</v>
      </c>
      <c r="I733" s="61">
        <f>VLOOKUP($A733,[15]Dept!$A$5:$T$42,7,FALSE)*I$3%</f>
        <v>0</v>
      </c>
      <c r="J733" s="61">
        <f t="shared" si="685"/>
        <v>0</v>
      </c>
      <c r="K733" s="61">
        <f>VLOOKUP($A733,[15]Dept!$A$5:$T$42,9,FALSE)*K$3%</f>
        <v>0</v>
      </c>
      <c r="L733" s="61">
        <f>VLOOKUP($A733,[15]Dept!$A$5:$T$42,10,FALSE)*L$3%</f>
        <v>0</v>
      </c>
      <c r="M733" s="61">
        <f>VLOOKUP($A733,[15]Dept!$A$5:$T$42,11,FALSE)*M$3%</f>
        <v>0</v>
      </c>
      <c r="N733" s="61">
        <f t="shared" si="686"/>
        <v>0</v>
      </c>
      <c r="O733" s="61">
        <f>VLOOKUP($A733,[15]Dept!$A$5:$T$42,13,FALSE)*O$3%</f>
        <v>0</v>
      </c>
      <c r="P733" s="61">
        <f>VLOOKUP($A733,[15]Dept!$A$5:$T$42,14,FALSE)*P$3%</f>
        <v>0</v>
      </c>
      <c r="Q733" s="61">
        <f>VLOOKUP($A733,[15]Dept!$A$5:$T$42,15,FALSE)*Q$3%</f>
        <v>0</v>
      </c>
      <c r="R733" s="61">
        <f t="shared" si="687"/>
        <v>0</v>
      </c>
      <c r="S733" s="61">
        <f>VLOOKUP($A733,[15]Dept!$A$5:$T$42,17,FALSE)*S$3%</f>
        <v>0</v>
      </c>
      <c r="T733" s="61">
        <f>VLOOKUP($A733,[15]Dept!$A$5:$T$42,18,FALSE)*T$3%</f>
        <v>0</v>
      </c>
      <c r="U733" s="61">
        <f>VLOOKUP($A733,[15]Dept!$A$5:$T$42,19,FALSE)*U$3%</f>
        <v>0</v>
      </c>
      <c r="V733" s="61">
        <f t="shared" si="688"/>
        <v>0</v>
      </c>
    </row>
    <row r="734" spans="1:22" hidden="1">
      <c r="A734" s="89">
        <v>711</v>
      </c>
      <c r="B734" s="12" t="s">
        <v>248</v>
      </c>
      <c r="C734" s="62" t="s">
        <v>226</v>
      </c>
      <c r="D734" s="59"/>
      <c r="E734" s="61">
        <f t="shared" si="615"/>
        <v>0</v>
      </c>
      <c r="F734" s="61"/>
      <c r="G734" s="61">
        <f>VLOOKUP($A734,[15]Dept!$A$5:$T$42,5,FALSE)*G$3%</f>
        <v>0</v>
      </c>
      <c r="H734" s="61">
        <f>VLOOKUP($A734,[15]Dept!$A$5:$T$42,6,FALSE)*H$3%</f>
        <v>0</v>
      </c>
      <c r="I734" s="61">
        <f>VLOOKUP($A734,[15]Dept!$A$5:$T$42,7,FALSE)*I$3%</f>
        <v>0</v>
      </c>
      <c r="J734" s="61">
        <f t="shared" si="685"/>
        <v>0</v>
      </c>
      <c r="K734" s="61">
        <f>VLOOKUP($A734,[15]Dept!$A$5:$T$42,9,FALSE)*K$3%</f>
        <v>0</v>
      </c>
      <c r="L734" s="61">
        <f>VLOOKUP($A734,[15]Dept!$A$5:$T$42,10,FALSE)*L$3%</f>
        <v>0</v>
      </c>
      <c r="M734" s="61">
        <f>VLOOKUP($A734,[15]Dept!$A$5:$T$42,11,FALSE)*M$3%</f>
        <v>0</v>
      </c>
      <c r="N734" s="61">
        <f t="shared" si="686"/>
        <v>0</v>
      </c>
      <c r="O734" s="61">
        <f>VLOOKUP($A734,[15]Dept!$A$5:$T$42,13,FALSE)*O$3%</f>
        <v>0</v>
      </c>
      <c r="P734" s="61">
        <f>VLOOKUP($A734,[15]Dept!$A$5:$T$42,14,FALSE)*P$3%</f>
        <v>0</v>
      </c>
      <c r="Q734" s="61">
        <f>VLOOKUP($A734,[15]Dept!$A$5:$T$42,15,FALSE)*Q$3%</f>
        <v>0</v>
      </c>
      <c r="R734" s="61">
        <f t="shared" si="687"/>
        <v>0</v>
      </c>
      <c r="S734" s="61">
        <f>VLOOKUP($A734,[15]Dept!$A$5:$T$42,17,FALSE)*S$3%</f>
        <v>0</v>
      </c>
      <c r="T734" s="61">
        <f>VLOOKUP($A734,[15]Dept!$A$5:$T$42,18,FALSE)*T$3%</f>
        <v>0</v>
      </c>
      <c r="U734" s="61">
        <f>VLOOKUP($A734,[15]Dept!$A$5:$T$42,19,FALSE)*U$3%</f>
        <v>0</v>
      </c>
      <c r="V734" s="61">
        <f t="shared" si="688"/>
        <v>0</v>
      </c>
    </row>
    <row r="735" spans="1:22" hidden="1">
      <c r="A735" s="89">
        <v>712</v>
      </c>
      <c r="B735" s="12" t="s">
        <v>248</v>
      </c>
      <c r="C735" s="62" t="s">
        <v>225</v>
      </c>
      <c r="D735" s="59"/>
      <c r="E735" s="61">
        <f t="shared" si="615"/>
        <v>0</v>
      </c>
      <c r="F735" s="61"/>
      <c r="G735" s="61">
        <f>VLOOKUP($A735,[15]Dept!$A$5:$T$42,5,FALSE)*G$3%</f>
        <v>0</v>
      </c>
      <c r="H735" s="61">
        <f>VLOOKUP($A735,[15]Dept!$A$5:$T$42,6,FALSE)*H$3%</f>
        <v>0</v>
      </c>
      <c r="I735" s="61">
        <f>VLOOKUP($A735,[15]Dept!$A$5:$T$42,7,FALSE)*I$3%</f>
        <v>0</v>
      </c>
      <c r="J735" s="61">
        <f t="shared" si="685"/>
        <v>0</v>
      </c>
      <c r="K735" s="61">
        <f>VLOOKUP($A735,[15]Dept!$A$5:$T$42,9,FALSE)*K$3%</f>
        <v>0</v>
      </c>
      <c r="L735" s="61">
        <f>VLOOKUP($A735,[15]Dept!$A$5:$T$42,10,FALSE)*L$3%</f>
        <v>0</v>
      </c>
      <c r="M735" s="61">
        <f>VLOOKUP($A735,[15]Dept!$A$5:$T$42,11,FALSE)*M$3%</f>
        <v>0</v>
      </c>
      <c r="N735" s="61">
        <f t="shared" si="686"/>
        <v>0</v>
      </c>
      <c r="O735" s="61">
        <f>VLOOKUP($A735,[15]Dept!$A$5:$T$42,13,FALSE)*O$3%</f>
        <v>0</v>
      </c>
      <c r="P735" s="61">
        <f>VLOOKUP($A735,[15]Dept!$A$5:$T$42,14,FALSE)*P$3%</f>
        <v>0</v>
      </c>
      <c r="Q735" s="61">
        <f>VLOOKUP($A735,[15]Dept!$A$5:$T$42,15,FALSE)*Q$3%</f>
        <v>0</v>
      </c>
      <c r="R735" s="61">
        <f t="shared" si="687"/>
        <v>0</v>
      </c>
      <c r="S735" s="61">
        <f>VLOOKUP($A735,[15]Dept!$A$5:$T$42,17,FALSE)*S$3%</f>
        <v>0</v>
      </c>
      <c r="T735" s="61">
        <f>VLOOKUP($A735,[15]Dept!$A$5:$T$42,18,FALSE)*T$3%</f>
        <v>0</v>
      </c>
      <c r="U735" s="61">
        <f>VLOOKUP($A735,[15]Dept!$A$5:$T$42,19,FALSE)*U$3%</f>
        <v>0</v>
      </c>
      <c r="V735" s="61">
        <f t="shared" si="688"/>
        <v>0</v>
      </c>
    </row>
    <row r="736" spans="1:22" hidden="1">
      <c r="A736" s="89">
        <v>713</v>
      </c>
      <c r="B736" s="12" t="s">
        <v>248</v>
      </c>
      <c r="C736" s="62" t="s">
        <v>224</v>
      </c>
      <c r="D736" s="59"/>
      <c r="E736" s="61">
        <f t="shared" si="615"/>
        <v>0</v>
      </c>
      <c r="F736" s="61"/>
      <c r="G736" s="61">
        <f>VLOOKUP($A736,[15]Dept!$A$5:$T$42,5,FALSE)*G$3%</f>
        <v>0</v>
      </c>
      <c r="H736" s="61">
        <f>VLOOKUP($A736,[15]Dept!$A$5:$T$42,6,FALSE)*H$3%</f>
        <v>0</v>
      </c>
      <c r="I736" s="61">
        <f>VLOOKUP($A736,[15]Dept!$A$5:$T$42,7,FALSE)*I$3%</f>
        <v>0</v>
      </c>
      <c r="J736" s="61">
        <f t="shared" si="685"/>
        <v>0</v>
      </c>
      <c r="K736" s="61">
        <f>VLOOKUP($A736,[15]Dept!$A$5:$T$42,9,FALSE)*K$3%</f>
        <v>0</v>
      </c>
      <c r="L736" s="61">
        <f>VLOOKUP($A736,[15]Dept!$A$5:$T$42,10,FALSE)*L$3%</f>
        <v>0</v>
      </c>
      <c r="M736" s="61">
        <f>VLOOKUP($A736,[15]Dept!$A$5:$T$42,11,FALSE)*M$3%</f>
        <v>0</v>
      </c>
      <c r="N736" s="61">
        <f t="shared" si="686"/>
        <v>0</v>
      </c>
      <c r="O736" s="61">
        <f>VLOOKUP($A736,[15]Dept!$A$5:$T$42,13,FALSE)*O$3%</f>
        <v>0</v>
      </c>
      <c r="P736" s="61">
        <f>VLOOKUP($A736,[15]Dept!$A$5:$T$42,14,FALSE)*P$3%</f>
        <v>0</v>
      </c>
      <c r="Q736" s="61">
        <f>VLOOKUP($A736,[15]Dept!$A$5:$T$42,15,FALSE)*Q$3%</f>
        <v>0</v>
      </c>
      <c r="R736" s="61">
        <f t="shared" si="687"/>
        <v>0</v>
      </c>
      <c r="S736" s="61">
        <f>VLOOKUP($A736,[15]Dept!$A$5:$T$42,17,FALSE)*S$3%</f>
        <v>0</v>
      </c>
      <c r="T736" s="61">
        <f>VLOOKUP($A736,[15]Dept!$A$5:$T$42,18,FALSE)*T$3%</f>
        <v>0</v>
      </c>
      <c r="U736" s="61">
        <f>VLOOKUP($A736,[15]Dept!$A$5:$T$42,19,FALSE)*U$3%</f>
        <v>0</v>
      </c>
      <c r="V736" s="61">
        <f t="shared" si="688"/>
        <v>0</v>
      </c>
    </row>
    <row r="737" spans="1:22" hidden="1">
      <c r="A737" s="116">
        <v>714</v>
      </c>
      <c r="B737" s="117" t="s">
        <v>250</v>
      </c>
      <c r="C737" s="110" t="s">
        <v>230</v>
      </c>
      <c r="D737" s="114"/>
      <c r="E737" s="69">
        <f t="shared" si="615"/>
        <v>0</v>
      </c>
      <c r="F737" s="74"/>
      <c r="G737" s="68">
        <f>SUM(G738:G743)</f>
        <v>0</v>
      </c>
      <c r="H737" s="68">
        <f t="shared" ref="H737:I737" si="689">SUM(H738:H743)</f>
        <v>0</v>
      </c>
      <c r="I737" s="68">
        <f t="shared" si="689"/>
        <v>0</v>
      </c>
      <c r="J737" s="68">
        <f>SUM(G737:I737)</f>
        <v>0</v>
      </c>
      <c r="K737" s="68">
        <f>SUM(K738:K743)</f>
        <v>0</v>
      </c>
      <c r="L737" s="68">
        <f t="shared" ref="L737:M737" si="690">SUM(L738:L743)</f>
        <v>0</v>
      </c>
      <c r="M737" s="68">
        <f t="shared" si="690"/>
        <v>0</v>
      </c>
      <c r="N737" s="68">
        <f>SUM(K737:M737)</f>
        <v>0</v>
      </c>
      <c r="O737" s="68">
        <f>SUM(O738:O743)</f>
        <v>0</v>
      </c>
      <c r="P737" s="68">
        <f t="shared" ref="P737:Q737" si="691">SUM(P738:P743)</f>
        <v>0</v>
      </c>
      <c r="Q737" s="68">
        <f t="shared" si="691"/>
        <v>0</v>
      </c>
      <c r="R737" s="68">
        <f>SUM(O737:Q737)</f>
        <v>0</v>
      </c>
      <c r="S737" s="68">
        <f>SUM(S738:S743)</f>
        <v>0</v>
      </c>
      <c r="T737" s="68">
        <f t="shared" ref="T737:U737" si="692">SUM(T738:T743)</f>
        <v>0</v>
      </c>
      <c r="U737" s="68">
        <f t="shared" si="692"/>
        <v>0</v>
      </c>
      <c r="V737" s="68">
        <f>SUM(S737:U737)</f>
        <v>0</v>
      </c>
    </row>
    <row r="738" spans="1:22" hidden="1">
      <c r="A738" s="89">
        <v>715</v>
      </c>
      <c r="B738" s="12" t="s">
        <v>250</v>
      </c>
      <c r="C738" s="62" t="s">
        <v>229</v>
      </c>
      <c r="D738" s="59"/>
      <c r="E738" s="61">
        <f t="shared" si="615"/>
        <v>0</v>
      </c>
      <c r="F738" s="61"/>
      <c r="G738" s="61">
        <f>VLOOKUP($A738,[15]Dept!$A$5:$T$42,5,FALSE)*G$3%</f>
        <v>0</v>
      </c>
      <c r="H738" s="61">
        <f>VLOOKUP($A738,[15]Dept!$A$5:$T$42,6,FALSE)*H$3%</f>
        <v>0</v>
      </c>
      <c r="I738" s="61">
        <f>VLOOKUP($A738,[15]Dept!$A$5:$T$42,7,FALSE)*I$3%</f>
        <v>0</v>
      </c>
      <c r="J738" s="61">
        <f t="shared" ref="J738:J743" si="693">SUM(G738:I738)</f>
        <v>0</v>
      </c>
      <c r="K738" s="61">
        <f>VLOOKUP($A738,[15]Dept!$A$5:$T$42,9,FALSE)*K$3%</f>
        <v>0</v>
      </c>
      <c r="L738" s="61">
        <f>VLOOKUP($A738,[15]Dept!$A$5:$T$42,10,FALSE)*L$3%</f>
        <v>0</v>
      </c>
      <c r="M738" s="61">
        <f>VLOOKUP($A738,[15]Dept!$A$5:$T$42,11,FALSE)*M$3%</f>
        <v>0</v>
      </c>
      <c r="N738" s="61">
        <f t="shared" ref="N738:N743" si="694">SUM(K738:M738)</f>
        <v>0</v>
      </c>
      <c r="O738" s="61">
        <f>VLOOKUP($A738,[15]Dept!$A$5:$T$42,13,FALSE)*O$3%</f>
        <v>0</v>
      </c>
      <c r="P738" s="61">
        <f>VLOOKUP($A738,[15]Dept!$A$5:$T$42,14,FALSE)*P$3%</f>
        <v>0</v>
      </c>
      <c r="Q738" s="61">
        <f>VLOOKUP($A738,[15]Dept!$A$5:$T$42,15,FALSE)*Q$3%</f>
        <v>0</v>
      </c>
      <c r="R738" s="61">
        <f t="shared" ref="R738:R743" si="695">SUM(O738:Q738)</f>
        <v>0</v>
      </c>
      <c r="S738" s="61">
        <f>VLOOKUP($A738,[15]Dept!$A$5:$T$42,17,FALSE)*S$3%</f>
        <v>0</v>
      </c>
      <c r="T738" s="61">
        <f>VLOOKUP($A738,[15]Dept!$A$5:$T$42,18,FALSE)*T$3%</f>
        <v>0</v>
      </c>
      <c r="U738" s="61">
        <f>VLOOKUP($A738,[15]Dept!$A$5:$T$42,19,FALSE)*U$3%</f>
        <v>0</v>
      </c>
      <c r="V738" s="61">
        <f t="shared" ref="V738:V743" si="696">SUM(S738:U738)</f>
        <v>0</v>
      </c>
    </row>
    <row r="739" spans="1:22" hidden="1">
      <c r="A739" s="89">
        <v>716</v>
      </c>
      <c r="B739" s="12" t="s">
        <v>250</v>
      </c>
      <c r="C739" s="62" t="s">
        <v>228</v>
      </c>
      <c r="D739" s="59"/>
      <c r="E739" s="61">
        <f t="shared" si="615"/>
        <v>0</v>
      </c>
      <c r="F739" s="61"/>
      <c r="G739" s="61">
        <f>VLOOKUP($A739,[15]Dept!$A$5:$T$42,5,FALSE)*G$3%</f>
        <v>0</v>
      </c>
      <c r="H739" s="61">
        <f>VLOOKUP($A739,[15]Dept!$A$5:$T$42,6,FALSE)*H$3%</f>
        <v>0</v>
      </c>
      <c r="I739" s="61">
        <f>VLOOKUP($A739,[15]Dept!$A$5:$T$42,7,FALSE)*I$3%</f>
        <v>0</v>
      </c>
      <c r="J739" s="61">
        <f t="shared" si="693"/>
        <v>0</v>
      </c>
      <c r="K739" s="61">
        <f>VLOOKUP($A739,[15]Dept!$A$5:$T$42,9,FALSE)*K$3%</f>
        <v>0</v>
      </c>
      <c r="L739" s="61">
        <f>VLOOKUP($A739,[15]Dept!$A$5:$T$42,10,FALSE)*L$3%</f>
        <v>0</v>
      </c>
      <c r="M739" s="61">
        <f>VLOOKUP($A739,[15]Dept!$A$5:$T$42,11,FALSE)*M$3%</f>
        <v>0</v>
      </c>
      <c r="N739" s="61">
        <f t="shared" si="694"/>
        <v>0</v>
      </c>
      <c r="O739" s="61">
        <f>VLOOKUP($A739,[15]Dept!$A$5:$T$42,13,FALSE)*O$3%</f>
        <v>0</v>
      </c>
      <c r="P739" s="61">
        <f>VLOOKUP($A739,[15]Dept!$A$5:$T$42,14,FALSE)*P$3%</f>
        <v>0</v>
      </c>
      <c r="Q739" s="61">
        <f>VLOOKUP($A739,[15]Dept!$A$5:$T$42,15,FALSE)*Q$3%</f>
        <v>0</v>
      </c>
      <c r="R739" s="61">
        <f t="shared" si="695"/>
        <v>0</v>
      </c>
      <c r="S739" s="61">
        <f>VLOOKUP($A739,[15]Dept!$A$5:$T$42,17,FALSE)*S$3%</f>
        <v>0</v>
      </c>
      <c r="T739" s="61">
        <f>VLOOKUP($A739,[15]Dept!$A$5:$T$42,18,FALSE)*T$3%</f>
        <v>0</v>
      </c>
      <c r="U739" s="61">
        <f>VLOOKUP($A739,[15]Dept!$A$5:$T$42,19,FALSE)*U$3%</f>
        <v>0</v>
      </c>
      <c r="V739" s="61">
        <f t="shared" si="696"/>
        <v>0</v>
      </c>
    </row>
    <row r="740" spans="1:22" hidden="1">
      <c r="A740" s="89">
        <v>717</v>
      </c>
      <c r="B740" s="12" t="s">
        <v>250</v>
      </c>
      <c r="C740" s="62" t="s">
        <v>227</v>
      </c>
      <c r="D740" s="59"/>
      <c r="E740" s="61">
        <f t="shared" si="615"/>
        <v>0</v>
      </c>
      <c r="F740" s="61"/>
      <c r="G740" s="61">
        <f>VLOOKUP($A740,[15]Dept!$A$5:$T$42,5,FALSE)*G$3%</f>
        <v>0</v>
      </c>
      <c r="H740" s="61">
        <f>VLOOKUP($A740,[15]Dept!$A$5:$T$42,6,FALSE)*H$3%</f>
        <v>0</v>
      </c>
      <c r="I740" s="61">
        <f>VLOOKUP($A740,[15]Dept!$A$5:$T$42,7,FALSE)*I$3%</f>
        <v>0</v>
      </c>
      <c r="J740" s="61">
        <f t="shared" si="693"/>
        <v>0</v>
      </c>
      <c r="K740" s="61">
        <f>VLOOKUP($A740,[15]Dept!$A$5:$T$42,9,FALSE)*K$3%</f>
        <v>0</v>
      </c>
      <c r="L740" s="61">
        <f>VLOOKUP($A740,[15]Dept!$A$5:$T$42,10,FALSE)*L$3%</f>
        <v>0</v>
      </c>
      <c r="M740" s="61">
        <f>VLOOKUP($A740,[15]Dept!$A$5:$T$42,11,FALSE)*M$3%</f>
        <v>0</v>
      </c>
      <c r="N740" s="61">
        <f t="shared" si="694"/>
        <v>0</v>
      </c>
      <c r="O740" s="61">
        <f>VLOOKUP($A740,[15]Dept!$A$5:$T$42,13,FALSE)*O$3%</f>
        <v>0</v>
      </c>
      <c r="P740" s="61">
        <f>VLOOKUP($A740,[15]Dept!$A$5:$T$42,14,FALSE)*P$3%</f>
        <v>0</v>
      </c>
      <c r="Q740" s="61">
        <f>VLOOKUP($A740,[15]Dept!$A$5:$T$42,15,FALSE)*Q$3%</f>
        <v>0</v>
      </c>
      <c r="R740" s="61">
        <f t="shared" si="695"/>
        <v>0</v>
      </c>
      <c r="S740" s="61">
        <f>VLOOKUP($A740,[15]Dept!$A$5:$T$42,17,FALSE)*S$3%</f>
        <v>0</v>
      </c>
      <c r="T740" s="61">
        <f>VLOOKUP($A740,[15]Dept!$A$5:$T$42,18,FALSE)*T$3%</f>
        <v>0</v>
      </c>
      <c r="U740" s="61">
        <f>VLOOKUP($A740,[15]Dept!$A$5:$T$42,19,FALSE)*U$3%</f>
        <v>0</v>
      </c>
      <c r="V740" s="61">
        <f t="shared" si="696"/>
        <v>0</v>
      </c>
    </row>
    <row r="741" spans="1:22" hidden="1">
      <c r="A741" s="89">
        <v>718</v>
      </c>
      <c r="B741" s="12" t="s">
        <v>250</v>
      </c>
      <c r="C741" s="62" t="s">
        <v>226</v>
      </c>
      <c r="D741" s="59"/>
      <c r="E741" s="61">
        <f t="shared" si="615"/>
        <v>0</v>
      </c>
      <c r="F741" s="61"/>
      <c r="G741" s="61">
        <f>VLOOKUP($A741,[15]Dept!$A$5:$T$42,5,FALSE)*G$3%</f>
        <v>0</v>
      </c>
      <c r="H741" s="61">
        <f>VLOOKUP($A741,[15]Dept!$A$5:$T$42,6,FALSE)*H$3%</f>
        <v>0</v>
      </c>
      <c r="I741" s="61">
        <f>VLOOKUP($A741,[15]Dept!$A$5:$T$42,7,FALSE)*I$3%</f>
        <v>0</v>
      </c>
      <c r="J741" s="61">
        <f t="shared" si="693"/>
        <v>0</v>
      </c>
      <c r="K741" s="61">
        <f>VLOOKUP($A741,[15]Dept!$A$5:$T$42,9,FALSE)*K$3%</f>
        <v>0</v>
      </c>
      <c r="L741" s="61">
        <f>VLOOKUP($A741,[15]Dept!$A$5:$T$42,10,FALSE)*L$3%</f>
        <v>0</v>
      </c>
      <c r="M741" s="61">
        <f>VLOOKUP($A741,[15]Dept!$A$5:$T$42,11,FALSE)*M$3%</f>
        <v>0</v>
      </c>
      <c r="N741" s="61">
        <f t="shared" si="694"/>
        <v>0</v>
      </c>
      <c r="O741" s="61">
        <f>VLOOKUP($A741,[15]Dept!$A$5:$T$42,13,FALSE)*O$3%</f>
        <v>0</v>
      </c>
      <c r="P741" s="61">
        <f>VLOOKUP($A741,[15]Dept!$A$5:$T$42,14,FALSE)*P$3%</f>
        <v>0</v>
      </c>
      <c r="Q741" s="61">
        <f>VLOOKUP($A741,[15]Dept!$A$5:$T$42,15,FALSE)*Q$3%</f>
        <v>0</v>
      </c>
      <c r="R741" s="61">
        <f t="shared" si="695"/>
        <v>0</v>
      </c>
      <c r="S741" s="61">
        <f>VLOOKUP($A741,[15]Dept!$A$5:$T$42,17,FALSE)*S$3%</f>
        <v>0</v>
      </c>
      <c r="T741" s="61">
        <f>VLOOKUP($A741,[15]Dept!$A$5:$T$42,18,FALSE)*T$3%</f>
        <v>0</v>
      </c>
      <c r="U741" s="61">
        <f>VLOOKUP($A741,[15]Dept!$A$5:$T$42,19,FALSE)*U$3%</f>
        <v>0</v>
      </c>
      <c r="V741" s="61">
        <f t="shared" si="696"/>
        <v>0</v>
      </c>
    </row>
    <row r="742" spans="1:22" hidden="1">
      <c r="A742" s="89">
        <v>719</v>
      </c>
      <c r="B742" s="12" t="s">
        <v>250</v>
      </c>
      <c r="C742" s="62" t="s">
        <v>225</v>
      </c>
      <c r="D742" s="59"/>
      <c r="E742" s="61">
        <f t="shared" si="615"/>
        <v>0</v>
      </c>
      <c r="F742" s="61"/>
      <c r="G742" s="61">
        <f>VLOOKUP($A742,[15]Dept!$A$5:$T$42,5,FALSE)*G$3%</f>
        <v>0</v>
      </c>
      <c r="H742" s="61">
        <f>VLOOKUP($A742,[15]Dept!$A$5:$T$42,6,FALSE)*H$3%</f>
        <v>0</v>
      </c>
      <c r="I742" s="61">
        <f>VLOOKUP($A742,[15]Dept!$A$5:$T$42,7,FALSE)*I$3%</f>
        <v>0</v>
      </c>
      <c r="J742" s="61">
        <f t="shared" si="693"/>
        <v>0</v>
      </c>
      <c r="K742" s="61">
        <f>VLOOKUP($A742,[15]Dept!$A$5:$T$42,9,FALSE)*K$3%</f>
        <v>0</v>
      </c>
      <c r="L742" s="61">
        <f>VLOOKUP($A742,[15]Dept!$A$5:$T$42,10,FALSE)*L$3%</f>
        <v>0</v>
      </c>
      <c r="M742" s="61">
        <f>VLOOKUP($A742,[15]Dept!$A$5:$T$42,11,FALSE)*M$3%</f>
        <v>0</v>
      </c>
      <c r="N742" s="61">
        <f t="shared" si="694"/>
        <v>0</v>
      </c>
      <c r="O742" s="61">
        <f>VLOOKUP($A742,[15]Dept!$A$5:$T$42,13,FALSE)*O$3%</f>
        <v>0</v>
      </c>
      <c r="P742" s="61">
        <f>VLOOKUP($A742,[15]Dept!$A$5:$T$42,14,FALSE)*P$3%</f>
        <v>0</v>
      </c>
      <c r="Q742" s="61">
        <f>VLOOKUP($A742,[15]Dept!$A$5:$T$42,15,FALSE)*Q$3%</f>
        <v>0</v>
      </c>
      <c r="R742" s="61">
        <f t="shared" si="695"/>
        <v>0</v>
      </c>
      <c r="S742" s="61">
        <f>VLOOKUP($A742,[15]Dept!$A$5:$T$42,17,FALSE)*S$3%</f>
        <v>0</v>
      </c>
      <c r="T742" s="61">
        <f>VLOOKUP($A742,[15]Dept!$A$5:$T$42,18,FALSE)*T$3%</f>
        <v>0</v>
      </c>
      <c r="U742" s="61">
        <f>VLOOKUP($A742,[15]Dept!$A$5:$T$42,19,FALSE)*U$3%</f>
        <v>0</v>
      </c>
      <c r="V742" s="61">
        <f t="shared" si="696"/>
        <v>0</v>
      </c>
    </row>
    <row r="743" spans="1:22" hidden="1">
      <c r="A743" s="89">
        <v>720</v>
      </c>
      <c r="B743" s="12" t="s">
        <v>250</v>
      </c>
      <c r="C743" s="62" t="s">
        <v>224</v>
      </c>
      <c r="D743" s="59"/>
      <c r="E743" s="61">
        <f t="shared" si="615"/>
        <v>0</v>
      </c>
      <c r="F743" s="61"/>
      <c r="G743" s="61">
        <f>VLOOKUP($A743,[15]Dept!$A$5:$T$42,5,FALSE)*G$3%</f>
        <v>0</v>
      </c>
      <c r="H743" s="61">
        <f>VLOOKUP($A743,[15]Dept!$A$5:$T$42,6,FALSE)*H$3%</f>
        <v>0</v>
      </c>
      <c r="I743" s="61">
        <f>VLOOKUP($A743,[15]Dept!$A$5:$T$42,7,FALSE)*I$3%</f>
        <v>0</v>
      </c>
      <c r="J743" s="61">
        <f t="shared" si="693"/>
        <v>0</v>
      </c>
      <c r="K743" s="61">
        <f>VLOOKUP($A743,[15]Dept!$A$5:$T$42,9,FALSE)*K$3%</f>
        <v>0</v>
      </c>
      <c r="L743" s="61">
        <f>VLOOKUP($A743,[15]Dept!$A$5:$T$42,10,FALSE)*L$3%</f>
        <v>0</v>
      </c>
      <c r="M743" s="61">
        <f>VLOOKUP($A743,[15]Dept!$A$5:$T$42,11,FALSE)*M$3%</f>
        <v>0</v>
      </c>
      <c r="N743" s="61">
        <f t="shared" si="694"/>
        <v>0</v>
      </c>
      <c r="O743" s="61">
        <f>VLOOKUP($A743,[15]Dept!$A$5:$T$42,13,FALSE)*O$3%</f>
        <v>0</v>
      </c>
      <c r="P743" s="61">
        <f>VLOOKUP($A743,[15]Dept!$A$5:$T$42,14,FALSE)*P$3%</f>
        <v>0</v>
      </c>
      <c r="Q743" s="61">
        <f>VLOOKUP($A743,[15]Dept!$A$5:$T$42,15,FALSE)*Q$3%</f>
        <v>0</v>
      </c>
      <c r="R743" s="61">
        <f t="shared" si="695"/>
        <v>0</v>
      </c>
      <c r="S743" s="61">
        <f>VLOOKUP($A743,[15]Dept!$A$5:$T$42,17,FALSE)*S$3%</f>
        <v>0</v>
      </c>
      <c r="T743" s="61">
        <f>VLOOKUP($A743,[15]Dept!$A$5:$T$42,18,FALSE)*T$3%</f>
        <v>0</v>
      </c>
      <c r="U743" s="61">
        <f>VLOOKUP($A743,[15]Dept!$A$5:$T$42,19,FALSE)*U$3%</f>
        <v>0</v>
      </c>
      <c r="V743" s="61">
        <f t="shared" si="696"/>
        <v>0</v>
      </c>
    </row>
    <row r="744" spans="1:22" ht="31.5" hidden="1">
      <c r="A744" s="112">
        <v>742</v>
      </c>
      <c r="B744" s="50" t="s">
        <v>254</v>
      </c>
      <c r="C744" s="110" t="s">
        <v>268</v>
      </c>
      <c r="D744" s="114"/>
      <c r="E744" s="69">
        <f t="shared" ref="E744:E757" si="697">SUM(H744:V744)/2</f>
        <v>0</v>
      </c>
      <c r="F744" s="74"/>
      <c r="G744" s="74">
        <f>SUM(G746:G750)</f>
        <v>0</v>
      </c>
      <c r="H744" s="74">
        <f t="shared" ref="H744:I744" si="698">SUM(H746:H750)</f>
        <v>0</v>
      </c>
      <c r="I744" s="74">
        <f t="shared" si="698"/>
        <v>0</v>
      </c>
      <c r="J744" s="74">
        <f t="shared" ref="J744:J750" si="699">SUM(G744:I744)</f>
        <v>0</v>
      </c>
      <c r="K744" s="74">
        <f t="shared" ref="K744:M744" si="700">SUM(K746:K750)</f>
        <v>0</v>
      </c>
      <c r="L744" s="74">
        <f t="shared" si="700"/>
        <v>0</v>
      </c>
      <c r="M744" s="74">
        <f t="shared" si="700"/>
        <v>0</v>
      </c>
      <c r="N744" s="74">
        <f t="shared" ref="N744:N757" si="701">SUM(K744:M744)</f>
        <v>0</v>
      </c>
      <c r="O744" s="74">
        <f t="shared" ref="O744:Q744" si="702">SUM(O746:O750)</f>
        <v>0</v>
      </c>
      <c r="P744" s="74">
        <f t="shared" si="702"/>
        <v>0</v>
      </c>
      <c r="Q744" s="74">
        <f t="shared" si="702"/>
        <v>0</v>
      </c>
      <c r="R744" s="74">
        <f t="shared" ref="R744:R757" si="703">SUM(O744:Q744)</f>
        <v>0</v>
      </c>
      <c r="S744" s="74">
        <f t="shared" ref="S744:U744" si="704">SUM(S746:S750)</f>
        <v>0</v>
      </c>
      <c r="T744" s="74">
        <f t="shared" si="704"/>
        <v>0</v>
      </c>
      <c r="U744" s="74">
        <f t="shared" si="704"/>
        <v>0</v>
      </c>
      <c r="V744" s="111">
        <f t="shared" ref="V744:V757" si="705">SUM(S744:U744)</f>
        <v>0</v>
      </c>
    </row>
    <row r="745" spans="1:22" hidden="1">
      <c r="A745" s="51">
        <v>743</v>
      </c>
      <c r="B745" s="45" t="s">
        <v>254</v>
      </c>
      <c r="C745" s="61" t="s">
        <v>229</v>
      </c>
      <c r="D745" s="59"/>
      <c r="E745" s="61">
        <f t="shared" si="697"/>
        <v>0</v>
      </c>
      <c r="F745" s="61"/>
      <c r="G745" s="61">
        <f>VLOOKUP($A745,[16]Dept!$A$5:$T$38,5,FALSE)*G$3%</f>
        <v>0</v>
      </c>
      <c r="H745" s="61">
        <f>VLOOKUP($A745,[16]Dept!$A$5:$T$38,6,FALSE)*H$3%</f>
        <v>0</v>
      </c>
      <c r="I745" s="61">
        <f>VLOOKUP($A745,[16]Dept!$A$5:$T$38,7,FALSE)*I$3%</f>
        <v>0</v>
      </c>
      <c r="J745" s="61">
        <f t="shared" si="699"/>
        <v>0</v>
      </c>
      <c r="K745" s="61">
        <f>VLOOKUP($A745,[16]Dept!$A$5:$T$38,9,FALSE)*K$3%</f>
        <v>0</v>
      </c>
      <c r="L745" s="61">
        <f>VLOOKUP($A745,[16]Dept!$A$5:$T$38,10,FALSE)*L$3%</f>
        <v>0</v>
      </c>
      <c r="M745" s="61">
        <f>VLOOKUP($A745,[16]Dept!$A$5:$T$38,11,FALSE)*M$3%</f>
        <v>0</v>
      </c>
      <c r="N745" s="61">
        <f t="shared" si="701"/>
        <v>0</v>
      </c>
      <c r="O745" s="61">
        <f>VLOOKUP($A745,[16]Dept!$A$5:$T$38,13,FALSE)*O$3%</f>
        <v>0</v>
      </c>
      <c r="P745" s="61">
        <f>VLOOKUP($A745,[16]Dept!$A$5:$T$38,14,FALSE)*P$3%</f>
        <v>0</v>
      </c>
      <c r="Q745" s="61">
        <f>VLOOKUP($A745,[16]Dept!$A$5:$T$38,15,FALSE)*Q$3%</f>
        <v>0</v>
      </c>
      <c r="R745" s="61">
        <f t="shared" si="703"/>
        <v>0</v>
      </c>
      <c r="S745" s="61">
        <f>VLOOKUP($A745,[16]Dept!$A$5:$T$38,17,FALSE)*S$3%</f>
        <v>0</v>
      </c>
      <c r="T745" s="61">
        <f>VLOOKUP($A745,[16]Dept!$A$5:$T$38,18,FALSE)*T$3%</f>
        <v>0</v>
      </c>
      <c r="U745" s="61">
        <f>VLOOKUP($A745,[16]Dept!$A$5:$T$38,19,FALSE)*U$3%</f>
        <v>0</v>
      </c>
      <c r="V745" s="61">
        <f t="shared" si="705"/>
        <v>0</v>
      </c>
    </row>
    <row r="746" spans="1:22" hidden="1">
      <c r="A746" s="51">
        <v>744</v>
      </c>
      <c r="B746" s="45" t="s">
        <v>254</v>
      </c>
      <c r="C746" s="61" t="s">
        <v>228</v>
      </c>
      <c r="D746" s="59"/>
      <c r="E746" s="61">
        <f t="shared" si="697"/>
        <v>0</v>
      </c>
      <c r="F746" s="61"/>
      <c r="G746" s="61">
        <f>VLOOKUP($A746,[16]Dept!$A$5:$T$38,5,FALSE)*G$3%</f>
        <v>0</v>
      </c>
      <c r="H746" s="61">
        <f>VLOOKUP($A746,[16]Dept!$A$5:$T$38,6,FALSE)*H$3%</f>
        <v>0</v>
      </c>
      <c r="I746" s="61">
        <f>VLOOKUP($A746,[16]Dept!$A$5:$T$38,7,FALSE)*I$3%</f>
        <v>0</v>
      </c>
      <c r="J746" s="61">
        <f t="shared" si="699"/>
        <v>0</v>
      </c>
      <c r="K746" s="61">
        <f>VLOOKUP($A746,[16]Dept!$A$5:$T$38,9,FALSE)*K$3%</f>
        <v>0</v>
      </c>
      <c r="L746" s="61">
        <f>VLOOKUP($A746,[16]Dept!$A$5:$T$38,10,FALSE)*L$3%</f>
        <v>0</v>
      </c>
      <c r="M746" s="61">
        <f>VLOOKUP($A746,[16]Dept!$A$5:$T$38,11,FALSE)*M$3%</f>
        <v>0</v>
      </c>
      <c r="N746" s="61">
        <f t="shared" si="701"/>
        <v>0</v>
      </c>
      <c r="O746" s="61">
        <f>VLOOKUP($A746,[16]Dept!$A$5:$T$38,13,FALSE)*O$3%</f>
        <v>0</v>
      </c>
      <c r="P746" s="61">
        <f>VLOOKUP($A746,[16]Dept!$A$5:$T$38,14,FALSE)*P$3%</f>
        <v>0</v>
      </c>
      <c r="Q746" s="61">
        <f>VLOOKUP($A746,[16]Dept!$A$5:$T$38,15,FALSE)*Q$3%</f>
        <v>0</v>
      </c>
      <c r="R746" s="61">
        <f t="shared" si="703"/>
        <v>0</v>
      </c>
      <c r="S746" s="61">
        <f>VLOOKUP($A746,[16]Dept!$A$5:$T$38,17,FALSE)*S$3%</f>
        <v>0</v>
      </c>
      <c r="T746" s="61">
        <f>VLOOKUP($A746,[16]Dept!$A$5:$T$38,18,FALSE)*T$3%</f>
        <v>0</v>
      </c>
      <c r="U746" s="61">
        <f>VLOOKUP($A746,[16]Dept!$A$5:$T$38,19,FALSE)*U$3%</f>
        <v>0</v>
      </c>
      <c r="V746" s="61">
        <f t="shared" si="705"/>
        <v>0</v>
      </c>
    </row>
    <row r="747" spans="1:22" hidden="1">
      <c r="A747" s="51">
        <v>745</v>
      </c>
      <c r="B747" s="45" t="s">
        <v>254</v>
      </c>
      <c r="C747" s="61" t="s">
        <v>227</v>
      </c>
      <c r="D747" s="59"/>
      <c r="E747" s="61">
        <f t="shared" si="697"/>
        <v>0</v>
      </c>
      <c r="F747" s="61"/>
      <c r="G747" s="61">
        <f>VLOOKUP($A747,[16]Dept!$A$5:$T$38,5,FALSE)*G$3%</f>
        <v>0</v>
      </c>
      <c r="H747" s="61">
        <f>VLOOKUP($A747,[16]Dept!$A$5:$T$38,6,FALSE)*H$3%</f>
        <v>0</v>
      </c>
      <c r="I747" s="61">
        <f>VLOOKUP($A747,[16]Dept!$A$5:$T$38,7,FALSE)*I$3%</f>
        <v>0</v>
      </c>
      <c r="J747" s="61">
        <f t="shared" si="699"/>
        <v>0</v>
      </c>
      <c r="K747" s="61">
        <f>VLOOKUP($A747,[16]Dept!$A$5:$T$38,9,FALSE)*K$3%</f>
        <v>0</v>
      </c>
      <c r="L747" s="61">
        <f>VLOOKUP($A747,[16]Dept!$A$5:$T$38,10,FALSE)*L$3%</f>
        <v>0</v>
      </c>
      <c r="M747" s="61">
        <f>VLOOKUP($A747,[16]Dept!$A$5:$T$38,11,FALSE)*M$3%</f>
        <v>0</v>
      </c>
      <c r="N747" s="61">
        <f t="shared" si="701"/>
        <v>0</v>
      </c>
      <c r="O747" s="61">
        <f>VLOOKUP($A747,[16]Dept!$A$5:$T$38,13,FALSE)*O$3%</f>
        <v>0</v>
      </c>
      <c r="P747" s="61">
        <f>VLOOKUP($A747,[16]Dept!$A$5:$T$38,14,FALSE)*P$3%</f>
        <v>0</v>
      </c>
      <c r="Q747" s="61">
        <f>VLOOKUP($A747,[16]Dept!$A$5:$T$38,15,FALSE)*Q$3%</f>
        <v>0</v>
      </c>
      <c r="R747" s="61">
        <f t="shared" si="703"/>
        <v>0</v>
      </c>
      <c r="S747" s="61">
        <f>VLOOKUP($A747,[16]Dept!$A$5:$T$38,17,FALSE)*S$3%</f>
        <v>0</v>
      </c>
      <c r="T747" s="61">
        <f>VLOOKUP($A747,[16]Dept!$A$5:$T$38,18,FALSE)*T$3%</f>
        <v>0</v>
      </c>
      <c r="U747" s="61">
        <f>VLOOKUP($A747,[16]Dept!$A$5:$T$38,19,FALSE)*U$3%</f>
        <v>0</v>
      </c>
      <c r="V747" s="61">
        <f t="shared" si="705"/>
        <v>0</v>
      </c>
    </row>
    <row r="748" spans="1:22" hidden="1">
      <c r="A748" s="51">
        <v>746</v>
      </c>
      <c r="B748" s="45" t="s">
        <v>254</v>
      </c>
      <c r="C748" s="61" t="s">
        <v>226</v>
      </c>
      <c r="D748" s="59"/>
      <c r="E748" s="61">
        <f t="shared" si="697"/>
        <v>0</v>
      </c>
      <c r="F748" s="61"/>
      <c r="G748" s="61">
        <f>VLOOKUP($A748,[16]Dept!$A$5:$T$38,5,FALSE)*G$3%</f>
        <v>0</v>
      </c>
      <c r="H748" s="61">
        <f>VLOOKUP($A748,[16]Dept!$A$5:$T$38,6,FALSE)*H$3%</f>
        <v>0</v>
      </c>
      <c r="I748" s="61">
        <f>VLOOKUP($A748,[16]Dept!$A$5:$T$38,7,FALSE)*I$3%</f>
        <v>0</v>
      </c>
      <c r="J748" s="61">
        <f t="shared" si="699"/>
        <v>0</v>
      </c>
      <c r="K748" s="61">
        <f>VLOOKUP($A748,[16]Dept!$A$5:$T$38,9,FALSE)*K$3%</f>
        <v>0</v>
      </c>
      <c r="L748" s="61">
        <f>VLOOKUP($A748,[16]Dept!$A$5:$T$38,10,FALSE)*L$3%</f>
        <v>0</v>
      </c>
      <c r="M748" s="61">
        <f>VLOOKUP($A748,[16]Dept!$A$5:$T$38,11,FALSE)*M$3%</f>
        <v>0</v>
      </c>
      <c r="N748" s="61">
        <f t="shared" si="701"/>
        <v>0</v>
      </c>
      <c r="O748" s="61">
        <f>VLOOKUP($A748,[16]Dept!$A$5:$T$38,13,FALSE)*O$3%</f>
        <v>0</v>
      </c>
      <c r="P748" s="61">
        <f>VLOOKUP($A748,[16]Dept!$A$5:$T$38,14,FALSE)*P$3%</f>
        <v>0</v>
      </c>
      <c r="Q748" s="61">
        <f>VLOOKUP($A748,[16]Dept!$A$5:$T$38,15,FALSE)*Q$3%</f>
        <v>0</v>
      </c>
      <c r="R748" s="61">
        <f t="shared" si="703"/>
        <v>0</v>
      </c>
      <c r="S748" s="61">
        <f>VLOOKUP($A748,[16]Dept!$A$5:$T$38,17,FALSE)*S$3%</f>
        <v>0</v>
      </c>
      <c r="T748" s="61">
        <f>VLOOKUP($A748,[16]Dept!$A$5:$T$38,18,FALSE)*T$3%</f>
        <v>0</v>
      </c>
      <c r="U748" s="61">
        <f>VLOOKUP($A748,[16]Dept!$A$5:$T$38,19,FALSE)*U$3%</f>
        <v>0</v>
      </c>
      <c r="V748" s="61">
        <f t="shared" si="705"/>
        <v>0</v>
      </c>
    </row>
    <row r="749" spans="1:22" hidden="1">
      <c r="A749" s="51">
        <v>747</v>
      </c>
      <c r="B749" s="45" t="s">
        <v>254</v>
      </c>
      <c r="C749" s="61" t="s">
        <v>225</v>
      </c>
      <c r="D749" s="59"/>
      <c r="E749" s="61">
        <f t="shared" si="697"/>
        <v>0</v>
      </c>
      <c r="F749" s="61"/>
      <c r="G749" s="61">
        <f>VLOOKUP($A749,[16]Dept!$A$5:$T$38,5,FALSE)*G$3%</f>
        <v>0</v>
      </c>
      <c r="H749" s="61">
        <f>VLOOKUP($A749,[16]Dept!$A$5:$T$38,6,FALSE)*H$3%</f>
        <v>0</v>
      </c>
      <c r="I749" s="61">
        <f>VLOOKUP($A749,[16]Dept!$A$5:$T$38,7,FALSE)*I$3%</f>
        <v>0</v>
      </c>
      <c r="J749" s="61">
        <f t="shared" si="699"/>
        <v>0</v>
      </c>
      <c r="K749" s="61">
        <f>VLOOKUP($A749,[16]Dept!$A$5:$T$38,9,FALSE)*K$3%</f>
        <v>0</v>
      </c>
      <c r="L749" s="61">
        <f>VLOOKUP($A749,[16]Dept!$A$5:$T$38,10,FALSE)*L$3%</f>
        <v>0</v>
      </c>
      <c r="M749" s="61">
        <f>VLOOKUP($A749,[16]Dept!$A$5:$T$38,11,FALSE)*M$3%</f>
        <v>0</v>
      </c>
      <c r="N749" s="61">
        <f t="shared" si="701"/>
        <v>0</v>
      </c>
      <c r="O749" s="61">
        <f>VLOOKUP($A749,[16]Dept!$A$5:$T$38,13,FALSE)*O$3%</f>
        <v>0</v>
      </c>
      <c r="P749" s="61">
        <f>VLOOKUP($A749,[16]Dept!$A$5:$T$38,14,FALSE)*P$3%</f>
        <v>0</v>
      </c>
      <c r="Q749" s="61">
        <f>VLOOKUP($A749,[16]Dept!$A$5:$T$38,15,FALSE)*Q$3%</f>
        <v>0</v>
      </c>
      <c r="R749" s="61">
        <f t="shared" si="703"/>
        <v>0</v>
      </c>
      <c r="S749" s="61">
        <f>VLOOKUP($A749,[16]Dept!$A$5:$T$38,17,FALSE)*S$3%</f>
        <v>0</v>
      </c>
      <c r="T749" s="61">
        <f>VLOOKUP($A749,[16]Dept!$A$5:$T$38,18,FALSE)*T$3%</f>
        <v>0</v>
      </c>
      <c r="U749" s="61">
        <f>VLOOKUP($A749,[16]Dept!$A$5:$T$38,19,FALSE)*U$3%</f>
        <v>0</v>
      </c>
      <c r="V749" s="61">
        <f t="shared" si="705"/>
        <v>0</v>
      </c>
    </row>
    <row r="750" spans="1:22" hidden="1">
      <c r="A750" s="51">
        <v>748</v>
      </c>
      <c r="B750" s="45" t="s">
        <v>254</v>
      </c>
      <c r="C750" s="61" t="s">
        <v>224</v>
      </c>
      <c r="D750" s="59"/>
      <c r="E750" s="61">
        <f t="shared" si="697"/>
        <v>0</v>
      </c>
      <c r="F750" s="61"/>
      <c r="G750" s="61">
        <f>VLOOKUP($A750,[16]Dept!$A$5:$T$38,5,FALSE)*G$3%</f>
        <v>0</v>
      </c>
      <c r="H750" s="61">
        <f>VLOOKUP($A750,[16]Dept!$A$5:$T$38,6,FALSE)*H$3%</f>
        <v>0</v>
      </c>
      <c r="I750" s="61">
        <f>VLOOKUP($A750,[16]Dept!$A$5:$T$38,7,FALSE)*I$3%</f>
        <v>0</v>
      </c>
      <c r="J750" s="61">
        <f t="shared" si="699"/>
        <v>0</v>
      </c>
      <c r="K750" s="61">
        <f>VLOOKUP($A750,[16]Dept!$A$5:$T$38,9,FALSE)*K$3%</f>
        <v>0</v>
      </c>
      <c r="L750" s="61">
        <f>VLOOKUP($A750,[16]Dept!$A$5:$T$38,10,FALSE)*L$3%</f>
        <v>0</v>
      </c>
      <c r="M750" s="61">
        <f>VLOOKUP($A750,[16]Dept!$A$5:$T$38,11,FALSE)*M$3%</f>
        <v>0</v>
      </c>
      <c r="N750" s="61">
        <f t="shared" si="701"/>
        <v>0</v>
      </c>
      <c r="O750" s="61">
        <f>VLOOKUP($A750,[16]Dept!$A$5:$T$38,13,FALSE)*O$3%</f>
        <v>0</v>
      </c>
      <c r="P750" s="61">
        <f>VLOOKUP($A750,[16]Dept!$A$5:$T$38,14,FALSE)*P$3%</f>
        <v>0</v>
      </c>
      <c r="Q750" s="61">
        <f>VLOOKUP($A750,[16]Dept!$A$5:$T$38,15,FALSE)*Q$3%</f>
        <v>0</v>
      </c>
      <c r="R750" s="61">
        <f t="shared" si="703"/>
        <v>0</v>
      </c>
      <c r="S750" s="61">
        <f>VLOOKUP($A750,[16]Dept!$A$5:$T$38,17,FALSE)*S$3%</f>
        <v>0</v>
      </c>
      <c r="T750" s="61">
        <f>VLOOKUP($A750,[16]Dept!$A$5:$T$38,18,FALSE)*T$3%</f>
        <v>0</v>
      </c>
      <c r="U750" s="61">
        <f>VLOOKUP($A750,[16]Dept!$A$5:$T$38,19,FALSE)*U$3%</f>
        <v>0</v>
      </c>
      <c r="V750" s="61">
        <f t="shared" si="705"/>
        <v>0</v>
      </c>
    </row>
    <row r="751" spans="1:22" ht="31.5" hidden="1">
      <c r="A751" s="112">
        <v>749</v>
      </c>
      <c r="B751" s="50" t="s">
        <v>256</v>
      </c>
      <c r="C751" s="114" t="s">
        <v>269</v>
      </c>
      <c r="D751" s="114"/>
      <c r="E751" s="69">
        <f t="shared" si="697"/>
        <v>289155.43662845367</v>
      </c>
      <c r="F751" s="74"/>
      <c r="G751" s="74">
        <f>SUM(G752:G757)</f>
        <v>0</v>
      </c>
      <c r="H751" s="74">
        <f t="shared" ref="H751:I751" si="706">SUM(H752:H757)</f>
        <v>0</v>
      </c>
      <c r="I751" s="74">
        <f t="shared" si="706"/>
        <v>289155.43662845367</v>
      </c>
      <c r="J751" s="74">
        <f>SUM(G751:I751)</f>
        <v>289155.43662845367</v>
      </c>
      <c r="K751" s="74">
        <f>SUM(K752:K757)</f>
        <v>0</v>
      </c>
      <c r="L751" s="74">
        <f t="shared" ref="L751:M751" si="707">SUM(L752:L757)</f>
        <v>0</v>
      </c>
      <c r="M751" s="74">
        <f t="shared" si="707"/>
        <v>0</v>
      </c>
      <c r="N751" s="74">
        <f t="shared" si="701"/>
        <v>0</v>
      </c>
      <c r="O751" s="74">
        <f>SUM(O752:O757)</f>
        <v>0</v>
      </c>
      <c r="P751" s="74">
        <f t="shared" ref="P751:Q751" si="708">SUM(P752:P757)</f>
        <v>0</v>
      </c>
      <c r="Q751" s="74">
        <f t="shared" si="708"/>
        <v>0</v>
      </c>
      <c r="R751" s="74">
        <f t="shared" si="703"/>
        <v>0</v>
      </c>
      <c r="S751" s="74">
        <f>SUM(S752:S757)</f>
        <v>0</v>
      </c>
      <c r="T751" s="74">
        <f>SUM(T752:T757)</f>
        <v>0</v>
      </c>
      <c r="U751" s="74">
        <f t="shared" ref="U751" si="709">SUM(U752:U757)</f>
        <v>0</v>
      </c>
      <c r="V751" s="111">
        <f t="shared" si="705"/>
        <v>0</v>
      </c>
    </row>
    <row r="752" spans="1:22" hidden="1">
      <c r="A752" s="51">
        <v>750</v>
      </c>
      <c r="B752" s="45" t="s">
        <v>256</v>
      </c>
      <c r="C752" s="61" t="s">
        <v>258</v>
      </c>
      <c r="D752" s="59"/>
      <c r="E752" s="61">
        <f t="shared" si="697"/>
        <v>289155.43662845367</v>
      </c>
      <c r="F752" s="61"/>
      <c r="G752" s="61">
        <f>VLOOKUP($A752,[16]Dept!$A$5:$T$38,5,FALSE)*G$3%</f>
        <v>0</v>
      </c>
      <c r="H752" s="61">
        <f>VLOOKUP($A752,[16]Dept!$A$5:$T$38,6,FALSE)*H$3%</f>
        <v>0</v>
      </c>
      <c r="I752" s="61">
        <f>VLOOKUP($A752,[16]Dept!$A$5:$T$38,7,FALSE)*I$3%</f>
        <v>289155.43662845367</v>
      </c>
      <c r="J752" s="61">
        <f t="shared" ref="J752:J757" si="710">SUM(G752:I752)</f>
        <v>289155.43662845367</v>
      </c>
      <c r="K752" s="61">
        <f>VLOOKUP($A752,[16]Dept!$A$5:$T$38,9,FALSE)*K$3%</f>
        <v>0</v>
      </c>
      <c r="L752" s="61">
        <f>VLOOKUP($A752,[16]Dept!$A$5:$T$38,10,FALSE)*L$3%</f>
        <v>0</v>
      </c>
      <c r="M752" s="61">
        <f>VLOOKUP($A752,[16]Dept!$A$5:$T$38,11,FALSE)*M$3%</f>
        <v>0</v>
      </c>
      <c r="N752" s="61">
        <f t="shared" si="701"/>
        <v>0</v>
      </c>
      <c r="O752" s="61">
        <f>VLOOKUP($A752,[16]Dept!$A$5:$T$38,13,FALSE)*O$3%</f>
        <v>0</v>
      </c>
      <c r="P752" s="61">
        <f>VLOOKUP($A752,[16]Dept!$A$5:$T$38,14,FALSE)*P$3%</f>
        <v>0</v>
      </c>
      <c r="Q752" s="61">
        <f>VLOOKUP($A752,[16]Dept!$A$5:$T$38,15,FALSE)*Q$3%</f>
        <v>0</v>
      </c>
      <c r="R752" s="61">
        <f t="shared" si="703"/>
        <v>0</v>
      </c>
      <c r="S752" s="61">
        <f>VLOOKUP($A752,[16]Dept!$A$5:$T$38,17,FALSE)*S$3%</f>
        <v>0</v>
      </c>
      <c r="T752" s="61">
        <f>VLOOKUP($A752,[16]Dept!$A$5:$T$38,18,FALSE)*T$3%</f>
        <v>0</v>
      </c>
      <c r="U752" s="61">
        <f>VLOOKUP($A752,[16]Dept!$A$5:$T$38,19,FALSE)*U$3%</f>
        <v>0</v>
      </c>
      <c r="V752" s="61">
        <f t="shared" si="705"/>
        <v>0</v>
      </c>
    </row>
    <row r="753" spans="1:22" hidden="1">
      <c r="A753" s="51">
        <v>751</v>
      </c>
      <c r="B753" s="45" t="s">
        <v>256</v>
      </c>
      <c r="C753" s="61" t="s">
        <v>228</v>
      </c>
      <c r="D753" s="59"/>
      <c r="E753" s="61">
        <f t="shared" si="697"/>
        <v>0</v>
      </c>
      <c r="F753" s="61"/>
      <c r="G753" s="61">
        <f>VLOOKUP($A753,[16]Dept!$A$5:$T$38,5,FALSE)*G$3%</f>
        <v>0</v>
      </c>
      <c r="H753" s="61">
        <f>VLOOKUP($A753,[16]Dept!$A$5:$T$38,6,FALSE)*H$3%</f>
        <v>0</v>
      </c>
      <c r="I753" s="61">
        <f>VLOOKUP($A753,[16]Dept!$A$5:$T$38,7,FALSE)*I$3%</f>
        <v>0</v>
      </c>
      <c r="J753" s="61">
        <f t="shared" si="710"/>
        <v>0</v>
      </c>
      <c r="K753" s="61">
        <f>VLOOKUP($A753,[16]Dept!$A$5:$T$38,9,FALSE)*K$3%</f>
        <v>0</v>
      </c>
      <c r="L753" s="61">
        <f>VLOOKUP($A753,[16]Dept!$A$5:$T$38,10,FALSE)*L$3%</f>
        <v>0</v>
      </c>
      <c r="M753" s="61">
        <f>VLOOKUP($A753,[16]Dept!$A$5:$T$38,11,FALSE)*M$3%</f>
        <v>0</v>
      </c>
      <c r="N753" s="61">
        <f t="shared" si="701"/>
        <v>0</v>
      </c>
      <c r="O753" s="61">
        <f>VLOOKUP($A753,[16]Dept!$A$5:$T$38,13,FALSE)*O$3%</f>
        <v>0</v>
      </c>
      <c r="P753" s="61">
        <f>VLOOKUP($A753,[16]Dept!$A$5:$T$38,14,FALSE)*P$3%</f>
        <v>0</v>
      </c>
      <c r="Q753" s="61">
        <f>VLOOKUP($A753,[16]Dept!$A$5:$T$38,15,FALSE)*Q$3%</f>
        <v>0</v>
      </c>
      <c r="R753" s="61">
        <f t="shared" si="703"/>
        <v>0</v>
      </c>
      <c r="S753" s="61">
        <f>VLOOKUP($A753,[16]Dept!$A$5:$T$38,17,FALSE)*S$3%</f>
        <v>0</v>
      </c>
      <c r="T753" s="61">
        <f>VLOOKUP($A753,[16]Dept!$A$5:$T$38,18,FALSE)*T$3%</f>
        <v>0</v>
      </c>
      <c r="U753" s="61">
        <f>VLOOKUP($A753,[16]Dept!$A$5:$T$38,19,FALSE)*U$3%</f>
        <v>0</v>
      </c>
      <c r="V753" s="61">
        <f t="shared" si="705"/>
        <v>0</v>
      </c>
    </row>
    <row r="754" spans="1:22" hidden="1">
      <c r="A754" s="51">
        <v>752</v>
      </c>
      <c r="B754" s="45" t="s">
        <v>256</v>
      </c>
      <c r="C754" s="61" t="s">
        <v>227</v>
      </c>
      <c r="D754" s="59"/>
      <c r="E754" s="61">
        <f t="shared" si="697"/>
        <v>0</v>
      </c>
      <c r="F754" s="61"/>
      <c r="G754" s="61">
        <f>VLOOKUP($A754,[16]Dept!$A$5:$T$38,5,FALSE)*G$3%</f>
        <v>0</v>
      </c>
      <c r="H754" s="61">
        <f>VLOOKUP($A754,[16]Dept!$A$5:$T$38,6,FALSE)*H$3%</f>
        <v>0</v>
      </c>
      <c r="I754" s="61">
        <f>VLOOKUP($A754,[16]Dept!$A$5:$T$38,7,FALSE)*I$3%</f>
        <v>0</v>
      </c>
      <c r="J754" s="61">
        <f t="shared" si="710"/>
        <v>0</v>
      </c>
      <c r="K754" s="61">
        <f>VLOOKUP($A754,[16]Dept!$A$5:$T$38,9,FALSE)*K$3%</f>
        <v>0</v>
      </c>
      <c r="L754" s="61">
        <f>VLOOKUP($A754,[16]Dept!$A$5:$T$38,10,FALSE)*L$3%</f>
        <v>0</v>
      </c>
      <c r="M754" s="61">
        <f>VLOOKUP($A754,[16]Dept!$A$5:$T$38,11,FALSE)*M$3%</f>
        <v>0</v>
      </c>
      <c r="N754" s="61">
        <f t="shared" si="701"/>
        <v>0</v>
      </c>
      <c r="O754" s="61">
        <f>VLOOKUP($A754,[16]Dept!$A$5:$T$38,13,FALSE)*O$3%</f>
        <v>0</v>
      </c>
      <c r="P754" s="61">
        <f>VLOOKUP($A754,[16]Dept!$A$5:$T$38,14,FALSE)*P$3%</f>
        <v>0</v>
      </c>
      <c r="Q754" s="61">
        <f>VLOOKUP($A754,[16]Dept!$A$5:$T$38,15,FALSE)*Q$3%</f>
        <v>0</v>
      </c>
      <c r="R754" s="61">
        <f t="shared" si="703"/>
        <v>0</v>
      </c>
      <c r="S754" s="61">
        <f>VLOOKUP($A754,[16]Dept!$A$5:$T$38,17,FALSE)*S$3%</f>
        <v>0</v>
      </c>
      <c r="T754" s="61">
        <f>VLOOKUP($A754,[16]Dept!$A$5:$T$38,18,FALSE)*T$3%</f>
        <v>0</v>
      </c>
      <c r="U754" s="61">
        <f>VLOOKUP($A754,[16]Dept!$A$5:$T$38,19,FALSE)*U$3%</f>
        <v>0</v>
      </c>
      <c r="V754" s="61">
        <f t="shared" si="705"/>
        <v>0</v>
      </c>
    </row>
    <row r="755" spans="1:22" hidden="1">
      <c r="A755" s="51">
        <v>753</v>
      </c>
      <c r="B755" s="45" t="s">
        <v>256</v>
      </c>
      <c r="C755" s="61" t="s">
        <v>226</v>
      </c>
      <c r="D755" s="59"/>
      <c r="E755" s="61">
        <f t="shared" si="697"/>
        <v>0</v>
      </c>
      <c r="F755" s="61"/>
      <c r="G755" s="61">
        <f>VLOOKUP($A755,[16]Dept!$A$5:$T$38,5,FALSE)*G$3%</f>
        <v>0</v>
      </c>
      <c r="H755" s="61">
        <f>VLOOKUP($A755,[16]Dept!$A$5:$T$38,6,FALSE)*H$3%</f>
        <v>0</v>
      </c>
      <c r="I755" s="61">
        <f>VLOOKUP($A755,[16]Dept!$A$5:$T$38,7,FALSE)*I$3%</f>
        <v>0</v>
      </c>
      <c r="J755" s="61">
        <f t="shared" si="710"/>
        <v>0</v>
      </c>
      <c r="K755" s="61">
        <f>VLOOKUP($A755,[16]Dept!$A$5:$T$38,9,FALSE)*K$3%</f>
        <v>0</v>
      </c>
      <c r="L755" s="61">
        <f>VLOOKUP($A755,[16]Dept!$A$5:$T$38,10,FALSE)*L$3%</f>
        <v>0</v>
      </c>
      <c r="M755" s="61">
        <f>VLOOKUP($A755,[16]Dept!$A$5:$T$38,11,FALSE)*M$3%</f>
        <v>0</v>
      </c>
      <c r="N755" s="61">
        <f t="shared" si="701"/>
        <v>0</v>
      </c>
      <c r="O755" s="61">
        <f>VLOOKUP($A755,[16]Dept!$A$5:$T$38,13,FALSE)*O$3%</f>
        <v>0</v>
      </c>
      <c r="P755" s="61">
        <f>VLOOKUP($A755,[16]Dept!$A$5:$T$38,14,FALSE)*P$3%</f>
        <v>0</v>
      </c>
      <c r="Q755" s="61">
        <f>VLOOKUP($A755,[16]Dept!$A$5:$T$38,15,FALSE)*Q$3%</f>
        <v>0</v>
      </c>
      <c r="R755" s="61">
        <f t="shared" si="703"/>
        <v>0</v>
      </c>
      <c r="S755" s="61">
        <f>VLOOKUP($A755,[16]Dept!$A$5:$T$38,17,FALSE)*S$3%</f>
        <v>0</v>
      </c>
      <c r="T755" s="61">
        <f>VLOOKUP($A755,[16]Dept!$A$5:$T$38,18,FALSE)*T$3%</f>
        <v>0</v>
      </c>
      <c r="U755" s="61">
        <f>VLOOKUP($A755,[16]Dept!$A$5:$T$38,19,FALSE)*U$3%</f>
        <v>0</v>
      </c>
      <c r="V755" s="61">
        <f t="shared" si="705"/>
        <v>0</v>
      </c>
    </row>
    <row r="756" spans="1:22" hidden="1">
      <c r="A756" s="51">
        <v>754</v>
      </c>
      <c r="B756" s="45" t="s">
        <v>256</v>
      </c>
      <c r="C756" s="61" t="s">
        <v>225</v>
      </c>
      <c r="D756" s="59"/>
      <c r="E756" s="61">
        <f t="shared" si="697"/>
        <v>0</v>
      </c>
      <c r="F756" s="61"/>
      <c r="G756" s="61">
        <f>VLOOKUP($A756,[16]Dept!$A$5:$T$38,5,FALSE)*G$3%</f>
        <v>0</v>
      </c>
      <c r="H756" s="61">
        <f>VLOOKUP($A756,[16]Dept!$A$5:$T$38,6,FALSE)*H$3%</f>
        <v>0</v>
      </c>
      <c r="I756" s="61">
        <f>VLOOKUP($A756,[16]Dept!$A$5:$T$38,7,FALSE)*I$3%</f>
        <v>0</v>
      </c>
      <c r="J756" s="61">
        <f t="shared" si="710"/>
        <v>0</v>
      </c>
      <c r="K756" s="61">
        <f>VLOOKUP($A756,[16]Dept!$A$5:$T$38,9,FALSE)*K$3%</f>
        <v>0</v>
      </c>
      <c r="L756" s="61">
        <f>VLOOKUP($A756,[16]Dept!$A$5:$T$38,10,FALSE)*L$3%</f>
        <v>0</v>
      </c>
      <c r="M756" s="61">
        <f>VLOOKUP($A756,[16]Dept!$A$5:$T$38,11,FALSE)*M$3%</f>
        <v>0</v>
      </c>
      <c r="N756" s="61">
        <f t="shared" si="701"/>
        <v>0</v>
      </c>
      <c r="O756" s="61">
        <f>VLOOKUP($A756,[16]Dept!$A$5:$T$38,13,FALSE)*O$3%</f>
        <v>0</v>
      </c>
      <c r="P756" s="61">
        <f>VLOOKUP($A756,[16]Dept!$A$5:$T$38,14,FALSE)*P$3%</f>
        <v>0</v>
      </c>
      <c r="Q756" s="61">
        <f>VLOOKUP($A756,[16]Dept!$A$5:$T$38,15,FALSE)*Q$3%</f>
        <v>0</v>
      </c>
      <c r="R756" s="61">
        <f t="shared" si="703"/>
        <v>0</v>
      </c>
      <c r="S756" s="61">
        <f>VLOOKUP($A756,[16]Dept!$A$5:$T$38,17,FALSE)*S$3%</f>
        <v>0</v>
      </c>
      <c r="T756" s="61">
        <f>VLOOKUP($A756,[16]Dept!$A$5:$T$38,18,FALSE)*T$3%</f>
        <v>0</v>
      </c>
      <c r="U756" s="61">
        <f>VLOOKUP($A756,[16]Dept!$A$5:$T$38,19,FALSE)*U$3%</f>
        <v>0</v>
      </c>
      <c r="V756" s="61">
        <f t="shared" si="705"/>
        <v>0</v>
      </c>
    </row>
    <row r="757" spans="1:22" hidden="1">
      <c r="A757" s="51">
        <v>755</v>
      </c>
      <c r="B757" s="45" t="s">
        <v>256</v>
      </c>
      <c r="C757" s="61" t="s">
        <v>224</v>
      </c>
      <c r="D757" s="59"/>
      <c r="E757" s="61">
        <f t="shared" si="697"/>
        <v>0</v>
      </c>
      <c r="F757" s="61"/>
      <c r="G757" s="61">
        <f>VLOOKUP($A757,[16]Dept!$A$5:$T$38,5,FALSE)*G$3%</f>
        <v>0</v>
      </c>
      <c r="H757" s="61">
        <f>VLOOKUP($A757,[16]Dept!$A$5:$T$38,6,FALSE)*H$3%</f>
        <v>0</v>
      </c>
      <c r="I757" s="61">
        <f>VLOOKUP($A757,[16]Dept!$A$5:$T$38,7,FALSE)*I$3%</f>
        <v>0</v>
      </c>
      <c r="J757" s="61">
        <f t="shared" si="710"/>
        <v>0</v>
      </c>
      <c r="K757" s="61">
        <f>VLOOKUP($A757,[16]Dept!$A$5:$T$38,9,FALSE)*K$3%</f>
        <v>0</v>
      </c>
      <c r="L757" s="61">
        <f>VLOOKUP($A757,[16]Dept!$A$5:$T$38,10,FALSE)*L$3%</f>
        <v>0</v>
      </c>
      <c r="M757" s="61">
        <f>VLOOKUP($A757,[16]Dept!$A$5:$T$38,11,FALSE)*M$3%</f>
        <v>0</v>
      </c>
      <c r="N757" s="61">
        <f t="shared" si="701"/>
        <v>0</v>
      </c>
      <c r="O757" s="61">
        <f>VLOOKUP($A757,[16]Dept!$A$5:$T$38,13,FALSE)*O$3%</f>
        <v>0</v>
      </c>
      <c r="P757" s="61">
        <f>VLOOKUP($A757,[16]Dept!$A$5:$T$38,14,FALSE)*P$3%</f>
        <v>0</v>
      </c>
      <c r="Q757" s="61">
        <f>VLOOKUP($A757,[16]Dept!$A$5:$T$38,15,FALSE)*Q$3%</f>
        <v>0</v>
      </c>
      <c r="R757" s="61">
        <f t="shared" si="703"/>
        <v>0</v>
      </c>
      <c r="S757" s="61">
        <f>VLOOKUP($A757,[16]Dept!$A$5:$T$38,17,FALSE)*S$3%</f>
        <v>0</v>
      </c>
      <c r="T757" s="61">
        <f>VLOOKUP($A757,[16]Dept!$A$5:$T$38,18,FALSE)*T$3%</f>
        <v>0</v>
      </c>
      <c r="U757" s="61">
        <f>VLOOKUP($A757,[16]Dept!$A$5:$T$38,19,FALSE)*U$3%</f>
        <v>0</v>
      </c>
      <c r="V757" s="61">
        <f t="shared" si="705"/>
        <v>0</v>
      </c>
    </row>
  </sheetData>
  <autoFilter ref="B4:V757">
    <filterColumn colId="0">
      <filters>
        <filter val="BRANCH"/>
      </filters>
    </filterColumn>
    <sortState ref="B2:U682">
      <sortCondition ref="B2:B848"/>
    </sortState>
  </autoFilter>
  <pageMargins left="0.69930555555555596" right="0.6993055555555559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format of System</vt:lpstr>
      <vt:lpstr>CONSOLE</vt:lpstr>
      <vt:lpstr>BRANCH</vt:lpstr>
      <vt:lpstr>DEPT </vt:lpstr>
      <vt:lpstr>BR OLD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</dc:creator>
  <cp:lastModifiedBy>Dinesh</cp:lastModifiedBy>
  <dcterms:created xsi:type="dcterms:W3CDTF">2019-03-09T14:05:00Z</dcterms:created>
  <dcterms:modified xsi:type="dcterms:W3CDTF">2019-05-28T06:42:47Z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16393-10.1.0.5707</vt:lpwstr>
  </property>
</Properties>
</file>