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hare\D\USERS\00INCENTIVE\Incentive 202122\"/>
    </mc:Choice>
  </mc:AlternateContent>
  <bookViews>
    <workbookView xWindow="0" yWindow="0" windowWidth="20496" windowHeight="9204"/>
  </bookViews>
  <sheets>
    <sheet name="Incentive" sheetId="1" r:id="rId1"/>
    <sheet name="Bhishi New" sheetId="2"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9" i="1" l="1"/>
  <c r="I108" i="1"/>
  <c r="I107" i="1"/>
  <c r="K91" i="1"/>
  <c r="K90" i="1"/>
  <c r="I92" i="1"/>
  <c r="I84" i="1"/>
  <c r="I83" i="1"/>
  <c r="K83" i="1" s="1"/>
  <c r="I82" i="1"/>
  <c r="K82" i="1" s="1"/>
  <c r="K74" i="1"/>
  <c r="J74" i="1"/>
  <c r="J73" i="1"/>
  <c r="G109" i="1"/>
  <c r="G108" i="1"/>
  <c r="G107" i="1"/>
  <c r="K75" i="1"/>
  <c r="J75" i="1"/>
  <c r="G75" i="1"/>
  <c r="I75" i="1" s="1"/>
  <c r="G74" i="1"/>
  <c r="I74" i="1" s="1"/>
  <c r="G73" i="1"/>
  <c r="I73" i="1" s="1"/>
  <c r="K73" i="1" s="1"/>
  <c r="J46" i="1"/>
  <c r="H47" i="1" l="1"/>
  <c r="H48" i="1" s="1"/>
  <c r="J48" i="1"/>
  <c r="J47" i="1"/>
  <c r="I46" i="1"/>
  <c r="I48" i="1" l="1"/>
  <c r="I47" i="1"/>
  <c r="J63" i="1"/>
  <c r="J65" i="1"/>
  <c r="J64" i="1"/>
  <c r="F65" i="1"/>
  <c r="F64" i="1"/>
  <c r="F63" i="1"/>
  <c r="J55" i="1"/>
  <c r="J54" i="1"/>
  <c r="J53" i="1"/>
  <c r="G54" i="1"/>
  <c r="G55" i="1" s="1"/>
  <c r="I53" i="1"/>
  <c r="F53" i="1"/>
  <c r="F107" i="1" s="1"/>
  <c r="F54" i="1"/>
  <c r="F108" i="1" s="1"/>
  <c r="F55" i="1"/>
  <c r="F109" i="1" s="1"/>
  <c r="N58" i="2"/>
  <c r="F58" i="2"/>
  <c r="L56" i="2"/>
  <c r="H56" i="2"/>
  <c r="I56" i="2" s="1"/>
  <c r="G56" i="2"/>
  <c r="L55" i="2"/>
  <c r="I55" i="2"/>
  <c r="H55" i="2"/>
  <c r="G55" i="2"/>
  <c r="N54" i="2"/>
  <c r="L54" i="2"/>
  <c r="H54" i="2"/>
  <c r="I54" i="2" s="1"/>
  <c r="G54" i="2"/>
  <c r="M53" i="2"/>
  <c r="L53" i="2"/>
  <c r="I53" i="2"/>
  <c r="J53" i="2" s="1"/>
  <c r="H53" i="2"/>
  <c r="G53" i="2"/>
  <c r="N52" i="2"/>
  <c r="L52" i="2"/>
  <c r="L57" i="2" s="1"/>
  <c r="I52" i="2"/>
  <c r="H52" i="2"/>
  <c r="G52" i="2"/>
  <c r="C37" i="2"/>
  <c r="B37" i="2"/>
  <c r="D37" i="2" s="1"/>
  <c r="D36" i="2"/>
  <c r="C36" i="2"/>
  <c r="B36" i="2"/>
  <c r="C35" i="2"/>
  <c r="B35" i="2"/>
  <c r="D35" i="2" s="1"/>
  <c r="F31" i="2"/>
  <c r="G31" i="2" s="1"/>
  <c r="E31" i="2"/>
  <c r="D31" i="2"/>
  <c r="F30" i="2"/>
  <c r="E30" i="2"/>
  <c r="D30" i="2"/>
  <c r="G30" i="2" s="1"/>
  <c r="D29" i="2"/>
  <c r="G29" i="2" s="1"/>
  <c r="G25" i="2"/>
  <c r="F25" i="2"/>
  <c r="E25" i="2"/>
  <c r="D25" i="2"/>
  <c r="F24" i="2"/>
  <c r="E24" i="2"/>
  <c r="D24" i="2"/>
  <c r="G24" i="2" s="1"/>
  <c r="G36" i="2" s="1"/>
  <c r="G23" i="2"/>
  <c r="F23" i="2"/>
  <c r="E23" i="2"/>
  <c r="D23" i="2"/>
  <c r="F19" i="2"/>
  <c r="E19" i="2"/>
  <c r="D19" i="2"/>
  <c r="G19" i="2" s="1"/>
  <c r="G18" i="2"/>
  <c r="F18" i="2"/>
  <c r="E18" i="2"/>
  <c r="D18" i="2"/>
  <c r="F17" i="2"/>
  <c r="E17" i="2"/>
  <c r="D17" i="2"/>
  <c r="G17" i="2" s="1"/>
  <c r="G35" i="2" s="1"/>
  <c r="F39" i="1"/>
  <c r="H38" i="1"/>
  <c r="H39" i="1" s="1"/>
  <c r="G38" i="1"/>
  <c r="G39" i="1" s="1"/>
  <c r="F38" i="1"/>
  <c r="J37" i="1"/>
  <c r="J38" i="1" s="1"/>
  <c r="I37" i="1"/>
  <c r="F37" i="1"/>
  <c r="K30" i="1"/>
  <c r="J30" i="1"/>
  <c r="J39" i="1" s="1"/>
  <c r="I30" i="1"/>
  <c r="F30" i="1"/>
  <c r="D109" i="1" s="1"/>
  <c r="J29" i="1"/>
  <c r="I29" i="1"/>
  <c r="F29" i="1"/>
  <c r="K29" i="1" s="1"/>
  <c r="J28" i="1"/>
  <c r="I28" i="1"/>
  <c r="F28" i="1"/>
  <c r="D107" i="1" s="1"/>
  <c r="E109" i="1" l="1"/>
  <c r="J109" i="1" s="1"/>
  <c r="K109" i="1" s="1"/>
  <c r="F48" i="1"/>
  <c r="E107" i="1"/>
  <c r="J107" i="1" s="1"/>
  <c r="K107" i="1" s="1"/>
  <c r="M107" i="1" s="1"/>
  <c r="F46" i="1"/>
  <c r="K46" i="1" s="1"/>
  <c r="E108" i="1"/>
  <c r="F47" i="1"/>
  <c r="K47" i="1" s="1"/>
  <c r="G65" i="1"/>
  <c r="I65" i="1" s="1"/>
  <c r="G63" i="1"/>
  <c r="I63" i="1" s="1"/>
  <c r="G64" i="1"/>
  <c r="I64" i="1" s="1"/>
  <c r="K65" i="1"/>
  <c r="K55" i="1"/>
  <c r="K53" i="1"/>
  <c r="K54" i="1"/>
  <c r="I55" i="1"/>
  <c r="I54" i="1"/>
  <c r="K38" i="1"/>
  <c r="D108" i="1"/>
  <c r="J108" i="1" s="1"/>
  <c r="K108" i="1" s="1"/>
  <c r="K28" i="1"/>
  <c r="K37" i="1"/>
  <c r="G37" i="2"/>
  <c r="I39" i="1"/>
  <c r="I38" i="1"/>
  <c r="M109" i="1" l="1"/>
  <c r="M108" i="1"/>
</calcChain>
</file>

<file path=xl/sharedStrings.xml><?xml version="1.0" encoding="utf-8"?>
<sst xmlns="http://schemas.openxmlformats.org/spreadsheetml/2006/main" count="277" uniqueCount="167">
  <si>
    <t>CHANDUKAKA SARAF AND SONS PVT LTD</t>
  </si>
  <si>
    <t>Sr No.</t>
  </si>
  <si>
    <t>Type of Incentive</t>
  </si>
  <si>
    <t>Sales</t>
  </si>
  <si>
    <t>Contribution Margin</t>
  </si>
  <si>
    <t>Diamond Weightage</t>
  </si>
  <si>
    <t>Sterling Silver Weightage</t>
  </si>
  <si>
    <t>Bhishi 2X Conversion</t>
  </si>
  <si>
    <t>GTS (Bhishi) / KALPATARU</t>
  </si>
  <si>
    <t>Slabs</t>
  </si>
  <si>
    <t>Pay-out</t>
  </si>
  <si>
    <t>135% and above</t>
  </si>
  <si>
    <t>115% to 135%</t>
  </si>
  <si>
    <t>100% to 115%</t>
  </si>
  <si>
    <t>90% to 100%</t>
  </si>
  <si>
    <t>80% to 90%</t>
  </si>
  <si>
    <t>70% to 80%</t>
  </si>
  <si>
    <t>65% to 70%</t>
  </si>
  <si>
    <t>Below 65%</t>
  </si>
  <si>
    <t>NIL</t>
  </si>
  <si>
    <t>Sales Incentive  (SI)</t>
  </si>
  <si>
    <t>Sales Incentive as per old method which is based on Sales person grade as A,B and C, Its SI amount will be fixed as his grade which is mention in below table</t>
  </si>
  <si>
    <t>Grade</t>
  </si>
  <si>
    <t>Sales Incentive</t>
  </si>
  <si>
    <t>Sales Revised Target</t>
  </si>
  <si>
    <t>Achievement</t>
  </si>
  <si>
    <t>%</t>
  </si>
  <si>
    <t>Applicable slab</t>
  </si>
  <si>
    <t>SI Amount</t>
  </si>
  <si>
    <t>A</t>
  </si>
  <si>
    <t>B</t>
  </si>
  <si>
    <t>C</t>
  </si>
  <si>
    <t>Contribution Margin (CM)</t>
  </si>
  <si>
    <t>Branch Contribution Margin applicable to all Sales person ( already used for Operation and back office staff)</t>
  </si>
  <si>
    <t>Contribution Margin (CM) is depend on branch CM on the basis of AOP Plan report.</t>
  </si>
  <si>
    <t>CM Incentive are applicable on Revised Contribution margin amount vs Actual Contribution margin Amount</t>
  </si>
  <si>
    <t>CM Incentives</t>
  </si>
  <si>
    <t>Revised Contribution Margin Branch</t>
  </si>
  <si>
    <t>Actual Contribution Margin Branch</t>
  </si>
  <si>
    <t>Diamond Weightage Incentive</t>
  </si>
  <si>
    <t>Sterling silver target amount calculated on Revised Silver ornament target</t>
  </si>
  <si>
    <t>Bhishi Sales should be more than 2X (double) against Bhishi Amount</t>
  </si>
  <si>
    <t xml:space="preserve">E.g.- If Bhishi Amount 1,00,000/- </t>
  </si>
  <si>
    <t>Bhishi Amount Redeemed (Branch)</t>
  </si>
  <si>
    <t>New Incentive Structure - Monthly Calculation Grade wise</t>
  </si>
  <si>
    <t>Sr No</t>
  </si>
  <si>
    <t>Diamond Weightage Incentive / Sterling Silver Weightage</t>
  </si>
  <si>
    <t>GTS 2X Conversion</t>
  </si>
  <si>
    <t xml:space="preserve">GTS Tentative Amount </t>
  </si>
  <si>
    <t>GTS SI</t>
  </si>
  <si>
    <t>Total SI</t>
  </si>
  <si>
    <t>Sales Person</t>
  </si>
  <si>
    <t>Rate</t>
  </si>
  <si>
    <t>GTS Bhishi and Kalpataru Yojana Scheme Incentive</t>
  </si>
  <si>
    <t>Above GTS applicable for All Sales and non sales (Operational) employee.</t>
  </si>
  <si>
    <t>GTS and Kalpataru Yojana Amount consider cumulative</t>
  </si>
  <si>
    <t>150 days pre matured will be deducted (not consider for Incentive)</t>
  </si>
  <si>
    <t>No Grade consider for GTS Incentive</t>
  </si>
  <si>
    <t xml:space="preserve">Monthly GTS Slab Amount </t>
  </si>
  <si>
    <t>Pay out %</t>
  </si>
  <si>
    <t>Upto 20000</t>
  </si>
  <si>
    <t>20001 to 35000</t>
  </si>
  <si>
    <t>35001 to 70000</t>
  </si>
  <si>
    <t>70001 to 120000</t>
  </si>
  <si>
    <t>120001 and Above</t>
  </si>
  <si>
    <t xml:space="preserve">E.g.- </t>
  </si>
  <si>
    <t>Month</t>
  </si>
  <si>
    <t>July</t>
  </si>
  <si>
    <t>Employee</t>
  </si>
  <si>
    <t>GTS Amount</t>
  </si>
  <si>
    <t>Kalaptaru Amount</t>
  </si>
  <si>
    <t>Total Bhishi Amount</t>
  </si>
  <si>
    <t>Slab Applicable</t>
  </si>
  <si>
    <t>Payout %</t>
  </si>
  <si>
    <t>August</t>
  </si>
  <si>
    <t>September</t>
  </si>
  <si>
    <t xml:space="preserve">Quarter 2 </t>
  </si>
  <si>
    <t>Slab and Payout % are applicable for monthly basis only</t>
  </si>
  <si>
    <t xml:space="preserve"> If employee joined in middle of quarter then its consider his present month for Payout %</t>
  </si>
  <si>
    <t>eg- Quarter 2, employee joined in August, then his payout calculation for August and September only not for July month.</t>
  </si>
  <si>
    <t>Points</t>
  </si>
  <si>
    <t>Targets</t>
  </si>
  <si>
    <t>Gms</t>
  </si>
  <si>
    <t>Gold</t>
  </si>
  <si>
    <t>1 gm</t>
  </si>
  <si>
    <t>Diamond</t>
  </si>
  <si>
    <t>1RS</t>
  </si>
  <si>
    <t>Silver</t>
  </si>
  <si>
    <t>NSI</t>
  </si>
  <si>
    <t>Silvostyle</t>
  </si>
  <si>
    <t>From 1st July 2021</t>
  </si>
  <si>
    <t>Kundan Jewellery for WJD</t>
  </si>
  <si>
    <t>Sterling Silver gram wise Incentive</t>
  </si>
  <si>
    <t xml:space="preserve">Incremental Diamond Caret Incentive </t>
  </si>
  <si>
    <t>PAYOUT SLAB AND PAYOUT %</t>
  </si>
  <si>
    <t>Eligibility</t>
  </si>
  <si>
    <t>Customer Dissatisfaction Impact / Follow-up module Impact</t>
  </si>
  <si>
    <t xml:space="preserve">Sales incentive calculate on your overall individual Revised Sales Target Vs Actul Sales Achievement which including all product group like Gold Ornament, Gold Bullion, Silver Ornament, Silver Bullion, Diamond Jewellery, Stone, Imitation Jewellery, MRP Jewellery, Platinum Jewellery. </t>
  </si>
  <si>
    <t>Contribution margin is a product's price minus all associated variable costs, resulting in the incremental profit earned for each unit sold</t>
  </si>
  <si>
    <t>This slab is applicable to Sales, Contribution Margin, Kundan Jewellery, Diamond Weigthage (upto 100%), Sterlling silver (upto 100%) and Bhishi 2x Conversion as per payout %.</t>
  </si>
  <si>
    <t>Diamond Wtge Incentive</t>
  </si>
  <si>
    <t>Diamond Weightage Incentive will be applicable upto 100 % after 100 % incremental Diamond Carat incentive will be applicable on incremental Carat</t>
  </si>
  <si>
    <t>E.g.-  Silver ornament target for Quarter - Rs. 50,00,000/-  and X % Sterling silver target on this amount. If 5 % Sterling silver target then its value will be Rs.2,50,000/-</t>
  </si>
  <si>
    <t>Actual Sterling Silver Achievement</t>
  </si>
  <si>
    <t>Gramwise SS Incentive will be applicable above 100%</t>
  </si>
  <si>
    <t>If Sterling Silver Sales Achievement will be above 100 % then Sterling Silver incentive will be 0 and Gram wise Sterling silver Incentive will be applicable</t>
  </si>
  <si>
    <t>Bhishi 2X Conversion Incentive on  Sales against GTS (Bhishi)/ Kalpataru/ GTS+ Conversion.</t>
  </si>
  <si>
    <t>its calculate on basis of Branch level Sales redeemtion Amount</t>
  </si>
  <si>
    <t xml:space="preserve">1. Branch level Sales achievement above 65%                                     2 Individual Sales Achievement also above 65%                                  </t>
  </si>
  <si>
    <t>3 Branch Contribution Margin achievement also above 65 %</t>
  </si>
  <si>
    <t xml:space="preserve">1. Branch level Sales achievement will be above 65%( Rivised Plan Vs Actual %) </t>
  </si>
  <si>
    <t>2  Individual Sales Achievement also above 65%( Revised Plan Vs Actual %)</t>
  </si>
  <si>
    <t>3 Individual Kundan Jewellery achievement also above 65 %</t>
  </si>
  <si>
    <t>Kundan Jewellery Incentives</t>
  </si>
  <si>
    <t>Actual Kundan Jewellery Target in Pcs</t>
  </si>
  <si>
    <t>Kundan Jewellery Target in Pcs</t>
  </si>
  <si>
    <t xml:space="preserve">1. Branch level Sales achievement will be above 65%( Revised Plan Vs Actual %) </t>
  </si>
  <si>
    <t>Revised Sterling Silver Target</t>
  </si>
  <si>
    <t>Kundan Jewellery (Only For WJD Counter)</t>
  </si>
  <si>
    <r>
      <t xml:space="preserve">Kundan Jewellery Incentive is only specified for </t>
    </r>
    <r>
      <rPr>
        <b/>
        <sz val="11"/>
        <color theme="1"/>
        <rFont val="Calibri"/>
        <family val="2"/>
        <scheme val="minor"/>
      </rPr>
      <t>Wedding Jewellery Desitnation</t>
    </r>
    <r>
      <rPr>
        <sz val="11"/>
        <color theme="1"/>
        <rFont val="Calibri"/>
        <family val="2"/>
        <scheme val="minor"/>
      </rPr>
      <t xml:space="preserve"> Counter.</t>
    </r>
  </si>
  <si>
    <t>Kundan Jewellery detail will be share you from Supply Chain Department (its define on subcategory level)</t>
  </si>
  <si>
    <t>Kundan Jewellery Sales target in Pcs only, Kundan Jewellery Sales target depends on your overall WJD Actual Sales pieces, Sales pieces target is 5% on your WJD sales pieces or 4 per Sales person whichever is higher</t>
  </si>
  <si>
    <t xml:space="preserve">Kundan Jewellery target will be diveded equally to each sales person </t>
  </si>
  <si>
    <t>Diamond Weightage applicable on Individual level - its on Plan Diamond Caret Target Vs Diamond Carat Achievement</t>
  </si>
  <si>
    <t>2  Branch level Diamond Actual Sales Achievement also above 65%( Revised Plan Vs Actual %)</t>
  </si>
  <si>
    <t>3 Individual Sales Achievement also above 65%( Revised Plan Vs Actual %)</t>
  </si>
  <si>
    <t>2  Branch level Sterling Silver Actual Sales Achievement also above 65%( Revised Plan Vs Actual %)</t>
  </si>
  <si>
    <r>
      <t>We need to convert in Ornaments Sales amount more than Rs. 2,00,000/- to achieve GTS 2X Conversion Target .</t>
    </r>
    <r>
      <rPr>
        <b/>
        <sz val="11"/>
        <color theme="1"/>
        <rFont val="Calibri"/>
        <family val="2"/>
        <scheme val="minor"/>
      </rPr>
      <t xml:space="preserve"> Bullion sales is not consider for the same.</t>
    </r>
  </si>
  <si>
    <t>Bhishi 2X Coversion SI Amt</t>
  </si>
  <si>
    <t>Bhishi 2X Target Amount</t>
  </si>
  <si>
    <t>Bhishi 2X Achievement Amount</t>
  </si>
  <si>
    <t xml:space="preserve">2. Bhishi 2X Conversion achievement will be above 65%( Revised Plan Vs Actual %) </t>
  </si>
  <si>
    <t>Incremental Diamond Carat Incentive</t>
  </si>
  <si>
    <t>Incremental Diamond Carat Incentive is additional Incentive on incremental Diamond Carat Sales and its applicable on per Carat Rate</t>
  </si>
  <si>
    <t>Its applicable when your Diamond Carat Sales is above 100% of your Diamond Carat Target eg. Your Diamond Target is 10 Carat and you Sales more than 10 Carat then its applcable</t>
  </si>
  <si>
    <t>Incremental Diamond Carat Rate</t>
  </si>
  <si>
    <t>Its applicable for only Gold and Diamond Sales person</t>
  </si>
  <si>
    <t>3 Your Individual Diamond Carat Sales is more than your Diamond Carat Target means its achievement is more than 100%</t>
  </si>
  <si>
    <t>Diamond Target</t>
  </si>
  <si>
    <t>Diamond Achievement</t>
  </si>
  <si>
    <t>Net Incremental Diamond Sales</t>
  </si>
  <si>
    <t>Only Diamond Weightage incentive applicable</t>
  </si>
  <si>
    <t>Gramwise Sterling Silver</t>
  </si>
  <si>
    <t>Sales Incentive Scheme for FY 2021-22 - From 1st July 2021</t>
  </si>
  <si>
    <t>Gram wise Sterling Silver Rate</t>
  </si>
  <si>
    <t>Gramwise Sterling Silver Incentive will be applicable when your sterling silver sales is more than 100 % on your SS target which is mention in above Sterling silver incentive</t>
  </si>
  <si>
    <t>3 Your Individual Sterling Silver Sales is more than your Sterling Silver Target means its achievement is more than 100%</t>
  </si>
  <si>
    <t>Sterling Silver Achievement</t>
  </si>
  <si>
    <t>Sales in Net Weight</t>
  </si>
  <si>
    <t>We give Sterling silver Target on basis of your Individual Silver ornament Target on Amount and Calculate Incentive, This Incentive applicable only on silver Counter Sales person</t>
  </si>
  <si>
    <t>Sterling Silver Target (On Silver Ornament Amt %)</t>
  </si>
  <si>
    <t>Only Sterling Silver Weightage incentive applicable</t>
  </si>
  <si>
    <t>GTS / KALPATRAU (BHISHI) OPENING INCENTIVE</t>
  </si>
  <si>
    <t>All Bhishi Scheme will be applicable for this incentive like GTS, GTS+, Kalpataru</t>
  </si>
  <si>
    <t>Pre mature Bhishi less than 150 days incentive will be deducted from Bhishi Incentive means pre mature less than 150 days bhishi incentive is not applicable</t>
  </si>
  <si>
    <t>This incentive is calculate on monthly slab basis as per below mention</t>
  </si>
  <si>
    <t xml:space="preserve">Contribution Margin/ Kundan Jewellery </t>
  </si>
  <si>
    <t>Follow up module also impacted on your overall incentive if your follow up target will not complete</t>
  </si>
  <si>
    <t>Upto 20000 there is not incentive, above 20000 Bhishi incentive applicable as per slab payout % and its calculate on monthly basis. This slab is for a month.</t>
  </si>
  <si>
    <t xml:space="preserve">Grade not applicable for this incentive and Its calculate on monthly basis and Bhishi incentive applicable on Bhishi 1st Installment amount </t>
  </si>
  <si>
    <t xml:space="preserve">Sales Incentive </t>
  </si>
  <si>
    <t>Total SI Without Bhishi</t>
  </si>
  <si>
    <t xml:space="preserve">Feedback calling will be impact 50% </t>
  </si>
  <si>
    <t>Note :</t>
  </si>
  <si>
    <t>Kundan Jewellery SI applicable for only WJD Counter Sales person instead of Contribution margin Incentive</t>
  </si>
  <si>
    <t>Sterling Silver Weightage and Gram wise Incentive applicbale only Silver Sales person</t>
  </si>
  <si>
    <t>Diamond Weightage and Diamond incremental incentive applicale for Gold and Diamond Sales incentive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</si>
</sst>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_(* #,##0.00_);_(* \(#,##0.00\);_(* &quot;-&quot;??_);_(@_)"/>
    <numFmt numFmtId="165" formatCode="_(* #,##0_);_(* \(#,##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b/>
      <sz val="15"/>
      <color theme="5" tint="-0.499984740745262"/>
      <name val="Calibri"/>
      <family val="2"/>
      <scheme val="minor"/>
    </font>
    <font>
      <b/>
      <sz val="11"/>
      <color theme="5" tint="-0.499984740745262"/>
      <name val="Calibri"/>
      <family val="2"/>
      <scheme val="minor"/>
    </font>
    <font>
      <b/>
      <sz val="14"/>
      <color theme="5" tint="-0.499984740745262"/>
      <name val="Calibri"/>
      <family val="2"/>
      <scheme val="minor"/>
    </font>
    <font>
      <sz val="11"/>
      <color theme="5" tint="-0.499984740745262"/>
      <name val="Calibri"/>
      <family val="2"/>
      <scheme val="minor"/>
    </font>
    <font>
      <b/>
      <sz val="14"/>
      <color rgb="FF002060"/>
      <name val="Calibri"/>
      <family val="2"/>
      <scheme val="minor"/>
    </font>
    <font>
      <sz val="14"/>
      <color rgb="FF002060"/>
      <name val="Calibri"/>
      <family val="2"/>
      <scheme val="minor"/>
    </font>
  </fonts>
  <fills count="9">
    <fill>
      <patternFill patternType="none"/>
    </fill>
    <fill>
      <patternFill patternType="gray125"/>
    </fill>
    <fill>
      <patternFill patternType="solid">
        <fgColor theme="5"/>
        <bgColor indexed="64"/>
      </patternFill>
    </fill>
    <fill>
      <patternFill patternType="solid">
        <fgColor rgb="FFFFC000"/>
        <bgColor indexed="64"/>
      </patternFill>
    </fill>
    <fill>
      <patternFill patternType="solid">
        <fgColor rgb="FFFF0000"/>
        <bgColor indexed="64"/>
      </patternFill>
    </fill>
    <fill>
      <patternFill patternType="solid">
        <fgColor theme="7"/>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theme="5"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56">
    <xf numFmtId="0" fontId="0" fillId="0" borderId="0" xfId="0"/>
    <xf numFmtId="0" fontId="0" fillId="0" borderId="0" xfId="0" applyFill="1"/>
    <xf numFmtId="0" fontId="4" fillId="0" borderId="0" xfId="0" applyFont="1"/>
    <xf numFmtId="0" fontId="5" fillId="0" borderId="0" xfId="0" applyFont="1"/>
    <xf numFmtId="10" fontId="5" fillId="0" borderId="0" xfId="0" applyNumberFormat="1" applyFont="1"/>
    <xf numFmtId="0" fontId="5" fillId="0" borderId="0" xfId="0" applyFont="1" applyFill="1"/>
    <xf numFmtId="10" fontId="5" fillId="0" borderId="0" xfId="0" applyNumberFormat="1" applyFont="1" applyFill="1"/>
    <xf numFmtId="0" fontId="4" fillId="0" borderId="1" xfId="0" applyFont="1" applyBorder="1"/>
    <xf numFmtId="0" fontId="5" fillId="0" borderId="1" xfId="0" applyFont="1" applyBorder="1"/>
    <xf numFmtId="10" fontId="4" fillId="0" borderId="1" xfId="0" applyNumberFormat="1" applyFont="1" applyBorder="1"/>
    <xf numFmtId="10" fontId="5" fillId="0" borderId="1" xfId="0" applyNumberFormat="1" applyFont="1" applyBorder="1"/>
    <xf numFmtId="0" fontId="4" fillId="0" borderId="1" xfId="0" applyFont="1" applyFill="1" applyBorder="1"/>
    <xf numFmtId="10" fontId="4" fillId="0" borderId="1" xfId="0" applyNumberFormat="1" applyFont="1" applyFill="1" applyBorder="1"/>
    <xf numFmtId="165" fontId="5" fillId="0" borderId="1" xfId="1" applyNumberFormat="1" applyFont="1" applyBorder="1"/>
    <xf numFmtId="164" fontId="5" fillId="0" borderId="1" xfId="1" applyFont="1" applyFill="1" applyBorder="1"/>
    <xf numFmtId="10" fontId="5" fillId="0" borderId="1" xfId="2" applyNumberFormat="1" applyFont="1" applyFill="1" applyBorder="1"/>
    <xf numFmtId="164" fontId="5" fillId="0" borderId="1" xfId="1" applyFont="1" applyBorder="1"/>
    <xf numFmtId="164" fontId="5" fillId="0" borderId="0" xfId="1" applyFont="1"/>
    <xf numFmtId="10" fontId="5" fillId="0" borderId="0" xfId="1" applyNumberFormat="1" applyFont="1"/>
    <xf numFmtId="164" fontId="4" fillId="0" borderId="1" xfId="1" applyFont="1" applyBorder="1"/>
    <xf numFmtId="164" fontId="4" fillId="0" borderId="1" xfId="1" applyFont="1" applyFill="1" applyBorder="1"/>
    <xf numFmtId="10" fontId="4" fillId="0" borderId="1" xfId="1" applyNumberFormat="1" applyFont="1" applyFill="1" applyBorder="1"/>
    <xf numFmtId="10" fontId="5" fillId="0" borderId="1" xfId="1" applyNumberFormat="1" applyFont="1" applyFill="1" applyBorder="1"/>
    <xf numFmtId="0" fontId="5" fillId="0" borderId="0" xfId="0" applyFont="1" applyBorder="1"/>
    <xf numFmtId="164" fontId="5" fillId="0" borderId="0" xfId="1" applyFont="1" applyBorder="1"/>
    <xf numFmtId="164" fontId="5" fillId="0" borderId="0" xfId="1" applyFont="1" applyFill="1" applyBorder="1"/>
    <xf numFmtId="10" fontId="5" fillId="0" borderId="0" xfId="1" applyNumberFormat="1" applyFont="1" applyFill="1" applyBorder="1"/>
    <xf numFmtId="43" fontId="5" fillId="0" borderId="0" xfId="0" applyNumberFormat="1" applyFont="1"/>
    <xf numFmtId="164" fontId="4" fillId="0" borderId="0" xfId="0" applyNumberFormat="1" applyFont="1"/>
    <xf numFmtId="164" fontId="1" fillId="0" borderId="0" xfId="1" applyFont="1" applyFill="1"/>
    <xf numFmtId="43" fontId="0" fillId="0" borderId="0" xfId="0" applyNumberFormat="1" applyFill="1"/>
    <xf numFmtId="9" fontId="0" fillId="0" borderId="0" xfId="0" applyNumberFormat="1" applyFill="1"/>
    <xf numFmtId="0" fontId="2" fillId="0" borderId="0" xfId="0" applyFont="1" applyFill="1" applyBorder="1"/>
    <xf numFmtId="0" fontId="0" fillId="0" borderId="0" xfId="0" applyFill="1" applyBorder="1" applyAlignment="1">
      <alignment horizontal="center"/>
    </xf>
    <xf numFmtId="0" fontId="2" fillId="0" borderId="0" xfId="0" applyFont="1" applyFill="1"/>
    <xf numFmtId="0" fontId="0" fillId="0" borderId="6" xfId="0" applyFill="1" applyBorder="1" applyAlignment="1">
      <alignment vertical="top" wrapText="1"/>
    </xf>
    <xf numFmtId="0" fontId="0" fillId="0" borderId="7" xfId="0" applyFill="1" applyBorder="1" applyAlignment="1">
      <alignment vertical="top" wrapText="1"/>
    </xf>
    <xf numFmtId="0" fontId="0" fillId="0" borderId="8" xfId="0" applyFill="1" applyBorder="1" applyAlignment="1">
      <alignment vertical="top" wrapText="1"/>
    </xf>
    <xf numFmtId="0" fontId="0" fillId="0" borderId="0" xfId="0" applyFill="1" applyBorder="1" applyAlignment="1">
      <alignment vertical="top" wrapText="1"/>
    </xf>
    <xf numFmtId="0" fontId="0" fillId="0" borderId="9" xfId="0" applyFill="1" applyBorder="1" applyAlignment="1">
      <alignment vertical="top" wrapText="1"/>
    </xf>
    <xf numFmtId="0" fontId="0" fillId="0" borderId="10" xfId="0" applyFill="1" applyBorder="1" applyAlignment="1">
      <alignment vertical="top"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164" fontId="4" fillId="0" borderId="2" xfId="1" applyFont="1" applyBorder="1" applyAlignment="1">
      <alignment horizontal="center"/>
    </xf>
    <xf numFmtId="164" fontId="4" fillId="0" borderId="3" xfId="1" applyFont="1" applyBorder="1" applyAlignment="1">
      <alignment horizontal="center"/>
    </xf>
    <xf numFmtId="164" fontId="4" fillId="0" borderId="4" xfId="1" applyFont="1" applyBorder="1" applyAlignment="1">
      <alignment horizontal="center"/>
    </xf>
    <xf numFmtId="0" fontId="6" fillId="3" borderId="1" xfId="0" applyFont="1" applyFill="1" applyBorder="1" applyAlignment="1">
      <alignment horizontal="center"/>
    </xf>
    <xf numFmtId="0" fontId="7" fillId="5" borderId="1" xfId="0" applyFont="1" applyFill="1" applyBorder="1"/>
    <xf numFmtId="0" fontId="6" fillId="5" borderId="1" xfId="0" applyFont="1" applyFill="1" applyBorder="1" applyAlignment="1">
      <alignment horizontal="center"/>
    </xf>
    <xf numFmtId="0" fontId="7" fillId="3" borderId="1" xfId="0" applyFont="1" applyFill="1" applyBorder="1"/>
    <xf numFmtId="0" fontId="8" fillId="3" borderId="1" xfId="0" applyFont="1" applyFill="1" applyBorder="1" applyAlignment="1">
      <alignment horizontal="center"/>
    </xf>
    <xf numFmtId="0" fontId="9" fillId="3" borderId="5" xfId="0" applyFont="1" applyFill="1" applyBorder="1"/>
    <xf numFmtId="0" fontId="8" fillId="3" borderId="3" xfId="0" applyFont="1" applyFill="1" applyBorder="1" applyAlignment="1">
      <alignment horizontal="center"/>
    </xf>
    <xf numFmtId="0" fontId="8" fillId="3" borderId="4" xfId="0" applyFont="1" applyFill="1" applyBorder="1" applyAlignment="1">
      <alignment horizontal="center"/>
    </xf>
    <xf numFmtId="0" fontId="8" fillId="5" borderId="3" xfId="0" applyFont="1" applyFill="1" applyBorder="1" applyAlignment="1">
      <alignment horizontal="center"/>
    </xf>
    <xf numFmtId="0" fontId="8" fillId="5" borderId="4" xfId="0" applyFont="1" applyFill="1" applyBorder="1" applyAlignment="1">
      <alignment horizontal="center"/>
    </xf>
    <xf numFmtId="0" fontId="9" fillId="5" borderId="1" xfId="0" applyFont="1" applyFill="1" applyBorder="1"/>
    <xf numFmtId="0" fontId="8" fillId="5" borderId="2" xfId="0" applyFont="1" applyFill="1" applyBorder="1" applyAlignment="1">
      <alignment horizontal="center"/>
    </xf>
    <xf numFmtId="0" fontId="2" fillId="0" borderId="0" xfId="0" applyFont="1" applyFill="1" applyBorder="1" applyAlignment="1">
      <alignment wrapText="1"/>
    </xf>
    <xf numFmtId="0" fontId="2" fillId="0" borderId="0" xfId="0" applyFont="1" applyFill="1" applyBorder="1" applyAlignment="1">
      <alignment horizontal="center" wrapText="1"/>
    </xf>
    <xf numFmtId="0" fontId="0" fillId="0" borderId="0" xfId="0" applyFill="1" applyAlignment="1">
      <alignment horizontal="left"/>
    </xf>
    <xf numFmtId="0" fontId="0" fillId="7" borderId="1" xfId="0" applyFill="1" applyBorder="1"/>
    <xf numFmtId="0" fontId="0" fillId="7" borderId="1" xfId="0" applyFill="1" applyBorder="1" applyAlignment="1">
      <alignment horizontal="left"/>
    </xf>
    <xf numFmtId="0" fontId="0" fillId="7" borderId="5" xfId="0" applyFill="1" applyBorder="1"/>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4"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1" xfId="0" applyFont="1" applyFill="1" applyBorder="1" applyAlignment="1">
      <alignment horizontal="center" vertical="center" wrapText="1"/>
    </xf>
    <xf numFmtId="0" fontId="2" fillId="7" borderId="1" xfId="0" applyFont="1" applyFill="1" applyBorder="1" applyAlignment="1">
      <alignment vertical="center"/>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4" xfId="0" applyFill="1" applyBorder="1" applyAlignment="1">
      <alignment horizontal="left" vertical="top" wrapText="1"/>
    </xf>
    <xf numFmtId="0" fontId="0" fillId="7" borderId="1" xfId="0" applyFill="1" applyBorder="1" applyAlignment="1">
      <alignment vertical="center"/>
    </xf>
    <xf numFmtId="165" fontId="0" fillId="7" borderId="1" xfId="0" applyNumberFormat="1" applyFill="1" applyBorder="1" applyAlignment="1">
      <alignment horizontal="center"/>
    </xf>
    <xf numFmtId="0" fontId="0" fillId="7" borderId="1" xfId="0" applyFill="1" applyBorder="1" applyAlignment="1">
      <alignment horizontal="center"/>
    </xf>
    <xf numFmtId="1" fontId="0" fillId="7" borderId="1" xfId="0" applyNumberFormat="1" applyFill="1" applyBorder="1"/>
    <xf numFmtId="0" fontId="2" fillId="7" borderId="1" xfId="0" applyFont="1" applyFill="1" applyBorder="1"/>
    <xf numFmtId="0" fontId="2" fillId="7" borderId="1" xfId="0" applyFont="1" applyFill="1" applyBorder="1" applyAlignment="1">
      <alignment horizontal="left"/>
    </xf>
    <xf numFmtId="0" fontId="3" fillId="7" borderId="1" xfId="0" applyFont="1" applyFill="1" applyBorder="1"/>
    <xf numFmtId="0" fontId="3" fillId="7" borderId="1" xfId="0" applyFont="1" applyFill="1" applyBorder="1" applyAlignment="1">
      <alignment horizontal="left" vertical="center"/>
    </xf>
    <xf numFmtId="0" fontId="3" fillId="7" borderId="1" xfId="0" applyFont="1" applyFill="1" applyBorder="1" applyAlignment="1">
      <alignment horizontal="left" vertical="center" wrapText="1"/>
    </xf>
    <xf numFmtId="0" fontId="3" fillId="7" borderId="1" xfId="0" applyFont="1" applyFill="1" applyBorder="1" applyAlignment="1">
      <alignment horizontal="center" vertical="center" wrapText="1"/>
    </xf>
    <xf numFmtId="0" fontId="0" fillId="7" borderId="1" xfId="0" applyFill="1" applyBorder="1" applyAlignment="1">
      <alignment horizontal="left" vertical="top" wrapText="1"/>
    </xf>
    <xf numFmtId="0" fontId="0" fillId="7" borderId="1" xfId="0" applyFill="1" applyBorder="1" applyAlignment="1">
      <alignment vertical="top" wrapText="1"/>
    </xf>
    <xf numFmtId="0" fontId="2" fillId="7" borderId="1" xfId="0" applyFont="1" applyFill="1" applyBorder="1" applyAlignment="1">
      <alignment horizontal="center" wrapText="1"/>
    </xf>
    <xf numFmtId="0" fontId="2" fillId="7" borderId="1" xfId="0" applyFont="1" applyFill="1" applyBorder="1" applyAlignment="1">
      <alignment horizontal="center"/>
    </xf>
    <xf numFmtId="165" fontId="0" fillId="7" borderId="1" xfId="1" applyNumberFormat="1" applyFont="1" applyFill="1" applyBorder="1" applyAlignment="1">
      <alignment horizontal="center"/>
    </xf>
    <xf numFmtId="1" fontId="0" fillId="7" borderId="1" xfId="0" applyNumberFormat="1" applyFill="1" applyBorder="1" applyAlignment="1">
      <alignment horizontal="center"/>
    </xf>
    <xf numFmtId="0" fontId="0" fillId="7" borderId="2" xfId="0" applyFill="1" applyBorder="1" applyAlignment="1">
      <alignment horizontal="center"/>
    </xf>
    <xf numFmtId="0" fontId="0" fillId="7" borderId="3" xfId="0" applyFill="1" applyBorder="1" applyAlignment="1">
      <alignment horizontal="center"/>
    </xf>
    <xf numFmtId="0" fontId="0" fillId="7" borderId="4" xfId="0" applyFill="1" applyBorder="1" applyAlignment="1">
      <alignment horizontal="center"/>
    </xf>
    <xf numFmtId="0" fontId="0" fillId="7" borderId="1" xfId="0" applyFill="1" applyBorder="1" applyAlignment="1">
      <alignment horizontal="left" wrapText="1"/>
    </xf>
    <xf numFmtId="0" fontId="0" fillId="7" borderId="2" xfId="0" applyFill="1" applyBorder="1" applyAlignment="1">
      <alignment horizontal="left"/>
    </xf>
    <xf numFmtId="0" fontId="0" fillId="7" borderId="3" xfId="0" applyFill="1" applyBorder="1" applyAlignment="1">
      <alignment horizontal="left"/>
    </xf>
    <xf numFmtId="0" fontId="0" fillId="7" borderId="4" xfId="0" applyFill="1" applyBorder="1" applyAlignment="1">
      <alignment horizontal="left"/>
    </xf>
    <xf numFmtId="9" fontId="0" fillId="7" borderId="1" xfId="0" applyNumberFormat="1" applyFill="1" applyBorder="1"/>
    <xf numFmtId="0" fontId="0" fillId="7" borderId="0" xfId="0" applyFill="1" applyBorder="1"/>
    <xf numFmtId="0" fontId="0" fillId="7" borderId="0" xfId="0" applyFill="1"/>
    <xf numFmtId="0" fontId="0" fillId="7" borderId="1" xfId="0" applyFill="1" applyBorder="1" applyAlignment="1">
      <alignment vertical="center" wrapText="1"/>
    </xf>
    <xf numFmtId="0" fontId="0" fillId="7" borderId="1" xfId="0" applyFill="1" applyBorder="1" applyAlignment="1">
      <alignment wrapText="1"/>
    </xf>
    <xf numFmtId="0" fontId="2" fillId="7" borderId="2"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2" xfId="0" applyFont="1" applyFill="1" applyBorder="1" applyAlignment="1">
      <alignment vertical="center" wrapText="1"/>
    </xf>
    <xf numFmtId="0" fontId="0" fillId="7" borderId="6" xfId="0" applyFill="1" applyBorder="1" applyAlignment="1">
      <alignment horizontal="left" wrapText="1"/>
    </xf>
    <xf numFmtId="0" fontId="0" fillId="7" borderId="13" xfId="0" applyFill="1" applyBorder="1" applyAlignment="1">
      <alignment horizontal="left" wrapText="1"/>
    </xf>
    <xf numFmtId="165" fontId="0" fillId="7" borderId="1" xfId="1" applyNumberFormat="1" applyFont="1" applyFill="1" applyBorder="1" applyAlignment="1"/>
    <xf numFmtId="164" fontId="0" fillId="7" borderId="1" xfId="1" applyFont="1" applyFill="1" applyBorder="1"/>
    <xf numFmtId="165" fontId="0" fillId="7" borderId="1" xfId="1" applyNumberFormat="1" applyFont="1" applyFill="1" applyBorder="1"/>
    <xf numFmtId="9" fontId="0" fillId="7" borderId="1" xfId="0" applyNumberFormat="1" applyFill="1" applyBorder="1" applyAlignment="1">
      <alignment vertical="center"/>
    </xf>
    <xf numFmtId="0" fontId="0" fillId="7" borderId="9" xfId="0" applyFill="1" applyBorder="1" applyAlignment="1">
      <alignment horizontal="left" wrapText="1"/>
    </xf>
    <xf numFmtId="0" fontId="0" fillId="7" borderId="11" xfId="0" applyFill="1" applyBorder="1" applyAlignment="1">
      <alignment horizontal="left" wrapText="1"/>
    </xf>
    <xf numFmtId="0" fontId="2" fillId="7" borderId="3" xfId="0" applyFont="1" applyFill="1" applyBorder="1" applyAlignment="1">
      <alignment horizontal="center" vertical="center" wrapText="1"/>
    </xf>
    <xf numFmtId="0" fontId="0" fillId="7" borderId="1" xfId="0" applyFill="1" applyBorder="1" applyAlignment="1">
      <alignment horizontal="left"/>
    </xf>
    <xf numFmtId="0" fontId="0" fillId="7" borderId="2" xfId="0" applyFill="1" applyBorder="1" applyAlignment="1">
      <alignment horizontal="left" vertical="center" wrapText="1"/>
    </xf>
    <xf numFmtId="0" fontId="0" fillId="7" borderId="3" xfId="0" applyFill="1" applyBorder="1" applyAlignment="1">
      <alignment horizontal="left" vertical="center" wrapText="1"/>
    </xf>
    <xf numFmtId="0" fontId="0" fillId="7" borderId="4" xfId="0" applyFill="1" applyBorder="1" applyAlignment="1">
      <alignment horizontal="left" vertical="center" wrapText="1"/>
    </xf>
    <xf numFmtId="165" fontId="0" fillId="7" borderId="1" xfId="1" applyNumberFormat="1" applyFont="1" applyFill="1" applyBorder="1" applyAlignment="1">
      <alignment horizontal="left"/>
    </xf>
    <xf numFmtId="165" fontId="0" fillId="7" borderId="1" xfId="1" applyNumberFormat="1" applyFont="1" applyFill="1" applyBorder="1" applyAlignment="1">
      <alignment horizontal="center"/>
    </xf>
    <xf numFmtId="165" fontId="0" fillId="7" borderId="1" xfId="1" applyNumberFormat="1" applyFont="1" applyFill="1" applyBorder="1" applyAlignment="1">
      <alignment horizontal="left" vertical="center"/>
    </xf>
    <xf numFmtId="0" fontId="0" fillId="7" borderId="1" xfId="0" applyFill="1" applyBorder="1" applyAlignment="1">
      <alignment horizontal="left" vertical="center" wrapText="1"/>
    </xf>
    <xf numFmtId="165" fontId="0" fillId="7" borderId="1" xfId="1" applyNumberFormat="1" applyFont="1" applyFill="1" applyBorder="1" applyAlignment="1">
      <alignment horizontal="left" vertical="center" wrapText="1"/>
    </xf>
    <xf numFmtId="0" fontId="0" fillId="7" borderId="1" xfId="0" applyFont="1" applyFill="1" applyBorder="1" applyAlignment="1">
      <alignment horizontal="center" vertical="center" wrapText="1"/>
    </xf>
    <xf numFmtId="0" fontId="0" fillId="7" borderId="1" xfId="0" applyFont="1" applyFill="1" applyBorder="1" applyAlignment="1">
      <alignment vertical="center"/>
    </xf>
    <xf numFmtId="164" fontId="0" fillId="7" borderId="1" xfId="0" applyNumberFormat="1" applyFill="1" applyBorder="1" applyAlignment="1">
      <alignment vertical="center"/>
    </xf>
    <xf numFmtId="0" fontId="10" fillId="8" borderId="1" xfId="0" applyFont="1" applyFill="1" applyBorder="1" applyAlignment="1">
      <alignment horizontal="center" vertical="center"/>
    </xf>
    <xf numFmtId="0" fontId="11" fillId="5" borderId="1" xfId="0" applyFont="1" applyFill="1" applyBorder="1"/>
    <xf numFmtId="9" fontId="11" fillId="5" borderId="1" xfId="0" applyNumberFormat="1" applyFont="1" applyFill="1" applyBorder="1"/>
    <xf numFmtId="0" fontId="11" fillId="6" borderId="1" xfId="0" applyFont="1" applyFill="1" applyBorder="1"/>
    <xf numFmtId="9" fontId="11" fillId="6" borderId="1" xfId="0" applyNumberFormat="1" applyFont="1" applyFill="1" applyBorder="1"/>
    <xf numFmtId="0" fontId="11" fillId="2" borderId="1" xfId="0" applyFont="1" applyFill="1" applyBorder="1"/>
    <xf numFmtId="9" fontId="11" fillId="2" borderId="1" xfId="0" applyNumberFormat="1" applyFont="1" applyFill="1" applyBorder="1"/>
    <xf numFmtId="0" fontId="11" fillId="4" borderId="1" xfId="0" applyFont="1" applyFill="1" applyBorder="1"/>
    <xf numFmtId="0" fontId="0" fillId="7" borderId="15" xfId="0" applyFill="1" applyBorder="1" applyAlignment="1">
      <alignment horizontal="center"/>
    </xf>
    <xf numFmtId="0" fontId="0" fillId="7" borderId="12" xfId="0" applyFill="1" applyBorder="1" applyAlignment="1">
      <alignment horizontal="center"/>
    </xf>
    <xf numFmtId="0" fontId="0" fillId="7" borderId="5" xfId="0" applyFill="1" applyBorder="1" applyAlignment="1">
      <alignment horizontal="center"/>
    </xf>
    <xf numFmtId="164" fontId="0" fillId="7" borderId="1" xfId="1" applyFont="1" applyFill="1" applyBorder="1" applyAlignment="1">
      <alignment horizontal="left"/>
    </xf>
    <xf numFmtId="0" fontId="5" fillId="7" borderId="2" xfId="0" applyFont="1" applyFill="1" applyBorder="1" applyAlignment="1">
      <alignment horizontal="center"/>
    </xf>
    <xf numFmtId="0" fontId="5" fillId="7" borderId="3" xfId="0" applyFont="1" applyFill="1" applyBorder="1" applyAlignment="1">
      <alignment horizontal="center"/>
    </xf>
    <xf numFmtId="0" fontId="5" fillId="7" borderId="4" xfId="0" applyFont="1" applyFill="1" applyBorder="1" applyAlignment="1">
      <alignment horizontal="center"/>
    </xf>
    <xf numFmtId="0" fontId="0" fillId="7" borderId="1" xfId="0" applyFill="1" applyBorder="1" applyAlignment="1"/>
    <xf numFmtId="0" fontId="2" fillId="7" borderId="1" xfId="0" applyFont="1" applyFill="1" applyBorder="1" applyAlignment="1">
      <alignment horizontal="left"/>
    </xf>
    <xf numFmtId="10" fontId="0" fillId="7" borderId="1" xfId="2" applyNumberFormat="1" applyFont="1" applyFill="1" applyBorder="1" applyAlignment="1"/>
    <xf numFmtId="165" fontId="0" fillId="7" borderId="6" xfId="1" applyNumberFormat="1" applyFont="1" applyFill="1" applyBorder="1" applyAlignment="1">
      <alignment horizontal="center" vertical="center" wrapText="1"/>
    </xf>
    <xf numFmtId="165" fontId="0" fillId="7" borderId="7" xfId="1" applyNumberFormat="1" applyFont="1" applyFill="1" applyBorder="1" applyAlignment="1">
      <alignment horizontal="center" vertical="center" wrapText="1"/>
    </xf>
    <xf numFmtId="165" fontId="0" fillId="7" borderId="13" xfId="1" applyNumberFormat="1" applyFont="1" applyFill="1" applyBorder="1" applyAlignment="1">
      <alignment horizontal="center" vertical="center" wrapText="1"/>
    </xf>
    <xf numFmtId="165" fontId="0" fillId="7" borderId="8" xfId="1" applyNumberFormat="1" applyFont="1" applyFill="1" applyBorder="1" applyAlignment="1">
      <alignment horizontal="center" vertical="center" wrapText="1"/>
    </xf>
    <xf numFmtId="165" fontId="0" fillId="7" borderId="0" xfId="1" applyNumberFormat="1" applyFont="1" applyFill="1" applyBorder="1" applyAlignment="1">
      <alignment horizontal="center" vertical="center" wrapText="1"/>
    </xf>
    <xf numFmtId="165" fontId="0" fillId="7" borderId="14" xfId="1" applyNumberFormat="1" applyFont="1" applyFill="1" applyBorder="1" applyAlignment="1">
      <alignment horizontal="center" vertical="center" wrapText="1"/>
    </xf>
    <xf numFmtId="165" fontId="0" fillId="7" borderId="9" xfId="1" applyNumberFormat="1" applyFont="1" applyFill="1" applyBorder="1" applyAlignment="1">
      <alignment horizontal="center" vertical="center" wrapText="1"/>
    </xf>
    <xf numFmtId="165" fontId="0" fillId="7" borderId="10" xfId="1" applyNumberFormat="1" applyFont="1" applyFill="1" applyBorder="1" applyAlignment="1">
      <alignment horizontal="center" vertical="center" wrapText="1"/>
    </xf>
    <xf numFmtId="165" fontId="0" fillId="7" borderId="11" xfId="1" applyNumberFormat="1" applyFont="1" applyFill="1" applyBorder="1" applyAlignment="1">
      <alignment horizontal="center" vertical="center" wrapText="1"/>
    </xf>
    <xf numFmtId="164" fontId="0" fillId="7" borderId="1" xfId="0" applyNumberFormat="1" applyFill="1" applyBorder="1"/>
    <xf numFmtId="0" fontId="2" fillId="0" borderId="0" xfId="0" applyFont="1" applyFill="1" applyBorder="1" applyAlignment="1">
      <alignment horizontal="left"/>
    </xf>
    <xf numFmtId="0" fontId="2" fillId="0" borderId="0" xfId="0" applyFont="1" applyFill="1" applyBorder="1" applyAlignment="1">
      <alignment vertic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ew%20Incentive%20Draft%20Calculation%20for%202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entive draft"/>
      <sheetName val="Incentive"/>
      <sheetName val="Bhishi New"/>
      <sheetName val="Operational Incentive"/>
      <sheetName val="Qtr 3"/>
      <sheetName val="Dmd Planning"/>
      <sheetName val="Diamond"/>
    </sheetNames>
    <sheetDataSet>
      <sheetData sheetId="0">
        <row r="19">
          <cell r="D19">
            <v>1500</v>
          </cell>
          <cell r="E19">
            <v>1200</v>
          </cell>
          <cell r="F19">
            <v>1500</v>
          </cell>
        </row>
        <row r="20">
          <cell r="D20">
            <v>1000</v>
          </cell>
          <cell r="E20">
            <v>800</v>
          </cell>
          <cell r="F20">
            <v>1000</v>
          </cell>
        </row>
        <row r="21">
          <cell r="D21">
            <v>650</v>
          </cell>
          <cell r="E21">
            <v>400</v>
          </cell>
          <cell r="F21">
            <v>500</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6"/>
  <sheetViews>
    <sheetView tabSelected="1" topLeftCell="A55" zoomScale="115" zoomScaleNormal="115" zoomScaleSheetLayoutView="130" workbookViewId="0">
      <selection activeCell="B112" sqref="B112"/>
    </sheetView>
  </sheetViews>
  <sheetFormatPr defaultRowHeight="14.4" x14ac:dyDescent="0.3"/>
  <cols>
    <col min="1" max="1" width="7.5546875" style="1" customWidth="1"/>
    <col min="2" max="2" width="18.77734375" style="1" customWidth="1"/>
    <col min="3" max="3" width="18.44140625" style="1" bestFit="1" customWidth="1"/>
    <col min="4" max="4" width="18" style="1" customWidth="1"/>
    <col min="5" max="5" width="11.6640625" style="1" bestFit="1" customWidth="1"/>
    <col min="6" max="7" width="15.77734375" style="1" bestFit="1" customWidth="1"/>
    <col min="8" max="8" width="22.21875" style="1" customWidth="1"/>
    <col min="9" max="9" width="7.33203125" style="1" bestFit="1" customWidth="1"/>
    <col min="10" max="10" width="20.33203125" style="1" bestFit="1" customWidth="1"/>
    <col min="11" max="11" width="19.77734375" style="1" customWidth="1"/>
    <col min="12" max="12" width="5.109375" style="1" bestFit="1" customWidth="1"/>
    <col min="13" max="15" width="12.5546875" style="1" bestFit="1" customWidth="1"/>
    <col min="16" max="17" width="8.88671875" style="1"/>
    <col min="18" max="18" width="11.88671875" style="1" bestFit="1" customWidth="1"/>
    <col min="19" max="19" width="6" style="1" bestFit="1" customWidth="1"/>
    <col min="20" max="20" width="5.6640625" style="1" bestFit="1" customWidth="1"/>
    <col min="21" max="21" width="6" style="1" bestFit="1" customWidth="1"/>
    <col min="22" max="22" width="6" style="1" customWidth="1"/>
    <col min="23" max="23" width="5.6640625" style="1" bestFit="1" customWidth="1"/>
    <col min="24" max="24" width="6" style="1" bestFit="1" customWidth="1"/>
    <col min="25" max="256" width="8.88671875" style="1"/>
    <col min="257" max="257" width="21.5546875" style="1" bestFit="1" customWidth="1"/>
    <col min="258" max="258" width="11.44140625" style="1" bestFit="1" customWidth="1"/>
    <col min="259" max="259" width="6" style="1" bestFit="1" customWidth="1"/>
    <col min="260" max="260" width="14.44140625" style="1" bestFit="1" customWidth="1"/>
    <col min="261" max="261" width="14.44140625" style="1" customWidth="1"/>
    <col min="262" max="262" width="16.77734375" style="1" customWidth="1"/>
    <col min="263" max="263" width="12.77734375" style="1" customWidth="1"/>
    <col min="264" max="264" width="12" style="1" bestFit="1" customWidth="1"/>
    <col min="265" max="265" width="6.21875" style="1" bestFit="1" customWidth="1"/>
    <col min="266" max="266" width="7.21875" style="1" bestFit="1" customWidth="1"/>
    <col min="267" max="267" width="8.88671875" style="1"/>
    <col min="268" max="268" width="14.44140625" style="1" bestFit="1" customWidth="1"/>
    <col min="269" max="277" width="8.88671875" style="1"/>
    <col min="278" max="278" width="11.33203125" style="1" bestFit="1" customWidth="1"/>
    <col min="279" max="280" width="8.88671875" style="1"/>
    <col min="281" max="281" width="9.88671875" style="1" bestFit="1" customWidth="1"/>
    <col min="282" max="512" width="8.88671875" style="1"/>
    <col min="513" max="513" width="21.5546875" style="1" bestFit="1" customWidth="1"/>
    <col min="514" max="514" width="11.44140625" style="1" bestFit="1" customWidth="1"/>
    <col min="515" max="515" width="6" style="1" bestFit="1" customWidth="1"/>
    <col min="516" max="516" width="14.44140625" style="1" bestFit="1" customWidth="1"/>
    <col min="517" max="517" width="14.44140625" style="1" customWidth="1"/>
    <col min="518" max="518" width="16.77734375" style="1" customWidth="1"/>
    <col min="519" max="519" width="12.77734375" style="1" customWidth="1"/>
    <col min="520" max="520" width="12" style="1" bestFit="1" customWidth="1"/>
    <col min="521" max="521" width="6.21875" style="1" bestFit="1" customWidth="1"/>
    <col min="522" max="522" width="7.21875" style="1" bestFit="1" customWidth="1"/>
    <col min="523" max="523" width="8.88671875" style="1"/>
    <col min="524" max="524" width="14.44140625" style="1" bestFit="1" customWidth="1"/>
    <col min="525" max="533" width="8.88671875" style="1"/>
    <col min="534" max="534" width="11.33203125" style="1" bestFit="1" customWidth="1"/>
    <col min="535" max="536" width="8.88671875" style="1"/>
    <col min="537" max="537" width="9.88671875" style="1" bestFit="1" customWidth="1"/>
    <col min="538" max="768" width="8.88671875" style="1"/>
    <col min="769" max="769" width="21.5546875" style="1" bestFit="1" customWidth="1"/>
    <col min="770" max="770" width="11.44140625" style="1" bestFit="1" customWidth="1"/>
    <col min="771" max="771" width="6" style="1" bestFit="1" customWidth="1"/>
    <col min="772" max="772" width="14.44140625" style="1" bestFit="1" customWidth="1"/>
    <col min="773" max="773" width="14.44140625" style="1" customWidth="1"/>
    <col min="774" max="774" width="16.77734375" style="1" customWidth="1"/>
    <col min="775" max="775" width="12.77734375" style="1" customWidth="1"/>
    <col min="776" max="776" width="12" style="1" bestFit="1" customWidth="1"/>
    <col min="777" max="777" width="6.21875" style="1" bestFit="1" customWidth="1"/>
    <col min="778" max="778" width="7.21875" style="1" bestFit="1" customWidth="1"/>
    <col min="779" max="779" width="8.88671875" style="1"/>
    <col min="780" max="780" width="14.44140625" style="1" bestFit="1" customWidth="1"/>
    <col min="781" max="789" width="8.88671875" style="1"/>
    <col min="790" max="790" width="11.33203125" style="1" bestFit="1" customWidth="1"/>
    <col min="791" max="792" width="8.88671875" style="1"/>
    <col min="793" max="793" width="9.88671875" style="1" bestFit="1" customWidth="1"/>
    <col min="794" max="1024" width="8.88671875" style="1"/>
    <col min="1025" max="1025" width="21.5546875" style="1" bestFit="1" customWidth="1"/>
    <col min="1026" max="1026" width="11.44140625" style="1" bestFit="1" customWidth="1"/>
    <col min="1027" max="1027" width="6" style="1" bestFit="1" customWidth="1"/>
    <col min="1028" max="1028" width="14.44140625" style="1" bestFit="1" customWidth="1"/>
    <col min="1029" max="1029" width="14.44140625" style="1" customWidth="1"/>
    <col min="1030" max="1030" width="16.77734375" style="1" customWidth="1"/>
    <col min="1031" max="1031" width="12.77734375" style="1" customWidth="1"/>
    <col min="1032" max="1032" width="12" style="1" bestFit="1" customWidth="1"/>
    <col min="1033" max="1033" width="6.21875" style="1" bestFit="1" customWidth="1"/>
    <col min="1034" max="1034" width="7.21875" style="1" bestFit="1" customWidth="1"/>
    <col min="1035" max="1035" width="8.88671875" style="1"/>
    <col min="1036" max="1036" width="14.44140625" style="1" bestFit="1" customWidth="1"/>
    <col min="1037" max="1045" width="8.88671875" style="1"/>
    <col min="1046" max="1046" width="11.33203125" style="1" bestFit="1" customWidth="1"/>
    <col min="1047" max="1048" width="8.88671875" style="1"/>
    <col min="1049" max="1049" width="9.88671875" style="1" bestFit="1" customWidth="1"/>
    <col min="1050" max="1280" width="8.88671875" style="1"/>
    <col min="1281" max="1281" width="21.5546875" style="1" bestFit="1" customWidth="1"/>
    <col min="1282" max="1282" width="11.44140625" style="1" bestFit="1" customWidth="1"/>
    <col min="1283" max="1283" width="6" style="1" bestFit="1" customWidth="1"/>
    <col min="1284" max="1284" width="14.44140625" style="1" bestFit="1" customWidth="1"/>
    <col min="1285" max="1285" width="14.44140625" style="1" customWidth="1"/>
    <col min="1286" max="1286" width="16.77734375" style="1" customWidth="1"/>
    <col min="1287" max="1287" width="12.77734375" style="1" customWidth="1"/>
    <col min="1288" max="1288" width="12" style="1" bestFit="1" customWidth="1"/>
    <col min="1289" max="1289" width="6.21875" style="1" bestFit="1" customWidth="1"/>
    <col min="1290" max="1290" width="7.21875" style="1" bestFit="1" customWidth="1"/>
    <col min="1291" max="1291" width="8.88671875" style="1"/>
    <col min="1292" max="1292" width="14.44140625" style="1" bestFit="1" customWidth="1"/>
    <col min="1293" max="1301" width="8.88671875" style="1"/>
    <col min="1302" max="1302" width="11.33203125" style="1" bestFit="1" customWidth="1"/>
    <col min="1303" max="1304" width="8.88671875" style="1"/>
    <col min="1305" max="1305" width="9.88671875" style="1" bestFit="1" customWidth="1"/>
    <col min="1306" max="1536" width="8.88671875" style="1"/>
    <col min="1537" max="1537" width="21.5546875" style="1" bestFit="1" customWidth="1"/>
    <col min="1538" max="1538" width="11.44140625" style="1" bestFit="1" customWidth="1"/>
    <col min="1539" max="1539" width="6" style="1" bestFit="1" customWidth="1"/>
    <col min="1540" max="1540" width="14.44140625" style="1" bestFit="1" customWidth="1"/>
    <col min="1541" max="1541" width="14.44140625" style="1" customWidth="1"/>
    <col min="1542" max="1542" width="16.77734375" style="1" customWidth="1"/>
    <col min="1543" max="1543" width="12.77734375" style="1" customWidth="1"/>
    <col min="1544" max="1544" width="12" style="1" bestFit="1" customWidth="1"/>
    <col min="1545" max="1545" width="6.21875" style="1" bestFit="1" customWidth="1"/>
    <col min="1546" max="1546" width="7.21875" style="1" bestFit="1" customWidth="1"/>
    <col min="1547" max="1547" width="8.88671875" style="1"/>
    <col min="1548" max="1548" width="14.44140625" style="1" bestFit="1" customWidth="1"/>
    <col min="1549" max="1557" width="8.88671875" style="1"/>
    <col min="1558" max="1558" width="11.33203125" style="1" bestFit="1" customWidth="1"/>
    <col min="1559" max="1560" width="8.88671875" style="1"/>
    <col min="1561" max="1561" width="9.88671875" style="1" bestFit="1" customWidth="1"/>
    <col min="1562" max="1792" width="8.88671875" style="1"/>
    <col min="1793" max="1793" width="21.5546875" style="1" bestFit="1" customWidth="1"/>
    <col min="1794" max="1794" width="11.44140625" style="1" bestFit="1" customWidth="1"/>
    <col min="1795" max="1795" width="6" style="1" bestFit="1" customWidth="1"/>
    <col min="1796" max="1796" width="14.44140625" style="1" bestFit="1" customWidth="1"/>
    <col min="1797" max="1797" width="14.44140625" style="1" customWidth="1"/>
    <col min="1798" max="1798" width="16.77734375" style="1" customWidth="1"/>
    <col min="1799" max="1799" width="12.77734375" style="1" customWidth="1"/>
    <col min="1800" max="1800" width="12" style="1" bestFit="1" customWidth="1"/>
    <col min="1801" max="1801" width="6.21875" style="1" bestFit="1" customWidth="1"/>
    <col min="1802" max="1802" width="7.21875" style="1" bestFit="1" customWidth="1"/>
    <col min="1803" max="1803" width="8.88671875" style="1"/>
    <col min="1804" max="1804" width="14.44140625" style="1" bestFit="1" customWidth="1"/>
    <col min="1805" max="1813" width="8.88671875" style="1"/>
    <col min="1814" max="1814" width="11.33203125" style="1" bestFit="1" customWidth="1"/>
    <col min="1815" max="1816" width="8.88671875" style="1"/>
    <col min="1817" max="1817" width="9.88671875" style="1" bestFit="1" customWidth="1"/>
    <col min="1818" max="2048" width="8.88671875" style="1"/>
    <col min="2049" max="2049" width="21.5546875" style="1" bestFit="1" customWidth="1"/>
    <col min="2050" max="2050" width="11.44140625" style="1" bestFit="1" customWidth="1"/>
    <col min="2051" max="2051" width="6" style="1" bestFit="1" customWidth="1"/>
    <col min="2052" max="2052" width="14.44140625" style="1" bestFit="1" customWidth="1"/>
    <col min="2053" max="2053" width="14.44140625" style="1" customWidth="1"/>
    <col min="2054" max="2054" width="16.77734375" style="1" customWidth="1"/>
    <col min="2055" max="2055" width="12.77734375" style="1" customWidth="1"/>
    <col min="2056" max="2056" width="12" style="1" bestFit="1" customWidth="1"/>
    <col min="2057" max="2057" width="6.21875" style="1" bestFit="1" customWidth="1"/>
    <col min="2058" max="2058" width="7.21875" style="1" bestFit="1" customWidth="1"/>
    <col min="2059" max="2059" width="8.88671875" style="1"/>
    <col min="2060" max="2060" width="14.44140625" style="1" bestFit="1" customWidth="1"/>
    <col min="2061" max="2069" width="8.88671875" style="1"/>
    <col min="2070" max="2070" width="11.33203125" style="1" bestFit="1" customWidth="1"/>
    <col min="2071" max="2072" width="8.88671875" style="1"/>
    <col min="2073" max="2073" width="9.88671875" style="1" bestFit="1" customWidth="1"/>
    <col min="2074" max="2304" width="8.88671875" style="1"/>
    <col min="2305" max="2305" width="21.5546875" style="1" bestFit="1" customWidth="1"/>
    <col min="2306" max="2306" width="11.44140625" style="1" bestFit="1" customWidth="1"/>
    <col min="2307" max="2307" width="6" style="1" bestFit="1" customWidth="1"/>
    <col min="2308" max="2308" width="14.44140625" style="1" bestFit="1" customWidth="1"/>
    <col min="2309" max="2309" width="14.44140625" style="1" customWidth="1"/>
    <col min="2310" max="2310" width="16.77734375" style="1" customWidth="1"/>
    <col min="2311" max="2311" width="12.77734375" style="1" customWidth="1"/>
    <col min="2312" max="2312" width="12" style="1" bestFit="1" customWidth="1"/>
    <col min="2313" max="2313" width="6.21875" style="1" bestFit="1" customWidth="1"/>
    <col min="2314" max="2314" width="7.21875" style="1" bestFit="1" customWidth="1"/>
    <col min="2315" max="2315" width="8.88671875" style="1"/>
    <col min="2316" max="2316" width="14.44140625" style="1" bestFit="1" customWidth="1"/>
    <col min="2317" max="2325" width="8.88671875" style="1"/>
    <col min="2326" max="2326" width="11.33203125" style="1" bestFit="1" customWidth="1"/>
    <col min="2327" max="2328" width="8.88671875" style="1"/>
    <col min="2329" max="2329" width="9.88671875" style="1" bestFit="1" customWidth="1"/>
    <col min="2330" max="2560" width="8.88671875" style="1"/>
    <col min="2561" max="2561" width="21.5546875" style="1" bestFit="1" customWidth="1"/>
    <col min="2562" max="2562" width="11.44140625" style="1" bestFit="1" customWidth="1"/>
    <col min="2563" max="2563" width="6" style="1" bestFit="1" customWidth="1"/>
    <col min="2564" max="2564" width="14.44140625" style="1" bestFit="1" customWidth="1"/>
    <col min="2565" max="2565" width="14.44140625" style="1" customWidth="1"/>
    <col min="2566" max="2566" width="16.77734375" style="1" customWidth="1"/>
    <col min="2567" max="2567" width="12.77734375" style="1" customWidth="1"/>
    <col min="2568" max="2568" width="12" style="1" bestFit="1" customWidth="1"/>
    <col min="2569" max="2569" width="6.21875" style="1" bestFit="1" customWidth="1"/>
    <col min="2570" max="2570" width="7.21875" style="1" bestFit="1" customWidth="1"/>
    <col min="2571" max="2571" width="8.88671875" style="1"/>
    <col min="2572" max="2572" width="14.44140625" style="1" bestFit="1" customWidth="1"/>
    <col min="2573" max="2581" width="8.88671875" style="1"/>
    <col min="2582" max="2582" width="11.33203125" style="1" bestFit="1" customWidth="1"/>
    <col min="2583" max="2584" width="8.88671875" style="1"/>
    <col min="2585" max="2585" width="9.88671875" style="1" bestFit="1" customWidth="1"/>
    <col min="2586" max="2816" width="8.88671875" style="1"/>
    <col min="2817" max="2817" width="21.5546875" style="1" bestFit="1" customWidth="1"/>
    <col min="2818" max="2818" width="11.44140625" style="1" bestFit="1" customWidth="1"/>
    <col min="2819" max="2819" width="6" style="1" bestFit="1" customWidth="1"/>
    <col min="2820" max="2820" width="14.44140625" style="1" bestFit="1" customWidth="1"/>
    <col min="2821" max="2821" width="14.44140625" style="1" customWidth="1"/>
    <col min="2822" max="2822" width="16.77734375" style="1" customWidth="1"/>
    <col min="2823" max="2823" width="12.77734375" style="1" customWidth="1"/>
    <col min="2824" max="2824" width="12" style="1" bestFit="1" customWidth="1"/>
    <col min="2825" max="2825" width="6.21875" style="1" bestFit="1" customWidth="1"/>
    <col min="2826" max="2826" width="7.21875" style="1" bestFit="1" customWidth="1"/>
    <col min="2827" max="2827" width="8.88671875" style="1"/>
    <col min="2828" max="2828" width="14.44140625" style="1" bestFit="1" customWidth="1"/>
    <col min="2829" max="2837" width="8.88671875" style="1"/>
    <col min="2838" max="2838" width="11.33203125" style="1" bestFit="1" customWidth="1"/>
    <col min="2839" max="2840" width="8.88671875" style="1"/>
    <col min="2841" max="2841" width="9.88671875" style="1" bestFit="1" customWidth="1"/>
    <col min="2842" max="3072" width="8.88671875" style="1"/>
    <col min="3073" max="3073" width="21.5546875" style="1" bestFit="1" customWidth="1"/>
    <col min="3074" max="3074" width="11.44140625" style="1" bestFit="1" customWidth="1"/>
    <col min="3075" max="3075" width="6" style="1" bestFit="1" customWidth="1"/>
    <col min="3076" max="3076" width="14.44140625" style="1" bestFit="1" customWidth="1"/>
    <col min="3077" max="3077" width="14.44140625" style="1" customWidth="1"/>
    <col min="3078" max="3078" width="16.77734375" style="1" customWidth="1"/>
    <col min="3079" max="3079" width="12.77734375" style="1" customWidth="1"/>
    <col min="3080" max="3080" width="12" style="1" bestFit="1" customWidth="1"/>
    <col min="3081" max="3081" width="6.21875" style="1" bestFit="1" customWidth="1"/>
    <col min="3082" max="3082" width="7.21875" style="1" bestFit="1" customWidth="1"/>
    <col min="3083" max="3083" width="8.88671875" style="1"/>
    <col min="3084" max="3084" width="14.44140625" style="1" bestFit="1" customWidth="1"/>
    <col min="3085" max="3093" width="8.88671875" style="1"/>
    <col min="3094" max="3094" width="11.33203125" style="1" bestFit="1" customWidth="1"/>
    <col min="3095" max="3096" width="8.88671875" style="1"/>
    <col min="3097" max="3097" width="9.88671875" style="1" bestFit="1" customWidth="1"/>
    <col min="3098" max="3328" width="8.88671875" style="1"/>
    <col min="3329" max="3329" width="21.5546875" style="1" bestFit="1" customWidth="1"/>
    <col min="3330" max="3330" width="11.44140625" style="1" bestFit="1" customWidth="1"/>
    <col min="3331" max="3331" width="6" style="1" bestFit="1" customWidth="1"/>
    <col min="3332" max="3332" width="14.44140625" style="1" bestFit="1" customWidth="1"/>
    <col min="3333" max="3333" width="14.44140625" style="1" customWidth="1"/>
    <col min="3334" max="3334" width="16.77734375" style="1" customWidth="1"/>
    <col min="3335" max="3335" width="12.77734375" style="1" customWidth="1"/>
    <col min="3336" max="3336" width="12" style="1" bestFit="1" customWidth="1"/>
    <col min="3337" max="3337" width="6.21875" style="1" bestFit="1" customWidth="1"/>
    <col min="3338" max="3338" width="7.21875" style="1" bestFit="1" customWidth="1"/>
    <col min="3339" max="3339" width="8.88671875" style="1"/>
    <col min="3340" max="3340" width="14.44140625" style="1" bestFit="1" customWidth="1"/>
    <col min="3341" max="3349" width="8.88671875" style="1"/>
    <col min="3350" max="3350" width="11.33203125" style="1" bestFit="1" customWidth="1"/>
    <col min="3351" max="3352" width="8.88671875" style="1"/>
    <col min="3353" max="3353" width="9.88671875" style="1" bestFit="1" customWidth="1"/>
    <col min="3354" max="3584" width="8.88671875" style="1"/>
    <col min="3585" max="3585" width="21.5546875" style="1" bestFit="1" customWidth="1"/>
    <col min="3586" max="3586" width="11.44140625" style="1" bestFit="1" customWidth="1"/>
    <col min="3587" max="3587" width="6" style="1" bestFit="1" customWidth="1"/>
    <col min="3588" max="3588" width="14.44140625" style="1" bestFit="1" customWidth="1"/>
    <col min="3589" max="3589" width="14.44140625" style="1" customWidth="1"/>
    <col min="3590" max="3590" width="16.77734375" style="1" customWidth="1"/>
    <col min="3591" max="3591" width="12.77734375" style="1" customWidth="1"/>
    <col min="3592" max="3592" width="12" style="1" bestFit="1" customWidth="1"/>
    <col min="3593" max="3593" width="6.21875" style="1" bestFit="1" customWidth="1"/>
    <col min="3594" max="3594" width="7.21875" style="1" bestFit="1" customWidth="1"/>
    <col min="3595" max="3595" width="8.88671875" style="1"/>
    <col min="3596" max="3596" width="14.44140625" style="1" bestFit="1" customWidth="1"/>
    <col min="3597" max="3605" width="8.88671875" style="1"/>
    <col min="3606" max="3606" width="11.33203125" style="1" bestFit="1" customWidth="1"/>
    <col min="3607" max="3608" width="8.88671875" style="1"/>
    <col min="3609" max="3609" width="9.88671875" style="1" bestFit="1" customWidth="1"/>
    <col min="3610" max="3840" width="8.88671875" style="1"/>
    <col min="3841" max="3841" width="21.5546875" style="1" bestFit="1" customWidth="1"/>
    <col min="3842" max="3842" width="11.44140625" style="1" bestFit="1" customWidth="1"/>
    <col min="3843" max="3843" width="6" style="1" bestFit="1" customWidth="1"/>
    <col min="3844" max="3844" width="14.44140625" style="1" bestFit="1" customWidth="1"/>
    <col min="3845" max="3845" width="14.44140625" style="1" customWidth="1"/>
    <col min="3846" max="3846" width="16.77734375" style="1" customWidth="1"/>
    <col min="3847" max="3847" width="12.77734375" style="1" customWidth="1"/>
    <col min="3848" max="3848" width="12" style="1" bestFit="1" customWidth="1"/>
    <col min="3849" max="3849" width="6.21875" style="1" bestFit="1" customWidth="1"/>
    <col min="3850" max="3850" width="7.21875" style="1" bestFit="1" customWidth="1"/>
    <col min="3851" max="3851" width="8.88671875" style="1"/>
    <col min="3852" max="3852" width="14.44140625" style="1" bestFit="1" customWidth="1"/>
    <col min="3853" max="3861" width="8.88671875" style="1"/>
    <col min="3862" max="3862" width="11.33203125" style="1" bestFit="1" customWidth="1"/>
    <col min="3863" max="3864" width="8.88671875" style="1"/>
    <col min="3865" max="3865" width="9.88671875" style="1" bestFit="1" customWidth="1"/>
    <col min="3866" max="4096" width="8.88671875" style="1"/>
    <col min="4097" max="4097" width="21.5546875" style="1" bestFit="1" customWidth="1"/>
    <col min="4098" max="4098" width="11.44140625" style="1" bestFit="1" customWidth="1"/>
    <col min="4099" max="4099" width="6" style="1" bestFit="1" customWidth="1"/>
    <col min="4100" max="4100" width="14.44140625" style="1" bestFit="1" customWidth="1"/>
    <col min="4101" max="4101" width="14.44140625" style="1" customWidth="1"/>
    <col min="4102" max="4102" width="16.77734375" style="1" customWidth="1"/>
    <col min="4103" max="4103" width="12.77734375" style="1" customWidth="1"/>
    <col min="4104" max="4104" width="12" style="1" bestFit="1" customWidth="1"/>
    <col min="4105" max="4105" width="6.21875" style="1" bestFit="1" customWidth="1"/>
    <col min="4106" max="4106" width="7.21875" style="1" bestFit="1" customWidth="1"/>
    <col min="4107" max="4107" width="8.88671875" style="1"/>
    <col min="4108" max="4108" width="14.44140625" style="1" bestFit="1" customWidth="1"/>
    <col min="4109" max="4117" width="8.88671875" style="1"/>
    <col min="4118" max="4118" width="11.33203125" style="1" bestFit="1" customWidth="1"/>
    <col min="4119" max="4120" width="8.88671875" style="1"/>
    <col min="4121" max="4121" width="9.88671875" style="1" bestFit="1" customWidth="1"/>
    <col min="4122" max="4352" width="8.88671875" style="1"/>
    <col min="4353" max="4353" width="21.5546875" style="1" bestFit="1" customWidth="1"/>
    <col min="4354" max="4354" width="11.44140625" style="1" bestFit="1" customWidth="1"/>
    <col min="4355" max="4355" width="6" style="1" bestFit="1" customWidth="1"/>
    <col min="4356" max="4356" width="14.44140625" style="1" bestFit="1" customWidth="1"/>
    <col min="4357" max="4357" width="14.44140625" style="1" customWidth="1"/>
    <col min="4358" max="4358" width="16.77734375" style="1" customWidth="1"/>
    <col min="4359" max="4359" width="12.77734375" style="1" customWidth="1"/>
    <col min="4360" max="4360" width="12" style="1" bestFit="1" customWidth="1"/>
    <col min="4361" max="4361" width="6.21875" style="1" bestFit="1" customWidth="1"/>
    <col min="4362" max="4362" width="7.21875" style="1" bestFit="1" customWidth="1"/>
    <col min="4363" max="4363" width="8.88671875" style="1"/>
    <col min="4364" max="4364" width="14.44140625" style="1" bestFit="1" customWidth="1"/>
    <col min="4365" max="4373" width="8.88671875" style="1"/>
    <col min="4374" max="4374" width="11.33203125" style="1" bestFit="1" customWidth="1"/>
    <col min="4375" max="4376" width="8.88671875" style="1"/>
    <col min="4377" max="4377" width="9.88671875" style="1" bestFit="1" customWidth="1"/>
    <col min="4378" max="4608" width="8.88671875" style="1"/>
    <col min="4609" max="4609" width="21.5546875" style="1" bestFit="1" customWidth="1"/>
    <col min="4610" max="4610" width="11.44140625" style="1" bestFit="1" customWidth="1"/>
    <col min="4611" max="4611" width="6" style="1" bestFit="1" customWidth="1"/>
    <col min="4612" max="4612" width="14.44140625" style="1" bestFit="1" customWidth="1"/>
    <col min="4613" max="4613" width="14.44140625" style="1" customWidth="1"/>
    <col min="4614" max="4614" width="16.77734375" style="1" customWidth="1"/>
    <col min="4615" max="4615" width="12.77734375" style="1" customWidth="1"/>
    <col min="4616" max="4616" width="12" style="1" bestFit="1" customWidth="1"/>
    <col min="4617" max="4617" width="6.21875" style="1" bestFit="1" customWidth="1"/>
    <col min="4618" max="4618" width="7.21875" style="1" bestFit="1" customWidth="1"/>
    <col min="4619" max="4619" width="8.88671875" style="1"/>
    <col min="4620" max="4620" width="14.44140625" style="1" bestFit="1" customWidth="1"/>
    <col min="4621" max="4629" width="8.88671875" style="1"/>
    <col min="4630" max="4630" width="11.33203125" style="1" bestFit="1" customWidth="1"/>
    <col min="4631" max="4632" width="8.88671875" style="1"/>
    <col min="4633" max="4633" width="9.88671875" style="1" bestFit="1" customWidth="1"/>
    <col min="4634" max="4864" width="8.88671875" style="1"/>
    <col min="4865" max="4865" width="21.5546875" style="1" bestFit="1" customWidth="1"/>
    <col min="4866" max="4866" width="11.44140625" style="1" bestFit="1" customWidth="1"/>
    <col min="4867" max="4867" width="6" style="1" bestFit="1" customWidth="1"/>
    <col min="4868" max="4868" width="14.44140625" style="1" bestFit="1" customWidth="1"/>
    <col min="4869" max="4869" width="14.44140625" style="1" customWidth="1"/>
    <col min="4870" max="4870" width="16.77734375" style="1" customWidth="1"/>
    <col min="4871" max="4871" width="12.77734375" style="1" customWidth="1"/>
    <col min="4872" max="4872" width="12" style="1" bestFit="1" customWidth="1"/>
    <col min="4873" max="4873" width="6.21875" style="1" bestFit="1" customWidth="1"/>
    <col min="4874" max="4874" width="7.21875" style="1" bestFit="1" customWidth="1"/>
    <col min="4875" max="4875" width="8.88671875" style="1"/>
    <col min="4876" max="4876" width="14.44140625" style="1" bestFit="1" customWidth="1"/>
    <col min="4877" max="4885" width="8.88671875" style="1"/>
    <col min="4886" max="4886" width="11.33203125" style="1" bestFit="1" customWidth="1"/>
    <col min="4887" max="4888" width="8.88671875" style="1"/>
    <col min="4889" max="4889" width="9.88671875" style="1" bestFit="1" customWidth="1"/>
    <col min="4890" max="5120" width="8.88671875" style="1"/>
    <col min="5121" max="5121" width="21.5546875" style="1" bestFit="1" customWidth="1"/>
    <col min="5122" max="5122" width="11.44140625" style="1" bestFit="1" customWidth="1"/>
    <col min="5123" max="5123" width="6" style="1" bestFit="1" customWidth="1"/>
    <col min="5124" max="5124" width="14.44140625" style="1" bestFit="1" customWidth="1"/>
    <col min="5125" max="5125" width="14.44140625" style="1" customWidth="1"/>
    <col min="5126" max="5126" width="16.77734375" style="1" customWidth="1"/>
    <col min="5127" max="5127" width="12.77734375" style="1" customWidth="1"/>
    <col min="5128" max="5128" width="12" style="1" bestFit="1" customWidth="1"/>
    <col min="5129" max="5129" width="6.21875" style="1" bestFit="1" customWidth="1"/>
    <col min="5130" max="5130" width="7.21875" style="1" bestFit="1" customWidth="1"/>
    <col min="5131" max="5131" width="8.88671875" style="1"/>
    <col min="5132" max="5132" width="14.44140625" style="1" bestFit="1" customWidth="1"/>
    <col min="5133" max="5141" width="8.88671875" style="1"/>
    <col min="5142" max="5142" width="11.33203125" style="1" bestFit="1" customWidth="1"/>
    <col min="5143" max="5144" width="8.88671875" style="1"/>
    <col min="5145" max="5145" width="9.88671875" style="1" bestFit="1" customWidth="1"/>
    <col min="5146" max="5376" width="8.88671875" style="1"/>
    <col min="5377" max="5377" width="21.5546875" style="1" bestFit="1" customWidth="1"/>
    <col min="5378" max="5378" width="11.44140625" style="1" bestFit="1" customWidth="1"/>
    <col min="5379" max="5379" width="6" style="1" bestFit="1" customWidth="1"/>
    <col min="5380" max="5380" width="14.44140625" style="1" bestFit="1" customWidth="1"/>
    <col min="5381" max="5381" width="14.44140625" style="1" customWidth="1"/>
    <col min="5382" max="5382" width="16.77734375" style="1" customWidth="1"/>
    <col min="5383" max="5383" width="12.77734375" style="1" customWidth="1"/>
    <col min="5384" max="5384" width="12" style="1" bestFit="1" customWidth="1"/>
    <col min="5385" max="5385" width="6.21875" style="1" bestFit="1" customWidth="1"/>
    <col min="5386" max="5386" width="7.21875" style="1" bestFit="1" customWidth="1"/>
    <col min="5387" max="5387" width="8.88671875" style="1"/>
    <col min="5388" max="5388" width="14.44140625" style="1" bestFit="1" customWidth="1"/>
    <col min="5389" max="5397" width="8.88671875" style="1"/>
    <col min="5398" max="5398" width="11.33203125" style="1" bestFit="1" customWidth="1"/>
    <col min="5399" max="5400" width="8.88671875" style="1"/>
    <col min="5401" max="5401" width="9.88671875" style="1" bestFit="1" customWidth="1"/>
    <col min="5402" max="5632" width="8.88671875" style="1"/>
    <col min="5633" max="5633" width="21.5546875" style="1" bestFit="1" customWidth="1"/>
    <col min="5634" max="5634" width="11.44140625" style="1" bestFit="1" customWidth="1"/>
    <col min="5635" max="5635" width="6" style="1" bestFit="1" customWidth="1"/>
    <col min="5636" max="5636" width="14.44140625" style="1" bestFit="1" customWidth="1"/>
    <col min="5637" max="5637" width="14.44140625" style="1" customWidth="1"/>
    <col min="5638" max="5638" width="16.77734375" style="1" customWidth="1"/>
    <col min="5639" max="5639" width="12.77734375" style="1" customWidth="1"/>
    <col min="5640" max="5640" width="12" style="1" bestFit="1" customWidth="1"/>
    <col min="5641" max="5641" width="6.21875" style="1" bestFit="1" customWidth="1"/>
    <col min="5642" max="5642" width="7.21875" style="1" bestFit="1" customWidth="1"/>
    <col min="5643" max="5643" width="8.88671875" style="1"/>
    <col min="5644" max="5644" width="14.44140625" style="1" bestFit="1" customWidth="1"/>
    <col min="5645" max="5653" width="8.88671875" style="1"/>
    <col min="5654" max="5654" width="11.33203125" style="1" bestFit="1" customWidth="1"/>
    <col min="5655" max="5656" width="8.88671875" style="1"/>
    <col min="5657" max="5657" width="9.88671875" style="1" bestFit="1" customWidth="1"/>
    <col min="5658" max="5888" width="8.88671875" style="1"/>
    <col min="5889" max="5889" width="21.5546875" style="1" bestFit="1" customWidth="1"/>
    <col min="5890" max="5890" width="11.44140625" style="1" bestFit="1" customWidth="1"/>
    <col min="5891" max="5891" width="6" style="1" bestFit="1" customWidth="1"/>
    <col min="5892" max="5892" width="14.44140625" style="1" bestFit="1" customWidth="1"/>
    <col min="5893" max="5893" width="14.44140625" style="1" customWidth="1"/>
    <col min="5894" max="5894" width="16.77734375" style="1" customWidth="1"/>
    <col min="5895" max="5895" width="12.77734375" style="1" customWidth="1"/>
    <col min="5896" max="5896" width="12" style="1" bestFit="1" customWidth="1"/>
    <col min="5897" max="5897" width="6.21875" style="1" bestFit="1" customWidth="1"/>
    <col min="5898" max="5898" width="7.21875" style="1" bestFit="1" customWidth="1"/>
    <col min="5899" max="5899" width="8.88671875" style="1"/>
    <col min="5900" max="5900" width="14.44140625" style="1" bestFit="1" customWidth="1"/>
    <col min="5901" max="5909" width="8.88671875" style="1"/>
    <col min="5910" max="5910" width="11.33203125" style="1" bestFit="1" customWidth="1"/>
    <col min="5911" max="5912" width="8.88671875" style="1"/>
    <col min="5913" max="5913" width="9.88671875" style="1" bestFit="1" customWidth="1"/>
    <col min="5914" max="6144" width="8.88671875" style="1"/>
    <col min="6145" max="6145" width="21.5546875" style="1" bestFit="1" customWidth="1"/>
    <col min="6146" max="6146" width="11.44140625" style="1" bestFit="1" customWidth="1"/>
    <col min="6147" max="6147" width="6" style="1" bestFit="1" customWidth="1"/>
    <col min="6148" max="6148" width="14.44140625" style="1" bestFit="1" customWidth="1"/>
    <col min="6149" max="6149" width="14.44140625" style="1" customWidth="1"/>
    <col min="6150" max="6150" width="16.77734375" style="1" customWidth="1"/>
    <col min="6151" max="6151" width="12.77734375" style="1" customWidth="1"/>
    <col min="6152" max="6152" width="12" style="1" bestFit="1" customWidth="1"/>
    <col min="6153" max="6153" width="6.21875" style="1" bestFit="1" customWidth="1"/>
    <col min="6154" max="6154" width="7.21875" style="1" bestFit="1" customWidth="1"/>
    <col min="6155" max="6155" width="8.88671875" style="1"/>
    <col min="6156" max="6156" width="14.44140625" style="1" bestFit="1" customWidth="1"/>
    <col min="6157" max="6165" width="8.88671875" style="1"/>
    <col min="6166" max="6166" width="11.33203125" style="1" bestFit="1" customWidth="1"/>
    <col min="6167" max="6168" width="8.88671875" style="1"/>
    <col min="6169" max="6169" width="9.88671875" style="1" bestFit="1" customWidth="1"/>
    <col min="6170" max="6400" width="8.88671875" style="1"/>
    <col min="6401" max="6401" width="21.5546875" style="1" bestFit="1" customWidth="1"/>
    <col min="6402" max="6402" width="11.44140625" style="1" bestFit="1" customWidth="1"/>
    <col min="6403" max="6403" width="6" style="1" bestFit="1" customWidth="1"/>
    <col min="6404" max="6404" width="14.44140625" style="1" bestFit="1" customWidth="1"/>
    <col min="6405" max="6405" width="14.44140625" style="1" customWidth="1"/>
    <col min="6406" max="6406" width="16.77734375" style="1" customWidth="1"/>
    <col min="6407" max="6407" width="12.77734375" style="1" customWidth="1"/>
    <col min="6408" max="6408" width="12" style="1" bestFit="1" customWidth="1"/>
    <col min="6409" max="6409" width="6.21875" style="1" bestFit="1" customWidth="1"/>
    <col min="6410" max="6410" width="7.21875" style="1" bestFit="1" customWidth="1"/>
    <col min="6411" max="6411" width="8.88671875" style="1"/>
    <col min="6412" max="6412" width="14.44140625" style="1" bestFit="1" customWidth="1"/>
    <col min="6413" max="6421" width="8.88671875" style="1"/>
    <col min="6422" max="6422" width="11.33203125" style="1" bestFit="1" customWidth="1"/>
    <col min="6423" max="6424" width="8.88671875" style="1"/>
    <col min="6425" max="6425" width="9.88671875" style="1" bestFit="1" customWidth="1"/>
    <col min="6426" max="6656" width="8.88671875" style="1"/>
    <col min="6657" max="6657" width="21.5546875" style="1" bestFit="1" customWidth="1"/>
    <col min="6658" max="6658" width="11.44140625" style="1" bestFit="1" customWidth="1"/>
    <col min="6659" max="6659" width="6" style="1" bestFit="1" customWidth="1"/>
    <col min="6660" max="6660" width="14.44140625" style="1" bestFit="1" customWidth="1"/>
    <col min="6661" max="6661" width="14.44140625" style="1" customWidth="1"/>
    <col min="6662" max="6662" width="16.77734375" style="1" customWidth="1"/>
    <col min="6663" max="6663" width="12.77734375" style="1" customWidth="1"/>
    <col min="6664" max="6664" width="12" style="1" bestFit="1" customWidth="1"/>
    <col min="6665" max="6665" width="6.21875" style="1" bestFit="1" customWidth="1"/>
    <col min="6666" max="6666" width="7.21875" style="1" bestFit="1" customWidth="1"/>
    <col min="6667" max="6667" width="8.88671875" style="1"/>
    <col min="6668" max="6668" width="14.44140625" style="1" bestFit="1" customWidth="1"/>
    <col min="6669" max="6677" width="8.88671875" style="1"/>
    <col min="6678" max="6678" width="11.33203125" style="1" bestFit="1" customWidth="1"/>
    <col min="6679" max="6680" width="8.88671875" style="1"/>
    <col min="6681" max="6681" width="9.88671875" style="1" bestFit="1" customWidth="1"/>
    <col min="6682" max="6912" width="8.88671875" style="1"/>
    <col min="6913" max="6913" width="21.5546875" style="1" bestFit="1" customWidth="1"/>
    <col min="6914" max="6914" width="11.44140625" style="1" bestFit="1" customWidth="1"/>
    <col min="6915" max="6915" width="6" style="1" bestFit="1" customWidth="1"/>
    <col min="6916" max="6916" width="14.44140625" style="1" bestFit="1" customWidth="1"/>
    <col min="6917" max="6917" width="14.44140625" style="1" customWidth="1"/>
    <col min="6918" max="6918" width="16.77734375" style="1" customWidth="1"/>
    <col min="6919" max="6919" width="12.77734375" style="1" customWidth="1"/>
    <col min="6920" max="6920" width="12" style="1" bestFit="1" customWidth="1"/>
    <col min="6921" max="6921" width="6.21875" style="1" bestFit="1" customWidth="1"/>
    <col min="6922" max="6922" width="7.21875" style="1" bestFit="1" customWidth="1"/>
    <col min="6923" max="6923" width="8.88671875" style="1"/>
    <col min="6924" max="6924" width="14.44140625" style="1" bestFit="1" customWidth="1"/>
    <col min="6925" max="6933" width="8.88671875" style="1"/>
    <col min="6934" max="6934" width="11.33203125" style="1" bestFit="1" customWidth="1"/>
    <col min="6935" max="6936" width="8.88671875" style="1"/>
    <col min="6937" max="6937" width="9.88671875" style="1" bestFit="1" customWidth="1"/>
    <col min="6938" max="7168" width="8.88671875" style="1"/>
    <col min="7169" max="7169" width="21.5546875" style="1" bestFit="1" customWidth="1"/>
    <col min="7170" max="7170" width="11.44140625" style="1" bestFit="1" customWidth="1"/>
    <col min="7171" max="7171" width="6" style="1" bestFit="1" customWidth="1"/>
    <col min="7172" max="7172" width="14.44140625" style="1" bestFit="1" customWidth="1"/>
    <col min="7173" max="7173" width="14.44140625" style="1" customWidth="1"/>
    <col min="7174" max="7174" width="16.77734375" style="1" customWidth="1"/>
    <col min="7175" max="7175" width="12.77734375" style="1" customWidth="1"/>
    <col min="7176" max="7176" width="12" style="1" bestFit="1" customWidth="1"/>
    <col min="7177" max="7177" width="6.21875" style="1" bestFit="1" customWidth="1"/>
    <col min="7178" max="7178" width="7.21875" style="1" bestFit="1" customWidth="1"/>
    <col min="7179" max="7179" width="8.88671875" style="1"/>
    <col min="7180" max="7180" width="14.44140625" style="1" bestFit="1" customWidth="1"/>
    <col min="7181" max="7189" width="8.88671875" style="1"/>
    <col min="7190" max="7190" width="11.33203125" style="1" bestFit="1" customWidth="1"/>
    <col min="7191" max="7192" width="8.88671875" style="1"/>
    <col min="7193" max="7193" width="9.88671875" style="1" bestFit="1" customWidth="1"/>
    <col min="7194" max="7424" width="8.88671875" style="1"/>
    <col min="7425" max="7425" width="21.5546875" style="1" bestFit="1" customWidth="1"/>
    <col min="7426" max="7426" width="11.44140625" style="1" bestFit="1" customWidth="1"/>
    <col min="7427" max="7427" width="6" style="1" bestFit="1" customWidth="1"/>
    <col min="7428" max="7428" width="14.44140625" style="1" bestFit="1" customWidth="1"/>
    <col min="7429" max="7429" width="14.44140625" style="1" customWidth="1"/>
    <col min="7430" max="7430" width="16.77734375" style="1" customWidth="1"/>
    <col min="7431" max="7431" width="12.77734375" style="1" customWidth="1"/>
    <col min="7432" max="7432" width="12" style="1" bestFit="1" customWidth="1"/>
    <col min="7433" max="7433" width="6.21875" style="1" bestFit="1" customWidth="1"/>
    <col min="7434" max="7434" width="7.21875" style="1" bestFit="1" customWidth="1"/>
    <col min="7435" max="7435" width="8.88671875" style="1"/>
    <col min="7436" max="7436" width="14.44140625" style="1" bestFit="1" customWidth="1"/>
    <col min="7437" max="7445" width="8.88671875" style="1"/>
    <col min="7446" max="7446" width="11.33203125" style="1" bestFit="1" customWidth="1"/>
    <col min="7447" max="7448" width="8.88671875" style="1"/>
    <col min="7449" max="7449" width="9.88671875" style="1" bestFit="1" customWidth="1"/>
    <col min="7450" max="7680" width="8.88671875" style="1"/>
    <col min="7681" max="7681" width="21.5546875" style="1" bestFit="1" customWidth="1"/>
    <col min="7682" max="7682" width="11.44140625" style="1" bestFit="1" customWidth="1"/>
    <col min="7683" max="7683" width="6" style="1" bestFit="1" customWidth="1"/>
    <col min="7684" max="7684" width="14.44140625" style="1" bestFit="1" customWidth="1"/>
    <col min="7685" max="7685" width="14.44140625" style="1" customWidth="1"/>
    <col min="7686" max="7686" width="16.77734375" style="1" customWidth="1"/>
    <col min="7687" max="7687" width="12.77734375" style="1" customWidth="1"/>
    <col min="7688" max="7688" width="12" style="1" bestFit="1" customWidth="1"/>
    <col min="7689" max="7689" width="6.21875" style="1" bestFit="1" customWidth="1"/>
    <col min="7690" max="7690" width="7.21875" style="1" bestFit="1" customWidth="1"/>
    <col min="7691" max="7691" width="8.88671875" style="1"/>
    <col min="7692" max="7692" width="14.44140625" style="1" bestFit="1" customWidth="1"/>
    <col min="7693" max="7701" width="8.88671875" style="1"/>
    <col min="7702" max="7702" width="11.33203125" style="1" bestFit="1" customWidth="1"/>
    <col min="7703" max="7704" width="8.88671875" style="1"/>
    <col min="7705" max="7705" width="9.88671875" style="1" bestFit="1" customWidth="1"/>
    <col min="7706" max="7936" width="8.88671875" style="1"/>
    <col min="7937" max="7937" width="21.5546875" style="1" bestFit="1" customWidth="1"/>
    <col min="7938" max="7938" width="11.44140625" style="1" bestFit="1" customWidth="1"/>
    <col min="7939" max="7939" width="6" style="1" bestFit="1" customWidth="1"/>
    <col min="7940" max="7940" width="14.44140625" style="1" bestFit="1" customWidth="1"/>
    <col min="7941" max="7941" width="14.44140625" style="1" customWidth="1"/>
    <col min="7942" max="7942" width="16.77734375" style="1" customWidth="1"/>
    <col min="7943" max="7943" width="12.77734375" style="1" customWidth="1"/>
    <col min="7944" max="7944" width="12" style="1" bestFit="1" customWidth="1"/>
    <col min="7945" max="7945" width="6.21875" style="1" bestFit="1" customWidth="1"/>
    <col min="7946" max="7946" width="7.21875" style="1" bestFit="1" customWidth="1"/>
    <col min="7947" max="7947" width="8.88671875" style="1"/>
    <col min="7948" max="7948" width="14.44140625" style="1" bestFit="1" customWidth="1"/>
    <col min="7949" max="7957" width="8.88671875" style="1"/>
    <col min="7958" max="7958" width="11.33203125" style="1" bestFit="1" customWidth="1"/>
    <col min="7959" max="7960" width="8.88671875" style="1"/>
    <col min="7961" max="7961" width="9.88671875" style="1" bestFit="1" customWidth="1"/>
    <col min="7962" max="8192" width="8.88671875" style="1"/>
    <col min="8193" max="8193" width="21.5546875" style="1" bestFit="1" customWidth="1"/>
    <col min="8194" max="8194" width="11.44140625" style="1" bestFit="1" customWidth="1"/>
    <col min="8195" max="8195" width="6" style="1" bestFit="1" customWidth="1"/>
    <col min="8196" max="8196" width="14.44140625" style="1" bestFit="1" customWidth="1"/>
    <col min="8197" max="8197" width="14.44140625" style="1" customWidth="1"/>
    <col min="8198" max="8198" width="16.77734375" style="1" customWidth="1"/>
    <col min="8199" max="8199" width="12.77734375" style="1" customWidth="1"/>
    <col min="8200" max="8200" width="12" style="1" bestFit="1" customWidth="1"/>
    <col min="8201" max="8201" width="6.21875" style="1" bestFit="1" customWidth="1"/>
    <col min="8202" max="8202" width="7.21875" style="1" bestFit="1" customWidth="1"/>
    <col min="8203" max="8203" width="8.88671875" style="1"/>
    <col min="8204" max="8204" width="14.44140625" style="1" bestFit="1" customWidth="1"/>
    <col min="8205" max="8213" width="8.88671875" style="1"/>
    <col min="8214" max="8214" width="11.33203125" style="1" bestFit="1" customWidth="1"/>
    <col min="8215" max="8216" width="8.88671875" style="1"/>
    <col min="8217" max="8217" width="9.88671875" style="1" bestFit="1" customWidth="1"/>
    <col min="8218" max="8448" width="8.88671875" style="1"/>
    <col min="8449" max="8449" width="21.5546875" style="1" bestFit="1" customWidth="1"/>
    <col min="8450" max="8450" width="11.44140625" style="1" bestFit="1" customWidth="1"/>
    <col min="8451" max="8451" width="6" style="1" bestFit="1" customWidth="1"/>
    <col min="8452" max="8452" width="14.44140625" style="1" bestFit="1" customWidth="1"/>
    <col min="8453" max="8453" width="14.44140625" style="1" customWidth="1"/>
    <col min="8454" max="8454" width="16.77734375" style="1" customWidth="1"/>
    <col min="8455" max="8455" width="12.77734375" style="1" customWidth="1"/>
    <col min="8456" max="8456" width="12" style="1" bestFit="1" customWidth="1"/>
    <col min="8457" max="8457" width="6.21875" style="1" bestFit="1" customWidth="1"/>
    <col min="8458" max="8458" width="7.21875" style="1" bestFit="1" customWidth="1"/>
    <col min="8459" max="8459" width="8.88671875" style="1"/>
    <col min="8460" max="8460" width="14.44140625" style="1" bestFit="1" customWidth="1"/>
    <col min="8461" max="8469" width="8.88671875" style="1"/>
    <col min="8470" max="8470" width="11.33203125" style="1" bestFit="1" customWidth="1"/>
    <col min="8471" max="8472" width="8.88671875" style="1"/>
    <col min="8473" max="8473" width="9.88671875" style="1" bestFit="1" customWidth="1"/>
    <col min="8474" max="8704" width="8.88671875" style="1"/>
    <col min="8705" max="8705" width="21.5546875" style="1" bestFit="1" customWidth="1"/>
    <col min="8706" max="8706" width="11.44140625" style="1" bestFit="1" customWidth="1"/>
    <col min="8707" max="8707" width="6" style="1" bestFit="1" customWidth="1"/>
    <col min="8708" max="8708" width="14.44140625" style="1" bestFit="1" customWidth="1"/>
    <col min="8709" max="8709" width="14.44140625" style="1" customWidth="1"/>
    <col min="8710" max="8710" width="16.77734375" style="1" customWidth="1"/>
    <col min="8711" max="8711" width="12.77734375" style="1" customWidth="1"/>
    <col min="8712" max="8712" width="12" style="1" bestFit="1" customWidth="1"/>
    <col min="8713" max="8713" width="6.21875" style="1" bestFit="1" customWidth="1"/>
    <col min="8714" max="8714" width="7.21875" style="1" bestFit="1" customWidth="1"/>
    <col min="8715" max="8715" width="8.88671875" style="1"/>
    <col min="8716" max="8716" width="14.44140625" style="1" bestFit="1" customWidth="1"/>
    <col min="8717" max="8725" width="8.88671875" style="1"/>
    <col min="8726" max="8726" width="11.33203125" style="1" bestFit="1" customWidth="1"/>
    <col min="8727" max="8728" width="8.88671875" style="1"/>
    <col min="8729" max="8729" width="9.88671875" style="1" bestFit="1" customWidth="1"/>
    <col min="8730" max="8960" width="8.88671875" style="1"/>
    <col min="8961" max="8961" width="21.5546875" style="1" bestFit="1" customWidth="1"/>
    <col min="8962" max="8962" width="11.44140625" style="1" bestFit="1" customWidth="1"/>
    <col min="8963" max="8963" width="6" style="1" bestFit="1" customWidth="1"/>
    <col min="8964" max="8964" width="14.44140625" style="1" bestFit="1" customWidth="1"/>
    <col min="8965" max="8965" width="14.44140625" style="1" customWidth="1"/>
    <col min="8966" max="8966" width="16.77734375" style="1" customWidth="1"/>
    <col min="8967" max="8967" width="12.77734375" style="1" customWidth="1"/>
    <col min="8968" max="8968" width="12" style="1" bestFit="1" customWidth="1"/>
    <col min="8969" max="8969" width="6.21875" style="1" bestFit="1" customWidth="1"/>
    <col min="8970" max="8970" width="7.21875" style="1" bestFit="1" customWidth="1"/>
    <col min="8971" max="8971" width="8.88671875" style="1"/>
    <col min="8972" max="8972" width="14.44140625" style="1" bestFit="1" customWidth="1"/>
    <col min="8973" max="8981" width="8.88671875" style="1"/>
    <col min="8982" max="8982" width="11.33203125" style="1" bestFit="1" customWidth="1"/>
    <col min="8983" max="8984" width="8.88671875" style="1"/>
    <col min="8985" max="8985" width="9.88671875" style="1" bestFit="1" customWidth="1"/>
    <col min="8986" max="9216" width="8.88671875" style="1"/>
    <col min="9217" max="9217" width="21.5546875" style="1" bestFit="1" customWidth="1"/>
    <col min="9218" max="9218" width="11.44140625" style="1" bestFit="1" customWidth="1"/>
    <col min="9219" max="9219" width="6" style="1" bestFit="1" customWidth="1"/>
    <col min="9220" max="9220" width="14.44140625" style="1" bestFit="1" customWidth="1"/>
    <col min="9221" max="9221" width="14.44140625" style="1" customWidth="1"/>
    <col min="9222" max="9222" width="16.77734375" style="1" customWidth="1"/>
    <col min="9223" max="9223" width="12.77734375" style="1" customWidth="1"/>
    <col min="9224" max="9224" width="12" style="1" bestFit="1" customWidth="1"/>
    <col min="9225" max="9225" width="6.21875" style="1" bestFit="1" customWidth="1"/>
    <col min="9226" max="9226" width="7.21875" style="1" bestFit="1" customWidth="1"/>
    <col min="9227" max="9227" width="8.88671875" style="1"/>
    <col min="9228" max="9228" width="14.44140625" style="1" bestFit="1" customWidth="1"/>
    <col min="9229" max="9237" width="8.88671875" style="1"/>
    <col min="9238" max="9238" width="11.33203125" style="1" bestFit="1" customWidth="1"/>
    <col min="9239" max="9240" width="8.88671875" style="1"/>
    <col min="9241" max="9241" width="9.88671875" style="1" bestFit="1" customWidth="1"/>
    <col min="9242" max="9472" width="8.88671875" style="1"/>
    <col min="9473" max="9473" width="21.5546875" style="1" bestFit="1" customWidth="1"/>
    <col min="9474" max="9474" width="11.44140625" style="1" bestFit="1" customWidth="1"/>
    <col min="9475" max="9475" width="6" style="1" bestFit="1" customWidth="1"/>
    <col min="9476" max="9476" width="14.44140625" style="1" bestFit="1" customWidth="1"/>
    <col min="9477" max="9477" width="14.44140625" style="1" customWidth="1"/>
    <col min="9478" max="9478" width="16.77734375" style="1" customWidth="1"/>
    <col min="9479" max="9479" width="12.77734375" style="1" customWidth="1"/>
    <col min="9480" max="9480" width="12" style="1" bestFit="1" customWidth="1"/>
    <col min="9481" max="9481" width="6.21875" style="1" bestFit="1" customWidth="1"/>
    <col min="9482" max="9482" width="7.21875" style="1" bestFit="1" customWidth="1"/>
    <col min="9483" max="9483" width="8.88671875" style="1"/>
    <col min="9484" max="9484" width="14.44140625" style="1" bestFit="1" customWidth="1"/>
    <col min="9485" max="9493" width="8.88671875" style="1"/>
    <col min="9494" max="9494" width="11.33203125" style="1" bestFit="1" customWidth="1"/>
    <col min="9495" max="9496" width="8.88671875" style="1"/>
    <col min="9497" max="9497" width="9.88671875" style="1" bestFit="1" customWidth="1"/>
    <col min="9498" max="9728" width="8.88671875" style="1"/>
    <col min="9729" max="9729" width="21.5546875" style="1" bestFit="1" customWidth="1"/>
    <col min="9730" max="9730" width="11.44140625" style="1" bestFit="1" customWidth="1"/>
    <col min="9731" max="9731" width="6" style="1" bestFit="1" customWidth="1"/>
    <col min="9732" max="9732" width="14.44140625" style="1" bestFit="1" customWidth="1"/>
    <col min="9733" max="9733" width="14.44140625" style="1" customWidth="1"/>
    <col min="9734" max="9734" width="16.77734375" style="1" customWidth="1"/>
    <col min="9735" max="9735" width="12.77734375" style="1" customWidth="1"/>
    <col min="9736" max="9736" width="12" style="1" bestFit="1" customWidth="1"/>
    <col min="9737" max="9737" width="6.21875" style="1" bestFit="1" customWidth="1"/>
    <col min="9738" max="9738" width="7.21875" style="1" bestFit="1" customWidth="1"/>
    <col min="9739" max="9739" width="8.88671875" style="1"/>
    <col min="9740" max="9740" width="14.44140625" style="1" bestFit="1" customWidth="1"/>
    <col min="9741" max="9749" width="8.88671875" style="1"/>
    <col min="9750" max="9750" width="11.33203125" style="1" bestFit="1" customWidth="1"/>
    <col min="9751" max="9752" width="8.88671875" style="1"/>
    <col min="9753" max="9753" width="9.88671875" style="1" bestFit="1" customWidth="1"/>
    <col min="9754" max="9984" width="8.88671875" style="1"/>
    <col min="9985" max="9985" width="21.5546875" style="1" bestFit="1" customWidth="1"/>
    <col min="9986" max="9986" width="11.44140625" style="1" bestFit="1" customWidth="1"/>
    <col min="9987" max="9987" width="6" style="1" bestFit="1" customWidth="1"/>
    <col min="9988" max="9988" width="14.44140625" style="1" bestFit="1" customWidth="1"/>
    <col min="9989" max="9989" width="14.44140625" style="1" customWidth="1"/>
    <col min="9990" max="9990" width="16.77734375" style="1" customWidth="1"/>
    <col min="9991" max="9991" width="12.77734375" style="1" customWidth="1"/>
    <col min="9992" max="9992" width="12" style="1" bestFit="1" customWidth="1"/>
    <col min="9993" max="9993" width="6.21875" style="1" bestFit="1" customWidth="1"/>
    <col min="9994" max="9994" width="7.21875" style="1" bestFit="1" customWidth="1"/>
    <col min="9995" max="9995" width="8.88671875" style="1"/>
    <col min="9996" max="9996" width="14.44140625" style="1" bestFit="1" customWidth="1"/>
    <col min="9997" max="10005" width="8.88671875" style="1"/>
    <col min="10006" max="10006" width="11.33203125" style="1" bestFit="1" customWidth="1"/>
    <col min="10007" max="10008" width="8.88671875" style="1"/>
    <col min="10009" max="10009" width="9.88671875" style="1" bestFit="1" customWidth="1"/>
    <col min="10010" max="10240" width="8.88671875" style="1"/>
    <col min="10241" max="10241" width="21.5546875" style="1" bestFit="1" customWidth="1"/>
    <col min="10242" max="10242" width="11.44140625" style="1" bestFit="1" customWidth="1"/>
    <col min="10243" max="10243" width="6" style="1" bestFit="1" customWidth="1"/>
    <col min="10244" max="10244" width="14.44140625" style="1" bestFit="1" customWidth="1"/>
    <col min="10245" max="10245" width="14.44140625" style="1" customWidth="1"/>
    <col min="10246" max="10246" width="16.77734375" style="1" customWidth="1"/>
    <col min="10247" max="10247" width="12.77734375" style="1" customWidth="1"/>
    <col min="10248" max="10248" width="12" style="1" bestFit="1" customWidth="1"/>
    <col min="10249" max="10249" width="6.21875" style="1" bestFit="1" customWidth="1"/>
    <col min="10250" max="10250" width="7.21875" style="1" bestFit="1" customWidth="1"/>
    <col min="10251" max="10251" width="8.88671875" style="1"/>
    <col min="10252" max="10252" width="14.44140625" style="1" bestFit="1" customWidth="1"/>
    <col min="10253" max="10261" width="8.88671875" style="1"/>
    <col min="10262" max="10262" width="11.33203125" style="1" bestFit="1" customWidth="1"/>
    <col min="10263" max="10264" width="8.88671875" style="1"/>
    <col min="10265" max="10265" width="9.88671875" style="1" bestFit="1" customWidth="1"/>
    <col min="10266" max="10496" width="8.88671875" style="1"/>
    <col min="10497" max="10497" width="21.5546875" style="1" bestFit="1" customWidth="1"/>
    <col min="10498" max="10498" width="11.44140625" style="1" bestFit="1" customWidth="1"/>
    <col min="10499" max="10499" width="6" style="1" bestFit="1" customWidth="1"/>
    <col min="10500" max="10500" width="14.44140625" style="1" bestFit="1" customWidth="1"/>
    <col min="10501" max="10501" width="14.44140625" style="1" customWidth="1"/>
    <col min="10502" max="10502" width="16.77734375" style="1" customWidth="1"/>
    <col min="10503" max="10503" width="12.77734375" style="1" customWidth="1"/>
    <col min="10504" max="10504" width="12" style="1" bestFit="1" customWidth="1"/>
    <col min="10505" max="10505" width="6.21875" style="1" bestFit="1" customWidth="1"/>
    <col min="10506" max="10506" width="7.21875" style="1" bestFit="1" customWidth="1"/>
    <col min="10507" max="10507" width="8.88671875" style="1"/>
    <col min="10508" max="10508" width="14.44140625" style="1" bestFit="1" customWidth="1"/>
    <col min="10509" max="10517" width="8.88671875" style="1"/>
    <col min="10518" max="10518" width="11.33203125" style="1" bestFit="1" customWidth="1"/>
    <col min="10519" max="10520" width="8.88671875" style="1"/>
    <col min="10521" max="10521" width="9.88671875" style="1" bestFit="1" customWidth="1"/>
    <col min="10522" max="10752" width="8.88671875" style="1"/>
    <col min="10753" max="10753" width="21.5546875" style="1" bestFit="1" customWidth="1"/>
    <col min="10754" max="10754" width="11.44140625" style="1" bestFit="1" customWidth="1"/>
    <col min="10755" max="10755" width="6" style="1" bestFit="1" customWidth="1"/>
    <col min="10756" max="10756" width="14.44140625" style="1" bestFit="1" customWidth="1"/>
    <col min="10757" max="10757" width="14.44140625" style="1" customWidth="1"/>
    <col min="10758" max="10758" width="16.77734375" style="1" customWidth="1"/>
    <col min="10759" max="10759" width="12.77734375" style="1" customWidth="1"/>
    <col min="10760" max="10760" width="12" style="1" bestFit="1" customWidth="1"/>
    <col min="10761" max="10761" width="6.21875" style="1" bestFit="1" customWidth="1"/>
    <col min="10762" max="10762" width="7.21875" style="1" bestFit="1" customWidth="1"/>
    <col min="10763" max="10763" width="8.88671875" style="1"/>
    <col min="10764" max="10764" width="14.44140625" style="1" bestFit="1" customWidth="1"/>
    <col min="10765" max="10773" width="8.88671875" style="1"/>
    <col min="10774" max="10774" width="11.33203125" style="1" bestFit="1" customWidth="1"/>
    <col min="10775" max="10776" width="8.88671875" style="1"/>
    <col min="10777" max="10777" width="9.88671875" style="1" bestFit="1" customWidth="1"/>
    <col min="10778" max="11008" width="8.88671875" style="1"/>
    <col min="11009" max="11009" width="21.5546875" style="1" bestFit="1" customWidth="1"/>
    <col min="11010" max="11010" width="11.44140625" style="1" bestFit="1" customWidth="1"/>
    <col min="11011" max="11011" width="6" style="1" bestFit="1" customWidth="1"/>
    <col min="11012" max="11012" width="14.44140625" style="1" bestFit="1" customWidth="1"/>
    <col min="11013" max="11013" width="14.44140625" style="1" customWidth="1"/>
    <col min="11014" max="11014" width="16.77734375" style="1" customWidth="1"/>
    <col min="11015" max="11015" width="12.77734375" style="1" customWidth="1"/>
    <col min="11016" max="11016" width="12" style="1" bestFit="1" customWidth="1"/>
    <col min="11017" max="11017" width="6.21875" style="1" bestFit="1" customWidth="1"/>
    <col min="11018" max="11018" width="7.21875" style="1" bestFit="1" customWidth="1"/>
    <col min="11019" max="11019" width="8.88671875" style="1"/>
    <col min="11020" max="11020" width="14.44140625" style="1" bestFit="1" customWidth="1"/>
    <col min="11021" max="11029" width="8.88671875" style="1"/>
    <col min="11030" max="11030" width="11.33203125" style="1" bestFit="1" customWidth="1"/>
    <col min="11031" max="11032" width="8.88671875" style="1"/>
    <col min="11033" max="11033" width="9.88671875" style="1" bestFit="1" customWidth="1"/>
    <col min="11034" max="11264" width="8.88671875" style="1"/>
    <col min="11265" max="11265" width="21.5546875" style="1" bestFit="1" customWidth="1"/>
    <col min="11266" max="11266" width="11.44140625" style="1" bestFit="1" customWidth="1"/>
    <col min="11267" max="11267" width="6" style="1" bestFit="1" customWidth="1"/>
    <col min="11268" max="11268" width="14.44140625" style="1" bestFit="1" customWidth="1"/>
    <col min="11269" max="11269" width="14.44140625" style="1" customWidth="1"/>
    <col min="11270" max="11270" width="16.77734375" style="1" customWidth="1"/>
    <col min="11271" max="11271" width="12.77734375" style="1" customWidth="1"/>
    <col min="11272" max="11272" width="12" style="1" bestFit="1" customWidth="1"/>
    <col min="11273" max="11273" width="6.21875" style="1" bestFit="1" customWidth="1"/>
    <col min="11274" max="11274" width="7.21875" style="1" bestFit="1" customWidth="1"/>
    <col min="11275" max="11275" width="8.88671875" style="1"/>
    <col min="11276" max="11276" width="14.44140625" style="1" bestFit="1" customWidth="1"/>
    <col min="11277" max="11285" width="8.88671875" style="1"/>
    <col min="11286" max="11286" width="11.33203125" style="1" bestFit="1" customWidth="1"/>
    <col min="11287" max="11288" width="8.88671875" style="1"/>
    <col min="11289" max="11289" width="9.88671875" style="1" bestFit="1" customWidth="1"/>
    <col min="11290" max="11520" width="8.88671875" style="1"/>
    <col min="11521" max="11521" width="21.5546875" style="1" bestFit="1" customWidth="1"/>
    <col min="11522" max="11522" width="11.44140625" style="1" bestFit="1" customWidth="1"/>
    <col min="11523" max="11523" width="6" style="1" bestFit="1" customWidth="1"/>
    <col min="11524" max="11524" width="14.44140625" style="1" bestFit="1" customWidth="1"/>
    <col min="11525" max="11525" width="14.44140625" style="1" customWidth="1"/>
    <col min="11526" max="11526" width="16.77734375" style="1" customWidth="1"/>
    <col min="11527" max="11527" width="12.77734375" style="1" customWidth="1"/>
    <col min="11528" max="11528" width="12" style="1" bestFit="1" customWidth="1"/>
    <col min="11529" max="11529" width="6.21875" style="1" bestFit="1" customWidth="1"/>
    <col min="11530" max="11530" width="7.21875" style="1" bestFit="1" customWidth="1"/>
    <col min="11531" max="11531" width="8.88671875" style="1"/>
    <col min="11532" max="11532" width="14.44140625" style="1" bestFit="1" customWidth="1"/>
    <col min="11533" max="11541" width="8.88671875" style="1"/>
    <col min="11542" max="11542" width="11.33203125" style="1" bestFit="1" customWidth="1"/>
    <col min="11543" max="11544" width="8.88671875" style="1"/>
    <col min="11545" max="11545" width="9.88671875" style="1" bestFit="1" customWidth="1"/>
    <col min="11546" max="11776" width="8.88671875" style="1"/>
    <col min="11777" max="11777" width="21.5546875" style="1" bestFit="1" customWidth="1"/>
    <col min="11778" max="11778" width="11.44140625" style="1" bestFit="1" customWidth="1"/>
    <col min="11779" max="11779" width="6" style="1" bestFit="1" customWidth="1"/>
    <col min="11780" max="11780" width="14.44140625" style="1" bestFit="1" customWidth="1"/>
    <col min="11781" max="11781" width="14.44140625" style="1" customWidth="1"/>
    <col min="11782" max="11782" width="16.77734375" style="1" customWidth="1"/>
    <col min="11783" max="11783" width="12.77734375" style="1" customWidth="1"/>
    <col min="11784" max="11784" width="12" style="1" bestFit="1" customWidth="1"/>
    <col min="11785" max="11785" width="6.21875" style="1" bestFit="1" customWidth="1"/>
    <col min="11786" max="11786" width="7.21875" style="1" bestFit="1" customWidth="1"/>
    <col min="11787" max="11787" width="8.88671875" style="1"/>
    <col min="11788" max="11788" width="14.44140625" style="1" bestFit="1" customWidth="1"/>
    <col min="11789" max="11797" width="8.88671875" style="1"/>
    <col min="11798" max="11798" width="11.33203125" style="1" bestFit="1" customWidth="1"/>
    <col min="11799" max="11800" width="8.88671875" style="1"/>
    <col min="11801" max="11801" width="9.88671875" style="1" bestFit="1" customWidth="1"/>
    <col min="11802" max="12032" width="8.88671875" style="1"/>
    <col min="12033" max="12033" width="21.5546875" style="1" bestFit="1" customWidth="1"/>
    <col min="12034" max="12034" width="11.44140625" style="1" bestFit="1" customWidth="1"/>
    <col min="12035" max="12035" width="6" style="1" bestFit="1" customWidth="1"/>
    <col min="12036" max="12036" width="14.44140625" style="1" bestFit="1" customWidth="1"/>
    <col min="12037" max="12037" width="14.44140625" style="1" customWidth="1"/>
    <col min="12038" max="12038" width="16.77734375" style="1" customWidth="1"/>
    <col min="12039" max="12039" width="12.77734375" style="1" customWidth="1"/>
    <col min="12040" max="12040" width="12" style="1" bestFit="1" customWidth="1"/>
    <col min="12041" max="12041" width="6.21875" style="1" bestFit="1" customWidth="1"/>
    <col min="12042" max="12042" width="7.21875" style="1" bestFit="1" customWidth="1"/>
    <col min="12043" max="12043" width="8.88671875" style="1"/>
    <col min="12044" max="12044" width="14.44140625" style="1" bestFit="1" customWidth="1"/>
    <col min="12045" max="12053" width="8.88671875" style="1"/>
    <col min="12054" max="12054" width="11.33203125" style="1" bestFit="1" customWidth="1"/>
    <col min="12055" max="12056" width="8.88671875" style="1"/>
    <col min="12057" max="12057" width="9.88671875" style="1" bestFit="1" customWidth="1"/>
    <col min="12058" max="12288" width="8.88671875" style="1"/>
    <col min="12289" max="12289" width="21.5546875" style="1" bestFit="1" customWidth="1"/>
    <col min="12290" max="12290" width="11.44140625" style="1" bestFit="1" customWidth="1"/>
    <col min="12291" max="12291" width="6" style="1" bestFit="1" customWidth="1"/>
    <col min="12292" max="12292" width="14.44140625" style="1" bestFit="1" customWidth="1"/>
    <col min="12293" max="12293" width="14.44140625" style="1" customWidth="1"/>
    <col min="12294" max="12294" width="16.77734375" style="1" customWidth="1"/>
    <col min="12295" max="12295" width="12.77734375" style="1" customWidth="1"/>
    <col min="12296" max="12296" width="12" style="1" bestFit="1" customWidth="1"/>
    <col min="12297" max="12297" width="6.21875" style="1" bestFit="1" customWidth="1"/>
    <col min="12298" max="12298" width="7.21875" style="1" bestFit="1" customWidth="1"/>
    <col min="12299" max="12299" width="8.88671875" style="1"/>
    <col min="12300" max="12300" width="14.44140625" style="1" bestFit="1" customWidth="1"/>
    <col min="12301" max="12309" width="8.88671875" style="1"/>
    <col min="12310" max="12310" width="11.33203125" style="1" bestFit="1" customWidth="1"/>
    <col min="12311" max="12312" width="8.88671875" style="1"/>
    <col min="12313" max="12313" width="9.88671875" style="1" bestFit="1" customWidth="1"/>
    <col min="12314" max="12544" width="8.88671875" style="1"/>
    <col min="12545" max="12545" width="21.5546875" style="1" bestFit="1" customWidth="1"/>
    <col min="12546" max="12546" width="11.44140625" style="1" bestFit="1" customWidth="1"/>
    <col min="12547" max="12547" width="6" style="1" bestFit="1" customWidth="1"/>
    <col min="12548" max="12548" width="14.44140625" style="1" bestFit="1" customWidth="1"/>
    <col min="12549" max="12549" width="14.44140625" style="1" customWidth="1"/>
    <col min="12550" max="12550" width="16.77734375" style="1" customWidth="1"/>
    <col min="12551" max="12551" width="12.77734375" style="1" customWidth="1"/>
    <col min="12552" max="12552" width="12" style="1" bestFit="1" customWidth="1"/>
    <col min="12553" max="12553" width="6.21875" style="1" bestFit="1" customWidth="1"/>
    <col min="12554" max="12554" width="7.21875" style="1" bestFit="1" customWidth="1"/>
    <col min="12555" max="12555" width="8.88671875" style="1"/>
    <col min="12556" max="12556" width="14.44140625" style="1" bestFit="1" customWidth="1"/>
    <col min="12557" max="12565" width="8.88671875" style="1"/>
    <col min="12566" max="12566" width="11.33203125" style="1" bestFit="1" customWidth="1"/>
    <col min="12567" max="12568" width="8.88671875" style="1"/>
    <col min="12569" max="12569" width="9.88671875" style="1" bestFit="1" customWidth="1"/>
    <col min="12570" max="12800" width="8.88671875" style="1"/>
    <col min="12801" max="12801" width="21.5546875" style="1" bestFit="1" customWidth="1"/>
    <col min="12802" max="12802" width="11.44140625" style="1" bestFit="1" customWidth="1"/>
    <col min="12803" max="12803" width="6" style="1" bestFit="1" customWidth="1"/>
    <col min="12804" max="12804" width="14.44140625" style="1" bestFit="1" customWidth="1"/>
    <col min="12805" max="12805" width="14.44140625" style="1" customWidth="1"/>
    <col min="12806" max="12806" width="16.77734375" style="1" customWidth="1"/>
    <col min="12807" max="12807" width="12.77734375" style="1" customWidth="1"/>
    <col min="12808" max="12808" width="12" style="1" bestFit="1" customWidth="1"/>
    <col min="12809" max="12809" width="6.21875" style="1" bestFit="1" customWidth="1"/>
    <col min="12810" max="12810" width="7.21875" style="1" bestFit="1" customWidth="1"/>
    <col min="12811" max="12811" width="8.88671875" style="1"/>
    <col min="12812" max="12812" width="14.44140625" style="1" bestFit="1" customWidth="1"/>
    <col min="12813" max="12821" width="8.88671875" style="1"/>
    <col min="12822" max="12822" width="11.33203125" style="1" bestFit="1" customWidth="1"/>
    <col min="12823" max="12824" width="8.88671875" style="1"/>
    <col min="12825" max="12825" width="9.88671875" style="1" bestFit="1" customWidth="1"/>
    <col min="12826" max="13056" width="8.88671875" style="1"/>
    <col min="13057" max="13057" width="21.5546875" style="1" bestFit="1" customWidth="1"/>
    <col min="13058" max="13058" width="11.44140625" style="1" bestFit="1" customWidth="1"/>
    <col min="13059" max="13059" width="6" style="1" bestFit="1" customWidth="1"/>
    <col min="13060" max="13060" width="14.44140625" style="1" bestFit="1" customWidth="1"/>
    <col min="13061" max="13061" width="14.44140625" style="1" customWidth="1"/>
    <col min="13062" max="13062" width="16.77734375" style="1" customWidth="1"/>
    <col min="13063" max="13063" width="12.77734375" style="1" customWidth="1"/>
    <col min="13064" max="13064" width="12" style="1" bestFit="1" customWidth="1"/>
    <col min="13065" max="13065" width="6.21875" style="1" bestFit="1" customWidth="1"/>
    <col min="13066" max="13066" width="7.21875" style="1" bestFit="1" customWidth="1"/>
    <col min="13067" max="13067" width="8.88671875" style="1"/>
    <col min="13068" max="13068" width="14.44140625" style="1" bestFit="1" customWidth="1"/>
    <col min="13069" max="13077" width="8.88671875" style="1"/>
    <col min="13078" max="13078" width="11.33203125" style="1" bestFit="1" customWidth="1"/>
    <col min="13079" max="13080" width="8.88671875" style="1"/>
    <col min="13081" max="13081" width="9.88671875" style="1" bestFit="1" customWidth="1"/>
    <col min="13082" max="13312" width="8.88671875" style="1"/>
    <col min="13313" max="13313" width="21.5546875" style="1" bestFit="1" customWidth="1"/>
    <col min="13314" max="13314" width="11.44140625" style="1" bestFit="1" customWidth="1"/>
    <col min="13315" max="13315" width="6" style="1" bestFit="1" customWidth="1"/>
    <col min="13316" max="13316" width="14.44140625" style="1" bestFit="1" customWidth="1"/>
    <col min="13317" max="13317" width="14.44140625" style="1" customWidth="1"/>
    <col min="13318" max="13318" width="16.77734375" style="1" customWidth="1"/>
    <col min="13319" max="13319" width="12.77734375" style="1" customWidth="1"/>
    <col min="13320" max="13320" width="12" style="1" bestFit="1" customWidth="1"/>
    <col min="13321" max="13321" width="6.21875" style="1" bestFit="1" customWidth="1"/>
    <col min="13322" max="13322" width="7.21875" style="1" bestFit="1" customWidth="1"/>
    <col min="13323" max="13323" width="8.88671875" style="1"/>
    <col min="13324" max="13324" width="14.44140625" style="1" bestFit="1" customWidth="1"/>
    <col min="13325" max="13333" width="8.88671875" style="1"/>
    <col min="13334" max="13334" width="11.33203125" style="1" bestFit="1" customWidth="1"/>
    <col min="13335" max="13336" width="8.88671875" style="1"/>
    <col min="13337" max="13337" width="9.88671875" style="1" bestFit="1" customWidth="1"/>
    <col min="13338" max="13568" width="8.88671875" style="1"/>
    <col min="13569" max="13569" width="21.5546875" style="1" bestFit="1" customWidth="1"/>
    <col min="13570" max="13570" width="11.44140625" style="1" bestFit="1" customWidth="1"/>
    <col min="13571" max="13571" width="6" style="1" bestFit="1" customWidth="1"/>
    <col min="13572" max="13572" width="14.44140625" style="1" bestFit="1" customWidth="1"/>
    <col min="13573" max="13573" width="14.44140625" style="1" customWidth="1"/>
    <col min="13574" max="13574" width="16.77734375" style="1" customWidth="1"/>
    <col min="13575" max="13575" width="12.77734375" style="1" customWidth="1"/>
    <col min="13576" max="13576" width="12" style="1" bestFit="1" customWidth="1"/>
    <col min="13577" max="13577" width="6.21875" style="1" bestFit="1" customWidth="1"/>
    <col min="13578" max="13578" width="7.21875" style="1" bestFit="1" customWidth="1"/>
    <col min="13579" max="13579" width="8.88671875" style="1"/>
    <col min="13580" max="13580" width="14.44140625" style="1" bestFit="1" customWidth="1"/>
    <col min="13581" max="13589" width="8.88671875" style="1"/>
    <col min="13590" max="13590" width="11.33203125" style="1" bestFit="1" customWidth="1"/>
    <col min="13591" max="13592" width="8.88671875" style="1"/>
    <col min="13593" max="13593" width="9.88671875" style="1" bestFit="1" customWidth="1"/>
    <col min="13594" max="13824" width="8.88671875" style="1"/>
    <col min="13825" max="13825" width="21.5546875" style="1" bestFit="1" customWidth="1"/>
    <col min="13826" max="13826" width="11.44140625" style="1" bestFit="1" customWidth="1"/>
    <col min="13827" max="13827" width="6" style="1" bestFit="1" customWidth="1"/>
    <col min="13828" max="13828" width="14.44140625" style="1" bestFit="1" customWidth="1"/>
    <col min="13829" max="13829" width="14.44140625" style="1" customWidth="1"/>
    <col min="13830" max="13830" width="16.77734375" style="1" customWidth="1"/>
    <col min="13831" max="13831" width="12.77734375" style="1" customWidth="1"/>
    <col min="13832" max="13832" width="12" style="1" bestFit="1" customWidth="1"/>
    <col min="13833" max="13833" width="6.21875" style="1" bestFit="1" customWidth="1"/>
    <col min="13834" max="13834" width="7.21875" style="1" bestFit="1" customWidth="1"/>
    <col min="13835" max="13835" width="8.88671875" style="1"/>
    <col min="13836" max="13836" width="14.44140625" style="1" bestFit="1" customWidth="1"/>
    <col min="13837" max="13845" width="8.88671875" style="1"/>
    <col min="13846" max="13846" width="11.33203125" style="1" bestFit="1" customWidth="1"/>
    <col min="13847" max="13848" width="8.88671875" style="1"/>
    <col min="13849" max="13849" width="9.88671875" style="1" bestFit="1" customWidth="1"/>
    <col min="13850" max="14080" width="8.88671875" style="1"/>
    <col min="14081" max="14081" width="21.5546875" style="1" bestFit="1" customWidth="1"/>
    <col min="14082" max="14082" width="11.44140625" style="1" bestFit="1" customWidth="1"/>
    <col min="14083" max="14083" width="6" style="1" bestFit="1" customWidth="1"/>
    <col min="14084" max="14084" width="14.44140625" style="1" bestFit="1" customWidth="1"/>
    <col min="14085" max="14085" width="14.44140625" style="1" customWidth="1"/>
    <col min="14086" max="14086" width="16.77734375" style="1" customWidth="1"/>
    <col min="14087" max="14087" width="12.77734375" style="1" customWidth="1"/>
    <col min="14088" max="14088" width="12" style="1" bestFit="1" customWidth="1"/>
    <col min="14089" max="14089" width="6.21875" style="1" bestFit="1" customWidth="1"/>
    <col min="14090" max="14090" width="7.21875" style="1" bestFit="1" customWidth="1"/>
    <col min="14091" max="14091" width="8.88671875" style="1"/>
    <col min="14092" max="14092" width="14.44140625" style="1" bestFit="1" customWidth="1"/>
    <col min="14093" max="14101" width="8.88671875" style="1"/>
    <col min="14102" max="14102" width="11.33203125" style="1" bestFit="1" customWidth="1"/>
    <col min="14103" max="14104" width="8.88671875" style="1"/>
    <col min="14105" max="14105" width="9.88671875" style="1" bestFit="1" customWidth="1"/>
    <col min="14106" max="14336" width="8.88671875" style="1"/>
    <col min="14337" max="14337" width="21.5546875" style="1" bestFit="1" customWidth="1"/>
    <col min="14338" max="14338" width="11.44140625" style="1" bestFit="1" customWidth="1"/>
    <col min="14339" max="14339" width="6" style="1" bestFit="1" customWidth="1"/>
    <col min="14340" max="14340" width="14.44140625" style="1" bestFit="1" customWidth="1"/>
    <col min="14341" max="14341" width="14.44140625" style="1" customWidth="1"/>
    <col min="14342" max="14342" width="16.77734375" style="1" customWidth="1"/>
    <col min="14343" max="14343" width="12.77734375" style="1" customWidth="1"/>
    <col min="14344" max="14344" width="12" style="1" bestFit="1" customWidth="1"/>
    <col min="14345" max="14345" width="6.21875" style="1" bestFit="1" customWidth="1"/>
    <col min="14346" max="14346" width="7.21875" style="1" bestFit="1" customWidth="1"/>
    <col min="14347" max="14347" width="8.88671875" style="1"/>
    <col min="14348" max="14348" width="14.44140625" style="1" bestFit="1" customWidth="1"/>
    <col min="14349" max="14357" width="8.88671875" style="1"/>
    <col min="14358" max="14358" width="11.33203125" style="1" bestFit="1" customWidth="1"/>
    <col min="14359" max="14360" width="8.88671875" style="1"/>
    <col min="14361" max="14361" width="9.88671875" style="1" bestFit="1" customWidth="1"/>
    <col min="14362" max="14592" width="8.88671875" style="1"/>
    <col min="14593" max="14593" width="21.5546875" style="1" bestFit="1" customWidth="1"/>
    <col min="14594" max="14594" width="11.44140625" style="1" bestFit="1" customWidth="1"/>
    <col min="14595" max="14595" width="6" style="1" bestFit="1" customWidth="1"/>
    <col min="14596" max="14596" width="14.44140625" style="1" bestFit="1" customWidth="1"/>
    <col min="14597" max="14597" width="14.44140625" style="1" customWidth="1"/>
    <col min="14598" max="14598" width="16.77734375" style="1" customWidth="1"/>
    <col min="14599" max="14599" width="12.77734375" style="1" customWidth="1"/>
    <col min="14600" max="14600" width="12" style="1" bestFit="1" customWidth="1"/>
    <col min="14601" max="14601" width="6.21875" style="1" bestFit="1" customWidth="1"/>
    <col min="14602" max="14602" width="7.21875" style="1" bestFit="1" customWidth="1"/>
    <col min="14603" max="14603" width="8.88671875" style="1"/>
    <col min="14604" max="14604" width="14.44140625" style="1" bestFit="1" customWidth="1"/>
    <col min="14605" max="14613" width="8.88671875" style="1"/>
    <col min="14614" max="14614" width="11.33203125" style="1" bestFit="1" customWidth="1"/>
    <col min="14615" max="14616" width="8.88671875" style="1"/>
    <col min="14617" max="14617" width="9.88671875" style="1" bestFit="1" customWidth="1"/>
    <col min="14618" max="14848" width="8.88671875" style="1"/>
    <col min="14849" max="14849" width="21.5546875" style="1" bestFit="1" customWidth="1"/>
    <col min="14850" max="14850" width="11.44140625" style="1" bestFit="1" customWidth="1"/>
    <col min="14851" max="14851" width="6" style="1" bestFit="1" customWidth="1"/>
    <col min="14852" max="14852" width="14.44140625" style="1" bestFit="1" customWidth="1"/>
    <col min="14853" max="14853" width="14.44140625" style="1" customWidth="1"/>
    <col min="14854" max="14854" width="16.77734375" style="1" customWidth="1"/>
    <col min="14855" max="14855" width="12.77734375" style="1" customWidth="1"/>
    <col min="14856" max="14856" width="12" style="1" bestFit="1" customWidth="1"/>
    <col min="14857" max="14857" width="6.21875" style="1" bestFit="1" customWidth="1"/>
    <col min="14858" max="14858" width="7.21875" style="1" bestFit="1" customWidth="1"/>
    <col min="14859" max="14859" width="8.88671875" style="1"/>
    <col min="14860" max="14860" width="14.44140625" style="1" bestFit="1" customWidth="1"/>
    <col min="14861" max="14869" width="8.88671875" style="1"/>
    <col min="14870" max="14870" width="11.33203125" style="1" bestFit="1" customWidth="1"/>
    <col min="14871" max="14872" width="8.88671875" style="1"/>
    <col min="14873" max="14873" width="9.88671875" style="1" bestFit="1" customWidth="1"/>
    <col min="14874" max="15104" width="8.88671875" style="1"/>
    <col min="15105" max="15105" width="21.5546875" style="1" bestFit="1" customWidth="1"/>
    <col min="15106" max="15106" width="11.44140625" style="1" bestFit="1" customWidth="1"/>
    <col min="15107" max="15107" width="6" style="1" bestFit="1" customWidth="1"/>
    <col min="15108" max="15108" width="14.44140625" style="1" bestFit="1" customWidth="1"/>
    <col min="15109" max="15109" width="14.44140625" style="1" customWidth="1"/>
    <col min="15110" max="15110" width="16.77734375" style="1" customWidth="1"/>
    <col min="15111" max="15111" width="12.77734375" style="1" customWidth="1"/>
    <col min="15112" max="15112" width="12" style="1" bestFit="1" customWidth="1"/>
    <col min="15113" max="15113" width="6.21875" style="1" bestFit="1" customWidth="1"/>
    <col min="15114" max="15114" width="7.21875" style="1" bestFit="1" customWidth="1"/>
    <col min="15115" max="15115" width="8.88671875" style="1"/>
    <col min="15116" max="15116" width="14.44140625" style="1" bestFit="1" customWidth="1"/>
    <col min="15117" max="15125" width="8.88671875" style="1"/>
    <col min="15126" max="15126" width="11.33203125" style="1" bestFit="1" customWidth="1"/>
    <col min="15127" max="15128" width="8.88671875" style="1"/>
    <col min="15129" max="15129" width="9.88671875" style="1" bestFit="1" customWidth="1"/>
    <col min="15130" max="15360" width="8.88671875" style="1"/>
    <col min="15361" max="15361" width="21.5546875" style="1" bestFit="1" customWidth="1"/>
    <col min="15362" max="15362" width="11.44140625" style="1" bestFit="1" customWidth="1"/>
    <col min="15363" max="15363" width="6" style="1" bestFit="1" customWidth="1"/>
    <col min="15364" max="15364" width="14.44140625" style="1" bestFit="1" customWidth="1"/>
    <col min="15365" max="15365" width="14.44140625" style="1" customWidth="1"/>
    <col min="15366" max="15366" width="16.77734375" style="1" customWidth="1"/>
    <col min="15367" max="15367" width="12.77734375" style="1" customWidth="1"/>
    <col min="15368" max="15368" width="12" style="1" bestFit="1" customWidth="1"/>
    <col min="15369" max="15369" width="6.21875" style="1" bestFit="1" customWidth="1"/>
    <col min="15370" max="15370" width="7.21875" style="1" bestFit="1" customWidth="1"/>
    <col min="15371" max="15371" width="8.88671875" style="1"/>
    <col min="15372" max="15372" width="14.44140625" style="1" bestFit="1" customWidth="1"/>
    <col min="15373" max="15381" width="8.88671875" style="1"/>
    <col min="15382" max="15382" width="11.33203125" style="1" bestFit="1" customWidth="1"/>
    <col min="15383" max="15384" width="8.88671875" style="1"/>
    <col min="15385" max="15385" width="9.88671875" style="1" bestFit="1" customWidth="1"/>
    <col min="15386" max="15616" width="8.88671875" style="1"/>
    <col min="15617" max="15617" width="21.5546875" style="1" bestFit="1" customWidth="1"/>
    <col min="15618" max="15618" width="11.44140625" style="1" bestFit="1" customWidth="1"/>
    <col min="15619" max="15619" width="6" style="1" bestFit="1" customWidth="1"/>
    <col min="15620" max="15620" width="14.44140625" style="1" bestFit="1" customWidth="1"/>
    <col min="15621" max="15621" width="14.44140625" style="1" customWidth="1"/>
    <col min="15622" max="15622" width="16.77734375" style="1" customWidth="1"/>
    <col min="15623" max="15623" width="12.77734375" style="1" customWidth="1"/>
    <col min="15624" max="15624" width="12" style="1" bestFit="1" customWidth="1"/>
    <col min="15625" max="15625" width="6.21875" style="1" bestFit="1" customWidth="1"/>
    <col min="15626" max="15626" width="7.21875" style="1" bestFit="1" customWidth="1"/>
    <col min="15627" max="15627" width="8.88671875" style="1"/>
    <col min="15628" max="15628" width="14.44140625" style="1" bestFit="1" customWidth="1"/>
    <col min="15629" max="15637" width="8.88671875" style="1"/>
    <col min="15638" max="15638" width="11.33203125" style="1" bestFit="1" customWidth="1"/>
    <col min="15639" max="15640" width="8.88671875" style="1"/>
    <col min="15641" max="15641" width="9.88671875" style="1" bestFit="1" customWidth="1"/>
    <col min="15642" max="15872" width="8.88671875" style="1"/>
    <col min="15873" max="15873" width="21.5546875" style="1" bestFit="1" customWidth="1"/>
    <col min="15874" max="15874" width="11.44140625" style="1" bestFit="1" customWidth="1"/>
    <col min="15875" max="15875" width="6" style="1" bestFit="1" customWidth="1"/>
    <col min="15876" max="15876" width="14.44140625" style="1" bestFit="1" customWidth="1"/>
    <col min="15877" max="15877" width="14.44140625" style="1" customWidth="1"/>
    <col min="15878" max="15878" width="16.77734375" style="1" customWidth="1"/>
    <col min="15879" max="15879" width="12.77734375" style="1" customWidth="1"/>
    <col min="15880" max="15880" width="12" style="1" bestFit="1" customWidth="1"/>
    <col min="15881" max="15881" width="6.21875" style="1" bestFit="1" customWidth="1"/>
    <col min="15882" max="15882" width="7.21875" style="1" bestFit="1" customWidth="1"/>
    <col min="15883" max="15883" width="8.88671875" style="1"/>
    <col min="15884" max="15884" width="14.44140625" style="1" bestFit="1" customWidth="1"/>
    <col min="15885" max="15893" width="8.88671875" style="1"/>
    <col min="15894" max="15894" width="11.33203125" style="1" bestFit="1" customWidth="1"/>
    <col min="15895" max="15896" width="8.88671875" style="1"/>
    <col min="15897" max="15897" width="9.88671875" style="1" bestFit="1" customWidth="1"/>
    <col min="15898" max="16128" width="8.88671875" style="1"/>
    <col min="16129" max="16129" width="21.5546875" style="1" bestFit="1" customWidth="1"/>
    <col min="16130" max="16130" width="11.44140625" style="1" bestFit="1" customWidth="1"/>
    <col min="16131" max="16131" width="6" style="1" bestFit="1" customWidth="1"/>
    <col min="16132" max="16132" width="14.44140625" style="1" bestFit="1" customWidth="1"/>
    <col min="16133" max="16133" width="14.44140625" style="1" customWidth="1"/>
    <col min="16134" max="16134" width="16.77734375" style="1" customWidth="1"/>
    <col min="16135" max="16135" width="12.77734375" style="1" customWidth="1"/>
    <col min="16136" max="16136" width="12" style="1" bestFit="1" customWidth="1"/>
    <col min="16137" max="16137" width="6.21875" style="1" bestFit="1" customWidth="1"/>
    <col min="16138" max="16138" width="7.21875" style="1" bestFit="1" customWidth="1"/>
    <col min="16139" max="16139" width="8.88671875" style="1"/>
    <col min="16140" max="16140" width="14.44140625" style="1" bestFit="1" customWidth="1"/>
    <col min="16141" max="16149" width="8.88671875" style="1"/>
    <col min="16150" max="16150" width="11.33203125" style="1" bestFit="1" customWidth="1"/>
    <col min="16151" max="16152" width="8.88671875" style="1"/>
    <col min="16153" max="16153" width="9.88671875" style="1" bestFit="1" customWidth="1"/>
    <col min="16154" max="16384" width="8.88671875" style="1"/>
  </cols>
  <sheetData>
    <row r="1" spans="1:24" ht="19.8" x14ac:dyDescent="0.4">
      <c r="A1" s="47" t="s">
        <v>0</v>
      </c>
      <c r="B1" s="47"/>
      <c r="C1" s="47"/>
      <c r="D1" s="47"/>
      <c r="E1" s="47"/>
      <c r="F1" s="47"/>
      <c r="G1" s="47"/>
      <c r="H1" s="47"/>
      <c r="I1" s="47"/>
      <c r="J1" s="47"/>
      <c r="K1" s="47"/>
    </row>
    <row r="2" spans="1:24" ht="19.8" x14ac:dyDescent="0.4">
      <c r="A2" s="47" t="s">
        <v>143</v>
      </c>
      <c r="B2" s="47"/>
      <c r="C2" s="47"/>
      <c r="D2" s="47"/>
      <c r="E2" s="47"/>
      <c r="F2" s="47"/>
      <c r="G2" s="47"/>
      <c r="H2" s="47"/>
      <c r="I2" s="47"/>
      <c r="J2" s="47"/>
      <c r="K2" s="47"/>
    </row>
    <row r="3" spans="1:24" x14ac:dyDescent="0.3">
      <c r="A3" s="78" t="s">
        <v>1</v>
      </c>
      <c r="B3" s="79" t="s">
        <v>2</v>
      </c>
      <c r="C3" s="79"/>
      <c r="D3" s="79"/>
      <c r="E3" s="79"/>
      <c r="F3" s="79"/>
      <c r="G3" s="79"/>
      <c r="H3" s="79"/>
      <c r="I3" s="79"/>
      <c r="J3" s="79"/>
      <c r="K3" s="79"/>
    </row>
    <row r="4" spans="1:24" ht="18" x14ac:dyDescent="0.35">
      <c r="A4" s="80">
        <v>1</v>
      </c>
      <c r="B4" s="81" t="s">
        <v>3</v>
      </c>
      <c r="C4" s="81"/>
      <c r="D4" s="81"/>
      <c r="E4" s="81"/>
      <c r="F4" s="81"/>
      <c r="G4" s="81"/>
      <c r="H4" s="81"/>
      <c r="I4" s="81"/>
      <c r="J4" s="81"/>
      <c r="K4" s="81"/>
      <c r="T4" s="29"/>
      <c r="U4" s="29"/>
      <c r="V4" s="29"/>
      <c r="W4" s="30"/>
      <c r="X4" s="30"/>
    </row>
    <row r="5" spans="1:24" ht="18" x14ac:dyDescent="0.35">
      <c r="A5" s="80">
        <v>2</v>
      </c>
      <c r="B5" s="81" t="s">
        <v>4</v>
      </c>
      <c r="C5" s="81"/>
      <c r="D5" s="81"/>
      <c r="E5" s="81"/>
      <c r="F5" s="81"/>
      <c r="G5" s="81"/>
      <c r="H5" s="81"/>
      <c r="I5" s="81"/>
      <c r="J5" s="81"/>
      <c r="K5" s="81"/>
    </row>
    <row r="6" spans="1:24" ht="18" x14ac:dyDescent="0.35">
      <c r="A6" s="80">
        <v>3</v>
      </c>
      <c r="B6" s="81" t="s">
        <v>91</v>
      </c>
      <c r="C6" s="81"/>
      <c r="D6" s="81"/>
      <c r="E6" s="81"/>
      <c r="F6" s="81"/>
      <c r="G6" s="81"/>
      <c r="H6" s="81"/>
      <c r="I6" s="81"/>
      <c r="J6" s="81"/>
      <c r="K6" s="81"/>
    </row>
    <row r="7" spans="1:24" ht="14.4" customHeight="1" x14ac:dyDescent="0.35">
      <c r="A7" s="80">
        <v>4</v>
      </c>
      <c r="B7" s="82" t="s">
        <v>5</v>
      </c>
      <c r="C7" s="82"/>
      <c r="D7" s="82"/>
      <c r="E7" s="82"/>
      <c r="F7" s="82"/>
      <c r="G7" s="82"/>
      <c r="H7" s="82"/>
      <c r="I7" s="82"/>
      <c r="J7" s="82"/>
      <c r="K7" s="82"/>
    </row>
    <row r="8" spans="1:24" ht="18" x14ac:dyDescent="0.35">
      <c r="A8" s="80">
        <v>5</v>
      </c>
      <c r="B8" s="82" t="s">
        <v>6</v>
      </c>
      <c r="C8" s="82"/>
      <c r="D8" s="82"/>
      <c r="E8" s="82"/>
      <c r="F8" s="82"/>
      <c r="G8" s="82"/>
      <c r="H8" s="82"/>
      <c r="I8" s="82"/>
      <c r="J8" s="82"/>
      <c r="K8" s="82"/>
    </row>
    <row r="9" spans="1:24" ht="18" x14ac:dyDescent="0.35">
      <c r="A9" s="80">
        <v>6</v>
      </c>
      <c r="B9" s="82" t="s">
        <v>7</v>
      </c>
      <c r="C9" s="82"/>
      <c r="D9" s="82"/>
      <c r="E9" s="82"/>
      <c r="F9" s="82"/>
      <c r="G9" s="82"/>
      <c r="H9" s="82"/>
      <c r="I9" s="82"/>
      <c r="J9" s="82"/>
      <c r="K9" s="82"/>
    </row>
    <row r="10" spans="1:24" ht="18" customHeight="1" x14ac:dyDescent="0.35">
      <c r="A10" s="80">
        <v>7</v>
      </c>
      <c r="B10" s="82" t="s">
        <v>93</v>
      </c>
      <c r="C10" s="82"/>
      <c r="D10" s="82"/>
      <c r="E10" s="82"/>
      <c r="F10" s="82"/>
      <c r="G10" s="82"/>
      <c r="H10" s="82"/>
      <c r="I10" s="82"/>
      <c r="J10" s="82"/>
      <c r="K10" s="82"/>
    </row>
    <row r="11" spans="1:24" ht="18" x14ac:dyDescent="0.35">
      <c r="A11" s="80">
        <v>8</v>
      </c>
      <c r="B11" s="82" t="s">
        <v>92</v>
      </c>
      <c r="C11" s="82"/>
      <c r="D11" s="82"/>
      <c r="E11" s="82"/>
      <c r="F11" s="82"/>
      <c r="G11" s="82"/>
      <c r="H11" s="82"/>
      <c r="I11" s="82"/>
      <c r="J11" s="82"/>
      <c r="K11" s="82"/>
    </row>
    <row r="12" spans="1:24" ht="18" customHeight="1" x14ac:dyDescent="0.35">
      <c r="A12" s="80">
        <v>9</v>
      </c>
      <c r="B12" s="82" t="s">
        <v>8</v>
      </c>
      <c r="C12" s="82"/>
      <c r="D12" s="82"/>
      <c r="E12" s="82"/>
      <c r="F12" s="82"/>
      <c r="G12" s="82"/>
      <c r="H12" s="82"/>
      <c r="I12" s="82"/>
      <c r="J12" s="82"/>
      <c r="K12" s="82"/>
    </row>
    <row r="13" spans="1:24" ht="18" customHeight="1" x14ac:dyDescent="0.35">
      <c r="A13" s="80">
        <v>10</v>
      </c>
      <c r="B13" s="82" t="s">
        <v>96</v>
      </c>
      <c r="C13" s="82"/>
      <c r="D13" s="82"/>
      <c r="E13" s="82"/>
      <c r="F13" s="82"/>
      <c r="G13" s="82"/>
      <c r="H13" s="82"/>
      <c r="I13" s="82"/>
      <c r="J13" s="82"/>
      <c r="K13" s="82"/>
    </row>
    <row r="14" spans="1:24" ht="19.8" x14ac:dyDescent="0.4">
      <c r="A14" s="47" t="s">
        <v>94</v>
      </c>
      <c r="B14" s="47"/>
      <c r="C14" s="47"/>
      <c r="D14" s="47"/>
      <c r="E14" s="47"/>
      <c r="F14" s="47"/>
      <c r="G14" s="47"/>
      <c r="H14" s="47"/>
      <c r="I14" s="47"/>
      <c r="J14" s="47"/>
      <c r="K14" s="47"/>
    </row>
    <row r="15" spans="1:24" ht="18" customHeight="1" x14ac:dyDescent="0.3">
      <c r="A15" s="134"/>
      <c r="B15" s="126" t="s">
        <v>9</v>
      </c>
      <c r="C15" s="126" t="s">
        <v>10</v>
      </c>
      <c r="D15" s="83" t="s">
        <v>99</v>
      </c>
      <c r="E15" s="83"/>
      <c r="F15" s="83"/>
      <c r="G15" s="83"/>
      <c r="H15" s="83"/>
      <c r="I15" s="83"/>
      <c r="J15" s="83"/>
      <c r="K15" s="83"/>
    </row>
    <row r="16" spans="1:24" ht="18" x14ac:dyDescent="0.35">
      <c r="A16" s="135"/>
      <c r="B16" s="127" t="s">
        <v>11</v>
      </c>
      <c r="C16" s="128">
        <v>1.5</v>
      </c>
      <c r="D16" s="83"/>
      <c r="E16" s="83"/>
      <c r="F16" s="83"/>
      <c r="G16" s="83"/>
      <c r="H16" s="83"/>
      <c r="I16" s="83"/>
      <c r="J16" s="83"/>
      <c r="K16" s="83"/>
    </row>
    <row r="17" spans="1:11" ht="18" x14ac:dyDescent="0.35">
      <c r="A17" s="135"/>
      <c r="B17" s="127" t="s">
        <v>12</v>
      </c>
      <c r="C17" s="128">
        <v>1.35</v>
      </c>
      <c r="D17" s="83"/>
      <c r="E17" s="83"/>
      <c r="F17" s="83"/>
      <c r="G17" s="83"/>
      <c r="H17" s="83"/>
      <c r="I17" s="83"/>
      <c r="J17" s="83"/>
      <c r="K17" s="83"/>
    </row>
    <row r="18" spans="1:11" ht="18" x14ac:dyDescent="0.35">
      <c r="A18" s="135"/>
      <c r="B18" s="127" t="s">
        <v>13</v>
      </c>
      <c r="C18" s="128">
        <v>1.1000000000000001</v>
      </c>
      <c r="D18" s="83"/>
      <c r="E18" s="83"/>
      <c r="F18" s="83"/>
      <c r="G18" s="83"/>
      <c r="H18" s="83"/>
      <c r="I18" s="83"/>
      <c r="J18" s="83"/>
      <c r="K18" s="83"/>
    </row>
    <row r="19" spans="1:11" ht="18" x14ac:dyDescent="0.35">
      <c r="A19" s="135"/>
      <c r="B19" s="129" t="s">
        <v>14</v>
      </c>
      <c r="C19" s="130">
        <v>1</v>
      </c>
      <c r="D19" s="83"/>
      <c r="E19" s="83"/>
      <c r="F19" s="83"/>
      <c r="G19" s="83"/>
      <c r="H19" s="83"/>
      <c r="I19" s="83"/>
      <c r="J19" s="83"/>
      <c r="K19" s="83"/>
    </row>
    <row r="20" spans="1:11" ht="18" x14ac:dyDescent="0.35">
      <c r="A20" s="135"/>
      <c r="B20" s="129" t="s">
        <v>15</v>
      </c>
      <c r="C20" s="130">
        <v>0.85</v>
      </c>
      <c r="D20" s="83"/>
      <c r="E20" s="83"/>
      <c r="F20" s="83"/>
      <c r="G20" s="83"/>
      <c r="H20" s="83"/>
      <c r="I20" s="83"/>
      <c r="J20" s="83"/>
      <c r="K20" s="83"/>
    </row>
    <row r="21" spans="1:11" ht="18" x14ac:dyDescent="0.35">
      <c r="A21" s="135"/>
      <c r="B21" s="131" t="s">
        <v>16</v>
      </c>
      <c r="C21" s="132">
        <v>0.7</v>
      </c>
      <c r="D21" s="83"/>
      <c r="E21" s="83"/>
      <c r="F21" s="83"/>
      <c r="G21" s="83"/>
      <c r="H21" s="83"/>
      <c r="I21" s="83"/>
      <c r="J21" s="83"/>
      <c r="K21" s="83"/>
    </row>
    <row r="22" spans="1:11" ht="18" x14ac:dyDescent="0.35">
      <c r="A22" s="135"/>
      <c r="B22" s="131" t="s">
        <v>17</v>
      </c>
      <c r="C22" s="132">
        <v>0.6</v>
      </c>
      <c r="D22" s="83"/>
      <c r="E22" s="83"/>
      <c r="F22" s="83"/>
      <c r="G22" s="83"/>
      <c r="H22" s="83"/>
      <c r="I22" s="83"/>
      <c r="J22" s="83"/>
      <c r="K22" s="83"/>
    </row>
    <row r="23" spans="1:11" ht="19.8" customHeight="1" x14ac:dyDescent="0.35">
      <c r="A23" s="136"/>
      <c r="B23" s="133" t="s">
        <v>18</v>
      </c>
      <c r="C23" s="133" t="s">
        <v>19</v>
      </c>
      <c r="D23" s="83"/>
      <c r="E23" s="83"/>
      <c r="F23" s="83"/>
      <c r="G23" s="83"/>
      <c r="H23" s="83"/>
      <c r="I23" s="83"/>
      <c r="J23" s="83"/>
      <c r="K23" s="83"/>
    </row>
    <row r="24" spans="1:11" ht="19.8" x14ac:dyDescent="0.4">
      <c r="A24" s="48">
        <v>1</v>
      </c>
      <c r="B24" s="47" t="s">
        <v>20</v>
      </c>
      <c r="C24" s="47"/>
      <c r="D24" s="47"/>
      <c r="E24" s="47"/>
      <c r="F24" s="47"/>
      <c r="G24" s="47"/>
      <c r="H24" s="47"/>
      <c r="I24" s="47"/>
      <c r="J24" s="47"/>
      <c r="K24" s="47"/>
    </row>
    <row r="25" spans="1:11" x14ac:dyDescent="0.3">
      <c r="A25" s="78"/>
      <c r="B25" s="84" t="s">
        <v>21</v>
      </c>
      <c r="C25" s="84"/>
      <c r="D25" s="84"/>
      <c r="E25" s="84"/>
      <c r="F25" s="84"/>
      <c r="G25" s="84"/>
      <c r="H25" s="84"/>
      <c r="I25" s="84"/>
      <c r="J25" s="84"/>
      <c r="K25" s="84"/>
    </row>
    <row r="26" spans="1:11" ht="37.799999999999997" customHeight="1" x14ac:dyDescent="0.3">
      <c r="A26" s="62"/>
      <c r="B26" s="85" t="s">
        <v>97</v>
      </c>
      <c r="C26" s="85"/>
      <c r="D26" s="85"/>
      <c r="E26" s="85"/>
      <c r="F26" s="85"/>
      <c r="G26" s="85"/>
      <c r="H26" s="85"/>
      <c r="I26" s="85"/>
      <c r="J26" s="85"/>
      <c r="K26" s="85"/>
    </row>
    <row r="27" spans="1:11" ht="43.2" x14ac:dyDescent="0.3">
      <c r="A27" s="64"/>
      <c r="B27" s="65" t="s">
        <v>95</v>
      </c>
      <c r="C27" s="66"/>
      <c r="D27" s="67"/>
      <c r="E27" s="68" t="s">
        <v>22</v>
      </c>
      <c r="F27" s="69" t="s">
        <v>23</v>
      </c>
      <c r="G27" s="86" t="s">
        <v>24</v>
      </c>
      <c r="H27" s="87" t="s">
        <v>25</v>
      </c>
      <c r="I27" s="87" t="s">
        <v>26</v>
      </c>
      <c r="J27" s="78" t="s">
        <v>27</v>
      </c>
      <c r="K27" s="78" t="s">
        <v>28</v>
      </c>
    </row>
    <row r="28" spans="1:11" ht="36" customHeight="1" x14ac:dyDescent="0.3">
      <c r="A28" s="64"/>
      <c r="B28" s="71" t="s">
        <v>110</v>
      </c>
      <c r="C28" s="72"/>
      <c r="D28" s="73"/>
      <c r="E28" s="74" t="s">
        <v>29</v>
      </c>
      <c r="F28" s="62">
        <f>+'[1]Incentive draft'!D19</f>
        <v>1500</v>
      </c>
      <c r="G28" s="88">
        <v>25000000</v>
      </c>
      <c r="H28" s="88">
        <v>27500000</v>
      </c>
      <c r="I28" s="76">
        <f>+H28/G28%</f>
        <v>110</v>
      </c>
      <c r="J28" s="62" t="str">
        <f>+B18</f>
        <v>100% to 115%</v>
      </c>
      <c r="K28" s="62">
        <f>+F28*C18</f>
        <v>1650.0000000000002</v>
      </c>
    </row>
    <row r="29" spans="1:11" ht="28.8" customHeight="1" x14ac:dyDescent="0.3">
      <c r="A29" s="62"/>
      <c r="B29" s="71" t="s">
        <v>111</v>
      </c>
      <c r="C29" s="72"/>
      <c r="D29" s="73"/>
      <c r="E29" s="74" t="s">
        <v>30</v>
      </c>
      <c r="F29" s="62">
        <f>+'[1]Incentive draft'!D20</f>
        <v>1000</v>
      </c>
      <c r="G29" s="88">
        <v>15000000</v>
      </c>
      <c r="H29" s="88">
        <v>25000000</v>
      </c>
      <c r="I29" s="89">
        <f>+H29/G29%</f>
        <v>166.66666666666666</v>
      </c>
      <c r="J29" s="62" t="str">
        <f>+B16</f>
        <v>135% and above</v>
      </c>
      <c r="K29" s="62">
        <f>+F29*1.5</f>
        <v>1500</v>
      </c>
    </row>
    <row r="30" spans="1:11" ht="24" customHeight="1" x14ac:dyDescent="0.3">
      <c r="A30" s="62"/>
      <c r="B30" s="90"/>
      <c r="C30" s="91"/>
      <c r="D30" s="92"/>
      <c r="E30" s="74" t="s">
        <v>31</v>
      </c>
      <c r="F30" s="62">
        <f>+'[1]Incentive draft'!D21</f>
        <v>650</v>
      </c>
      <c r="G30" s="88">
        <v>10000000</v>
      </c>
      <c r="H30" s="88">
        <v>6000000</v>
      </c>
      <c r="I30" s="76">
        <f>+H30/G30%</f>
        <v>60</v>
      </c>
      <c r="J30" s="62" t="str">
        <f>+B23</f>
        <v>Below 65%</v>
      </c>
      <c r="K30" s="62" t="str">
        <f>+C23</f>
        <v>NIL</v>
      </c>
    </row>
    <row r="31" spans="1:11" ht="19.8" x14ac:dyDescent="0.4">
      <c r="A31" s="48">
        <v>2</v>
      </c>
      <c r="B31" s="49" t="s">
        <v>32</v>
      </c>
      <c r="C31" s="49"/>
      <c r="D31" s="49"/>
      <c r="E31" s="49"/>
      <c r="F31" s="49"/>
      <c r="G31" s="49"/>
      <c r="H31" s="49"/>
      <c r="I31" s="49"/>
      <c r="J31" s="49"/>
      <c r="K31" s="49"/>
    </row>
    <row r="32" spans="1:11" x14ac:dyDescent="0.3">
      <c r="A32" s="62"/>
      <c r="B32" s="63" t="s">
        <v>98</v>
      </c>
      <c r="C32" s="63"/>
      <c r="D32" s="63"/>
      <c r="E32" s="63"/>
      <c r="F32" s="63"/>
      <c r="G32" s="63"/>
      <c r="H32" s="63"/>
      <c r="I32" s="63"/>
      <c r="J32" s="63"/>
      <c r="K32" s="63"/>
    </row>
    <row r="33" spans="1:15" x14ac:dyDescent="0.3">
      <c r="A33" s="62"/>
      <c r="B33" s="63" t="s">
        <v>33</v>
      </c>
      <c r="C33" s="63"/>
      <c r="D33" s="63"/>
      <c r="E33" s="63"/>
      <c r="F33" s="63"/>
      <c r="G33" s="63"/>
      <c r="H33" s="63"/>
      <c r="I33" s="63"/>
      <c r="J33" s="63"/>
      <c r="K33" s="63"/>
    </row>
    <row r="34" spans="1:15" x14ac:dyDescent="0.3">
      <c r="A34" s="62"/>
      <c r="B34" s="63" t="s">
        <v>34</v>
      </c>
      <c r="C34" s="63"/>
      <c r="D34" s="63"/>
      <c r="E34" s="63"/>
      <c r="F34" s="63"/>
      <c r="G34" s="63"/>
      <c r="H34" s="63"/>
      <c r="I34" s="63"/>
      <c r="J34" s="63"/>
      <c r="K34" s="63"/>
    </row>
    <row r="35" spans="1:15" x14ac:dyDescent="0.3">
      <c r="A35" s="62"/>
      <c r="B35" s="63" t="s">
        <v>35</v>
      </c>
      <c r="C35" s="63"/>
      <c r="D35" s="63"/>
      <c r="E35" s="63"/>
      <c r="F35" s="63"/>
      <c r="G35" s="63"/>
      <c r="H35" s="63"/>
      <c r="I35" s="63"/>
      <c r="J35" s="63"/>
      <c r="K35" s="63"/>
    </row>
    <row r="36" spans="1:15" ht="43.2" x14ac:dyDescent="0.3">
      <c r="A36" s="64"/>
      <c r="B36" s="65" t="s">
        <v>95</v>
      </c>
      <c r="C36" s="66"/>
      <c r="D36" s="67"/>
      <c r="E36" s="68" t="s">
        <v>22</v>
      </c>
      <c r="F36" s="69" t="s">
        <v>36</v>
      </c>
      <c r="G36" s="69" t="s">
        <v>37</v>
      </c>
      <c r="H36" s="69" t="s">
        <v>38</v>
      </c>
      <c r="I36" s="68" t="s">
        <v>26</v>
      </c>
      <c r="J36" s="70" t="s">
        <v>27</v>
      </c>
      <c r="K36" s="70" t="s">
        <v>28</v>
      </c>
      <c r="N36" s="35" t="s">
        <v>108</v>
      </c>
      <c r="O36" s="36"/>
    </row>
    <row r="37" spans="1:15" ht="46.8" customHeight="1" x14ac:dyDescent="0.3">
      <c r="A37" s="64"/>
      <c r="B37" s="71" t="s">
        <v>110</v>
      </c>
      <c r="C37" s="72"/>
      <c r="D37" s="73"/>
      <c r="E37" s="74" t="s">
        <v>29</v>
      </c>
      <c r="F37" s="74">
        <f>+'[1]Incentive draft'!E19</f>
        <v>1200</v>
      </c>
      <c r="G37" s="75">
        <v>10000000</v>
      </c>
      <c r="H37" s="75">
        <v>8000000</v>
      </c>
      <c r="I37" s="76">
        <f>+H37/G37%</f>
        <v>80</v>
      </c>
      <c r="J37" s="62" t="str">
        <f>+B20</f>
        <v>80% to 90%</v>
      </c>
      <c r="K37" s="62">
        <f>+F37*0.85</f>
        <v>1020</v>
      </c>
      <c r="N37" s="37"/>
      <c r="O37" s="38"/>
    </row>
    <row r="38" spans="1:15" ht="46.8" customHeight="1" x14ac:dyDescent="0.3">
      <c r="A38" s="62"/>
      <c r="B38" s="71" t="s">
        <v>111</v>
      </c>
      <c r="C38" s="72"/>
      <c r="D38" s="73"/>
      <c r="E38" s="74" t="s">
        <v>30</v>
      </c>
      <c r="F38" s="74">
        <f>+'[1]Incentive draft'!E20</f>
        <v>800</v>
      </c>
      <c r="G38" s="75">
        <f>+G37</f>
        <v>10000000</v>
      </c>
      <c r="H38" s="75">
        <f>+H37</f>
        <v>8000000</v>
      </c>
      <c r="I38" s="76">
        <f>+H38/G38%</f>
        <v>80</v>
      </c>
      <c r="J38" s="62" t="str">
        <f>+J37</f>
        <v>80% to 90%</v>
      </c>
      <c r="K38" s="77">
        <f t="shared" ref="K38" si="0">+F38*0.85</f>
        <v>680</v>
      </c>
      <c r="N38" s="39"/>
      <c r="O38" s="40"/>
    </row>
    <row r="39" spans="1:15" ht="46.8" customHeight="1" x14ac:dyDescent="0.3">
      <c r="A39" s="62"/>
      <c r="B39" s="71" t="s">
        <v>109</v>
      </c>
      <c r="C39" s="72"/>
      <c r="D39" s="73"/>
      <c r="E39" s="74" t="s">
        <v>31</v>
      </c>
      <c r="F39" s="74">
        <f>+'[1]Incentive draft'!E21</f>
        <v>400</v>
      </c>
      <c r="G39" s="75">
        <f>+G38</f>
        <v>10000000</v>
      </c>
      <c r="H39" s="75">
        <f>+H38</f>
        <v>8000000</v>
      </c>
      <c r="I39" s="76">
        <f>+H39/G39%</f>
        <v>80</v>
      </c>
      <c r="J39" s="62" t="str">
        <f>+J30</f>
        <v>Below 65%</v>
      </c>
      <c r="K39" s="77">
        <v>0</v>
      </c>
    </row>
    <row r="40" spans="1:15" ht="19.8" x14ac:dyDescent="0.4">
      <c r="A40" s="48">
        <v>3</v>
      </c>
      <c r="B40" s="49" t="s">
        <v>118</v>
      </c>
      <c r="C40" s="49"/>
      <c r="D40" s="49"/>
      <c r="E40" s="49"/>
      <c r="F40" s="49"/>
      <c r="G40" s="49"/>
      <c r="H40" s="49"/>
      <c r="I40" s="49"/>
      <c r="J40" s="49"/>
      <c r="K40" s="49"/>
    </row>
    <row r="41" spans="1:15" x14ac:dyDescent="0.3">
      <c r="A41" s="62"/>
      <c r="B41" s="63" t="s">
        <v>119</v>
      </c>
      <c r="C41" s="63"/>
      <c r="D41" s="63"/>
      <c r="E41" s="63"/>
      <c r="F41" s="63"/>
      <c r="G41" s="63"/>
      <c r="H41" s="63"/>
      <c r="I41" s="63"/>
      <c r="J41" s="63"/>
      <c r="K41" s="63"/>
    </row>
    <row r="42" spans="1:15" x14ac:dyDescent="0.3">
      <c r="A42" s="62"/>
      <c r="B42" s="63" t="s">
        <v>120</v>
      </c>
      <c r="C42" s="63"/>
      <c r="D42" s="63"/>
      <c r="E42" s="63"/>
      <c r="F42" s="63"/>
      <c r="G42" s="63"/>
      <c r="H42" s="63"/>
      <c r="I42" s="63"/>
      <c r="J42" s="63"/>
      <c r="K42" s="63"/>
    </row>
    <row r="43" spans="1:15" ht="29.4" customHeight="1" x14ac:dyDescent="0.3">
      <c r="A43" s="62"/>
      <c r="B43" s="93" t="s">
        <v>121</v>
      </c>
      <c r="C43" s="93"/>
      <c r="D43" s="93"/>
      <c r="E43" s="93"/>
      <c r="F43" s="93"/>
      <c r="G43" s="93"/>
      <c r="H43" s="93"/>
      <c r="I43" s="93"/>
      <c r="J43" s="93"/>
      <c r="K43" s="93"/>
    </row>
    <row r="44" spans="1:15" x14ac:dyDescent="0.3">
      <c r="A44" s="62"/>
      <c r="B44" s="63" t="s">
        <v>122</v>
      </c>
      <c r="C44" s="63"/>
      <c r="D44" s="63"/>
      <c r="E44" s="63"/>
      <c r="F44" s="63"/>
      <c r="G44" s="63"/>
      <c r="H44" s="63"/>
      <c r="I44" s="63"/>
      <c r="J44" s="63"/>
      <c r="K44" s="63"/>
    </row>
    <row r="45" spans="1:15" ht="43.2" x14ac:dyDescent="0.3">
      <c r="A45" s="64"/>
      <c r="B45" s="65" t="s">
        <v>95</v>
      </c>
      <c r="C45" s="66"/>
      <c r="D45" s="67"/>
      <c r="E45" s="68" t="s">
        <v>22</v>
      </c>
      <c r="F45" s="69" t="s">
        <v>113</v>
      </c>
      <c r="G45" s="69" t="s">
        <v>115</v>
      </c>
      <c r="H45" s="69" t="s">
        <v>114</v>
      </c>
      <c r="I45" s="68" t="s">
        <v>26</v>
      </c>
      <c r="J45" s="70" t="s">
        <v>27</v>
      </c>
      <c r="K45" s="70" t="s">
        <v>28</v>
      </c>
    </row>
    <row r="46" spans="1:15" ht="46.8" customHeight="1" x14ac:dyDescent="0.3">
      <c r="A46" s="64"/>
      <c r="B46" s="71" t="s">
        <v>116</v>
      </c>
      <c r="C46" s="72"/>
      <c r="D46" s="73"/>
      <c r="E46" s="74" t="s">
        <v>29</v>
      </c>
      <c r="F46" s="74">
        <f>+F37</f>
        <v>1200</v>
      </c>
      <c r="G46" s="75">
        <v>5</v>
      </c>
      <c r="H46" s="75">
        <v>4</v>
      </c>
      <c r="I46" s="76">
        <f>+H46/G46%</f>
        <v>80</v>
      </c>
      <c r="J46" s="62" t="str">
        <f>+B20</f>
        <v>80% to 90%</v>
      </c>
      <c r="K46" s="62">
        <f>+F46*0.85</f>
        <v>1020</v>
      </c>
    </row>
    <row r="47" spans="1:15" ht="46.8" customHeight="1" x14ac:dyDescent="0.3">
      <c r="A47" s="62"/>
      <c r="B47" s="71" t="s">
        <v>111</v>
      </c>
      <c r="C47" s="72"/>
      <c r="D47" s="73"/>
      <c r="E47" s="74" t="s">
        <v>30</v>
      </c>
      <c r="F47" s="74">
        <f>+F38</f>
        <v>800</v>
      </c>
      <c r="G47" s="75">
        <v>5</v>
      </c>
      <c r="H47" s="75">
        <f>+H46</f>
        <v>4</v>
      </c>
      <c r="I47" s="76">
        <f>+H47/G47%</f>
        <v>80</v>
      </c>
      <c r="J47" s="62" t="str">
        <f>+J46</f>
        <v>80% to 90%</v>
      </c>
      <c r="K47" s="77">
        <f t="shared" ref="K47" si="1">+F47*0.85</f>
        <v>680</v>
      </c>
    </row>
    <row r="48" spans="1:15" ht="46.8" customHeight="1" x14ac:dyDescent="0.3">
      <c r="A48" s="62"/>
      <c r="B48" s="71" t="s">
        <v>112</v>
      </c>
      <c r="C48" s="72"/>
      <c r="D48" s="73"/>
      <c r="E48" s="74" t="s">
        <v>31</v>
      </c>
      <c r="F48" s="74">
        <f>+F39</f>
        <v>400</v>
      </c>
      <c r="G48" s="75">
        <v>4</v>
      </c>
      <c r="H48" s="75">
        <f>+H47</f>
        <v>4</v>
      </c>
      <c r="I48" s="76">
        <f>+H48/G48%</f>
        <v>100</v>
      </c>
      <c r="J48" s="62" t="e">
        <f>+#REF!</f>
        <v>#REF!</v>
      </c>
      <c r="K48" s="77">
        <v>0</v>
      </c>
    </row>
    <row r="49" spans="1:11" ht="18" x14ac:dyDescent="0.35">
      <c r="A49" s="50">
        <v>4</v>
      </c>
      <c r="B49" s="51" t="s">
        <v>39</v>
      </c>
      <c r="C49" s="51"/>
      <c r="D49" s="51"/>
      <c r="E49" s="51"/>
      <c r="F49" s="51"/>
      <c r="G49" s="51"/>
      <c r="H49" s="51"/>
      <c r="I49" s="51"/>
      <c r="J49" s="51"/>
      <c r="K49" s="51"/>
    </row>
    <row r="50" spans="1:11" x14ac:dyDescent="0.3">
      <c r="A50" s="62"/>
      <c r="B50" s="94" t="s">
        <v>123</v>
      </c>
      <c r="C50" s="95"/>
      <c r="D50" s="95"/>
      <c r="E50" s="95"/>
      <c r="F50" s="95"/>
      <c r="G50" s="95"/>
      <c r="H50" s="95"/>
      <c r="I50" s="95"/>
      <c r="J50" s="95"/>
      <c r="K50" s="96"/>
    </row>
    <row r="51" spans="1:11" x14ac:dyDescent="0.3">
      <c r="A51" s="62"/>
      <c r="B51" s="94" t="s">
        <v>101</v>
      </c>
      <c r="C51" s="95"/>
      <c r="D51" s="95"/>
      <c r="E51" s="95"/>
      <c r="F51" s="95"/>
      <c r="G51" s="95"/>
      <c r="H51" s="95"/>
      <c r="I51" s="95"/>
      <c r="J51" s="95"/>
      <c r="K51" s="96"/>
    </row>
    <row r="52" spans="1:11" ht="57.6" x14ac:dyDescent="0.3">
      <c r="A52" s="62"/>
      <c r="B52" s="65" t="s">
        <v>95</v>
      </c>
      <c r="C52" s="66"/>
      <c r="D52" s="67"/>
      <c r="E52" s="68" t="s">
        <v>22</v>
      </c>
      <c r="F52" s="69" t="s">
        <v>100</v>
      </c>
      <c r="G52" s="69" t="s">
        <v>37</v>
      </c>
      <c r="H52" s="69" t="s">
        <v>38</v>
      </c>
      <c r="I52" s="68" t="s">
        <v>26</v>
      </c>
      <c r="J52" s="70" t="s">
        <v>27</v>
      </c>
      <c r="K52" s="70" t="s">
        <v>28</v>
      </c>
    </row>
    <row r="53" spans="1:11" ht="33" customHeight="1" x14ac:dyDescent="0.3">
      <c r="A53" s="62"/>
      <c r="B53" s="71" t="s">
        <v>116</v>
      </c>
      <c r="C53" s="72"/>
      <c r="D53" s="73"/>
      <c r="E53" s="74" t="s">
        <v>29</v>
      </c>
      <c r="F53" s="62">
        <f>+'[1]Incentive draft'!F19</f>
        <v>1500</v>
      </c>
      <c r="G53" s="75">
        <v>10</v>
      </c>
      <c r="H53" s="75">
        <v>8</v>
      </c>
      <c r="I53" s="76">
        <f>+H53/G53%</f>
        <v>80</v>
      </c>
      <c r="J53" s="97">
        <f>+C20</f>
        <v>0.85</v>
      </c>
      <c r="K53" s="62">
        <f>+F53*J53</f>
        <v>1275</v>
      </c>
    </row>
    <row r="54" spans="1:11" ht="42.6" customHeight="1" x14ac:dyDescent="0.3">
      <c r="A54" s="62"/>
      <c r="B54" s="71" t="s">
        <v>124</v>
      </c>
      <c r="C54" s="72"/>
      <c r="D54" s="73"/>
      <c r="E54" s="74" t="s">
        <v>30</v>
      </c>
      <c r="F54" s="62">
        <f>+'[1]Incentive draft'!F20</f>
        <v>1000</v>
      </c>
      <c r="G54" s="75">
        <f>+G53</f>
        <v>10</v>
      </c>
      <c r="H54" s="75">
        <v>9</v>
      </c>
      <c r="I54" s="76">
        <f>+H54/G54%</f>
        <v>90</v>
      </c>
      <c r="J54" s="97">
        <f>+C19</f>
        <v>1</v>
      </c>
      <c r="K54" s="62">
        <f t="shared" ref="K54:K55" si="2">+F54*J54</f>
        <v>1000</v>
      </c>
    </row>
    <row r="55" spans="1:11" ht="52.2" customHeight="1" x14ac:dyDescent="0.3">
      <c r="A55" s="62"/>
      <c r="B55" s="71" t="s">
        <v>125</v>
      </c>
      <c r="C55" s="72"/>
      <c r="D55" s="73"/>
      <c r="E55" s="74" t="s">
        <v>31</v>
      </c>
      <c r="F55" s="62">
        <f>+'[1]Incentive draft'!F21</f>
        <v>500</v>
      </c>
      <c r="G55" s="75">
        <f>+G54</f>
        <v>10</v>
      </c>
      <c r="H55" s="75">
        <v>15</v>
      </c>
      <c r="I55" s="76">
        <f>+H55/G55%</f>
        <v>150</v>
      </c>
      <c r="J55" s="97">
        <f>+C19</f>
        <v>1</v>
      </c>
      <c r="K55" s="62">
        <f t="shared" si="2"/>
        <v>500</v>
      </c>
    </row>
    <row r="56" spans="1:11" x14ac:dyDescent="0.3">
      <c r="A56" s="64"/>
      <c r="B56" s="98"/>
      <c r="C56" s="98"/>
      <c r="D56" s="98"/>
      <c r="E56" s="98"/>
      <c r="F56" s="99"/>
      <c r="G56" s="99"/>
      <c r="H56" s="99"/>
      <c r="I56" s="99"/>
      <c r="J56" s="99"/>
      <c r="K56" s="99"/>
    </row>
    <row r="57" spans="1:11" ht="18" x14ac:dyDescent="0.35">
      <c r="A57" s="52">
        <v>5</v>
      </c>
      <c r="B57" s="53" t="s">
        <v>6</v>
      </c>
      <c r="C57" s="53"/>
      <c r="D57" s="53"/>
      <c r="E57" s="53"/>
      <c r="F57" s="53"/>
      <c r="G57" s="53"/>
      <c r="H57" s="53"/>
      <c r="I57" s="53"/>
      <c r="J57" s="53"/>
      <c r="K57" s="54"/>
    </row>
    <row r="58" spans="1:11" x14ac:dyDescent="0.3">
      <c r="A58" s="98"/>
      <c r="B58" s="63" t="s">
        <v>149</v>
      </c>
      <c r="C58" s="63"/>
      <c r="D58" s="63"/>
      <c r="E58" s="63"/>
      <c r="F58" s="63"/>
      <c r="G58" s="63"/>
      <c r="H58" s="63"/>
      <c r="I58" s="63"/>
      <c r="J58" s="63"/>
      <c r="K58" s="63"/>
    </row>
    <row r="59" spans="1:11" x14ac:dyDescent="0.3">
      <c r="A59" s="78"/>
      <c r="B59" s="63" t="s">
        <v>102</v>
      </c>
      <c r="C59" s="63"/>
      <c r="D59" s="63"/>
      <c r="E59" s="63"/>
      <c r="F59" s="63"/>
      <c r="G59" s="63"/>
      <c r="H59" s="63"/>
      <c r="I59" s="63"/>
      <c r="J59" s="63"/>
      <c r="K59" s="63"/>
    </row>
    <row r="60" spans="1:11" x14ac:dyDescent="0.3">
      <c r="A60" s="62"/>
      <c r="B60" s="63" t="s">
        <v>40</v>
      </c>
      <c r="C60" s="63"/>
      <c r="D60" s="63"/>
      <c r="E60" s="63"/>
      <c r="F60" s="63"/>
      <c r="G60" s="63"/>
      <c r="H60" s="63"/>
      <c r="I60" s="63"/>
      <c r="J60" s="63"/>
      <c r="K60" s="63"/>
    </row>
    <row r="61" spans="1:11" x14ac:dyDescent="0.3">
      <c r="A61" s="62"/>
      <c r="B61" s="63" t="s">
        <v>105</v>
      </c>
      <c r="C61" s="63"/>
      <c r="D61" s="63"/>
      <c r="E61" s="63"/>
      <c r="F61" s="63"/>
      <c r="G61" s="63"/>
      <c r="H61" s="63"/>
      <c r="I61" s="63"/>
      <c r="J61" s="63"/>
      <c r="K61" s="63"/>
    </row>
    <row r="62" spans="1:11" ht="57.6" x14ac:dyDescent="0.3">
      <c r="A62" s="62"/>
      <c r="B62" s="65" t="s">
        <v>95</v>
      </c>
      <c r="C62" s="66"/>
      <c r="D62" s="67"/>
      <c r="E62" s="68" t="s">
        <v>22</v>
      </c>
      <c r="F62" s="69" t="s">
        <v>6</v>
      </c>
      <c r="G62" s="69" t="s">
        <v>117</v>
      </c>
      <c r="H62" s="69" t="s">
        <v>103</v>
      </c>
      <c r="I62" s="68" t="s">
        <v>26</v>
      </c>
      <c r="J62" s="70" t="s">
        <v>27</v>
      </c>
      <c r="K62" s="70" t="s">
        <v>28</v>
      </c>
    </row>
    <row r="63" spans="1:11" ht="36" customHeight="1" x14ac:dyDescent="0.3">
      <c r="A63" s="62"/>
      <c r="B63" s="71" t="s">
        <v>116</v>
      </c>
      <c r="C63" s="72"/>
      <c r="D63" s="73"/>
      <c r="E63" s="74" t="s">
        <v>29</v>
      </c>
      <c r="F63" s="62">
        <f>+'[1]Incentive draft'!F19</f>
        <v>1500</v>
      </c>
      <c r="G63" s="75">
        <f>(F63/+SUM($F$63:$F$65)%)*(2500)</f>
        <v>125000</v>
      </c>
      <c r="H63" s="75">
        <v>150000</v>
      </c>
      <c r="I63" s="76">
        <f>+H63/G63%</f>
        <v>120</v>
      </c>
      <c r="J63" s="97">
        <f>+C17</f>
        <v>1.35</v>
      </c>
      <c r="K63" s="100" t="s">
        <v>104</v>
      </c>
    </row>
    <row r="64" spans="1:11" ht="36.6" customHeight="1" x14ac:dyDescent="0.3">
      <c r="A64" s="62"/>
      <c r="B64" s="71" t="s">
        <v>126</v>
      </c>
      <c r="C64" s="72"/>
      <c r="D64" s="73"/>
      <c r="E64" s="74" t="s">
        <v>30</v>
      </c>
      <c r="F64" s="62">
        <f>+'[1]Incentive draft'!F20</f>
        <v>1000</v>
      </c>
      <c r="G64" s="75">
        <f t="shared" ref="G64:G65" si="3">(F64/+SUM($F$63:$F$65)%)*(2500)</f>
        <v>83333.333333333343</v>
      </c>
      <c r="H64" s="75">
        <v>40000</v>
      </c>
      <c r="I64" s="76">
        <f>+H64/G64%</f>
        <v>47.999999999999993</v>
      </c>
      <c r="J64" s="97" t="str">
        <f>+C23</f>
        <v>NIL</v>
      </c>
      <c r="K64" s="62">
        <v>0</v>
      </c>
    </row>
    <row r="65" spans="1:21" ht="37.799999999999997" customHeight="1" x14ac:dyDescent="0.3">
      <c r="A65" s="62"/>
      <c r="B65" s="71" t="s">
        <v>125</v>
      </c>
      <c r="C65" s="72"/>
      <c r="D65" s="73"/>
      <c r="E65" s="74" t="s">
        <v>31</v>
      </c>
      <c r="F65" s="62">
        <f>+'[1]Incentive draft'!F21</f>
        <v>500</v>
      </c>
      <c r="G65" s="75">
        <f t="shared" si="3"/>
        <v>41666.666666666672</v>
      </c>
      <c r="H65" s="75">
        <v>35000</v>
      </c>
      <c r="I65" s="76">
        <f>+H65/G65%</f>
        <v>83.999999999999986</v>
      </c>
      <c r="J65" s="97">
        <f>+C20</f>
        <v>0.85</v>
      </c>
      <c r="K65" s="62">
        <f t="shared" ref="K65" si="4">+F65*J65</f>
        <v>425</v>
      </c>
    </row>
    <row r="66" spans="1:21" ht="18" x14ac:dyDescent="0.35">
      <c r="A66" s="48">
        <v>6</v>
      </c>
      <c r="B66" s="55" t="s">
        <v>7</v>
      </c>
      <c r="C66" s="55"/>
      <c r="D66" s="55"/>
      <c r="E66" s="55"/>
      <c r="F66" s="55"/>
      <c r="G66" s="55"/>
      <c r="H66" s="55"/>
      <c r="I66" s="55"/>
      <c r="J66" s="55"/>
      <c r="K66" s="56"/>
    </row>
    <row r="67" spans="1:21" x14ac:dyDescent="0.3">
      <c r="A67" s="62"/>
      <c r="B67" s="63" t="s">
        <v>106</v>
      </c>
      <c r="C67" s="63"/>
      <c r="D67" s="63"/>
      <c r="E67" s="63"/>
      <c r="F67" s="63"/>
      <c r="G67" s="63"/>
      <c r="H67" s="63"/>
      <c r="I67" s="63"/>
      <c r="J67" s="63"/>
      <c r="K67" s="63"/>
    </row>
    <row r="68" spans="1:21" ht="15.6" customHeight="1" x14ac:dyDescent="0.3">
      <c r="A68" s="99"/>
      <c r="B68" s="63" t="s">
        <v>41</v>
      </c>
      <c r="C68" s="63"/>
      <c r="D68" s="63"/>
      <c r="E68" s="63"/>
      <c r="F68" s="63"/>
      <c r="G68" s="63"/>
      <c r="H68" s="63"/>
      <c r="I68" s="63"/>
      <c r="J68" s="63"/>
      <c r="K68" s="63"/>
    </row>
    <row r="69" spans="1:21" x14ac:dyDescent="0.3">
      <c r="A69" s="99"/>
      <c r="B69" s="63" t="s">
        <v>42</v>
      </c>
      <c r="C69" s="63"/>
      <c r="D69" s="63"/>
      <c r="E69" s="63"/>
      <c r="F69" s="63"/>
      <c r="G69" s="63"/>
      <c r="H69" s="63"/>
      <c r="I69" s="63"/>
      <c r="J69" s="63"/>
      <c r="K69" s="63"/>
    </row>
    <row r="70" spans="1:21" x14ac:dyDescent="0.3">
      <c r="A70" s="62"/>
      <c r="B70" s="63" t="s">
        <v>127</v>
      </c>
      <c r="C70" s="63"/>
      <c r="D70" s="63"/>
      <c r="E70" s="63"/>
      <c r="F70" s="63"/>
      <c r="G70" s="63"/>
      <c r="H70" s="63"/>
      <c r="I70" s="63"/>
      <c r="J70" s="63"/>
      <c r="K70" s="63"/>
    </row>
    <row r="71" spans="1:21" x14ac:dyDescent="0.3">
      <c r="A71" s="62"/>
      <c r="B71" s="63" t="s">
        <v>107</v>
      </c>
      <c r="C71" s="63"/>
      <c r="D71" s="63"/>
      <c r="E71" s="63"/>
      <c r="F71" s="63"/>
      <c r="G71" s="63"/>
      <c r="H71" s="63"/>
      <c r="I71" s="63"/>
      <c r="J71" s="63"/>
      <c r="K71" s="63"/>
    </row>
    <row r="72" spans="1:21" ht="34.799999999999997" customHeight="1" x14ac:dyDescent="0.3">
      <c r="A72" s="101"/>
      <c r="B72" s="102" t="s">
        <v>95</v>
      </c>
      <c r="C72" s="103"/>
      <c r="D72" s="104" t="s">
        <v>43</v>
      </c>
      <c r="E72" s="68" t="s">
        <v>22</v>
      </c>
      <c r="F72" s="69" t="s">
        <v>128</v>
      </c>
      <c r="G72" s="69" t="s">
        <v>129</v>
      </c>
      <c r="H72" s="69" t="s">
        <v>130</v>
      </c>
      <c r="I72" s="68" t="s">
        <v>26</v>
      </c>
      <c r="J72" s="70" t="s">
        <v>27</v>
      </c>
      <c r="K72" s="70" t="s">
        <v>28</v>
      </c>
      <c r="M72" s="59"/>
      <c r="N72" s="60"/>
      <c r="O72" s="60"/>
      <c r="P72" s="59"/>
      <c r="Q72" s="59"/>
      <c r="R72" s="59"/>
      <c r="S72" s="59"/>
      <c r="T72" s="59"/>
      <c r="U72" s="59"/>
    </row>
    <row r="73" spans="1:21" ht="51.6" customHeight="1" x14ac:dyDescent="0.3">
      <c r="A73" s="62"/>
      <c r="B73" s="105" t="s">
        <v>116</v>
      </c>
      <c r="C73" s="106"/>
      <c r="D73" s="107">
        <v>1000000</v>
      </c>
      <c r="E73" s="62" t="s">
        <v>29</v>
      </c>
      <c r="F73" s="108">
        <v>500</v>
      </c>
      <c r="G73" s="109">
        <f>+D73*2</f>
        <v>2000000</v>
      </c>
      <c r="H73" s="62">
        <v>3000000</v>
      </c>
      <c r="I73" s="76">
        <f t="shared" ref="I73:I75" si="5">+H73/G73%</f>
        <v>150</v>
      </c>
      <c r="J73" s="74" t="str">
        <f>+B16</f>
        <v>135% and above</v>
      </c>
      <c r="K73" s="108">
        <f>+F73*I73%</f>
        <v>750</v>
      </c>
    </row>
    <row r="74" spans="1:21" ht="19.8" customHeight="1" x14ac:dyDescent="0.3">
      <c r="A74" s="62"/>
      <c r="B74" s="105" t="s">
        <v>131</v>
      </c>
      <c r="C74" s="106"/>
      <c r="D74" s="107">
        <v>2000000</v>
      </c>
      <c r="E74" s="62" t="s">
        <v>30</v>
      </c>
      <c r="F74" s="108">
        <v>300</v>
      </c>
      <c r="G74" s="109">
        <f>+D74*2</f>
        <v>4000000</v>
      </c>
      <c r="H74" s="62">
        <v>3000000</v>
      </c>
      <c r="I74" s="76">
        <f t="shared" si="5"/>
        <v>75</v>
      </c>
      <c r="J74" s="110" t="str">
        <f>+B21</f>
        <v>70% to 80%</v>
      </c>
      <c r="K74" s="108">
        <f>+F74*0.7</f>
        <v>210</v>
      </c>
    </row>
    <row r="75" spans="1:21" ht="24.6" customHeight="1" x14ac:dyDescent="0.3">
      <c r="A75" s="62"/>
      <c r="B75" s="111"/>
      <c r="C75" s="112"/>
      <c r="D75" s="107">
        <v>3000000</v>
      </c>
      <c r="E75" s="62" t="s">
        <v>31</v>
      </c>
      <c r="F75" s="108">
        <v>150</v>
      </c>
      <c r="G75" s="109">
        <f>+D75*2</f>
        <v>6000000</v>
      </c>
      <c r="H75" s="62">
        <v>3000000</v>
      </c>
      <c r="I75" s="76">
        <f t="shared" si="5"/>
        <v>50</v>
      </c>
      <c r="J75" s="74" t="str">
        <f>+B23</f>
        <v>Below 65%</v>
      </c>
      <c r="K75" s="62" t="str">
        <f>+C23</f>
        <v>NIL</v>
      </c>
    </row>
    <row r="76" spans="1:21" x14ac:dyDescent="0.3">
      <c r="A76" s="64"/>
      <c r="B76" s="98"/>
      <c r="C76" s="98"/>
      <c r="D76" s="98"/>
      <c r="E76" s="98"/>
      <c r="F76" s="99"/>
      <c r="G76" s="99"/>
      <c r="H76" s="99"/>
      <c r="I76" s="99"/>
      <c r="J76" s="99"/>
      <c r="K76" s="99"/>
    </row>
    <row r="77" spans="1:21" ht="18" x14ac:dyDescent="0.35">
      <c r="A77" s="48">
        <v>7</v>
      </c>
      <c r="B77" s="55" t="s">
        <v>132</v>
      </c>
      <c r="C77" s="55"/>
      <c r="D77" s="55"/>
      <c r="E77" s="55"/>
      <c r="F77" s="55"/>
      <c r="G77" s="55"/>
      <c r="H77" s="55"/>
      <c r="I77" s="55"/>
      <c r="J77" s="55"/>
      <c r="K77" s="56"/>
    </row>
    <row r="78" spans="1:21" x14ac:dyDescent="0.3">
      <c r="A78" s="62"/>
      <c r="B78" s="63" t="s">
        <v>133</v>
      </c>
      <c r="C78" s="63"/>
      <c r="D78" s="63"/>
      <c r="E78" s="63"/>
      <c r="F78" s="63"/>
      <c r="G78" s="63"/>
      <c r="H78" s="63"/>
      <c r="I78" s="63"/>
      <c r="J78" s="63"/>
      <c r="K78" s="63"/>
    </row>
    <row r="79" spans="1:21" ht="15.6" customHeight="1" x14ac:dyDescent="0.3">
      <c r="A79" s="99"/>
      <c r="B79" s="63" t="s">
        <v>134</v>
      </c>
      <c r="C79" s="63"/>
      <c r="D79" s="63"/>
      <c r="E79" s="63"/>
      <c r="F79" s="63"/>
      <c r="G79" s="63"/>
      <c r="H79" s="63"/>
      <c r="I79" s="63"/>
      <c r="J79" s="63"/>
      <c r="K79" s="63"/>
    </row>
    <row r="80" spans="1:21" x14ac:dyDescent="0.3">
      <c r="A80" s="99"/>
      <c r="B80" s="63" t="s">
        <v>136</v>
      </c>
      <c r="C80" s="63"/>
      <c r="D80" s="63"/>
      <c r="E80" s="63"/>
      <c r="F80" s="63"/>
      <c r="G80" s="63"/>
      <c r="H80" s="63"/>
      <c r="I80" s="63"/>
      <c r="J80" s="63"/>
      <c r="K80" s="63"/>
    </row>
    <row r="81" spans="1:21" ht="34.799999999999997" customHeight="1" x14ac:dyDescent="0.3">
      <c r="A81" s="101"/>
      <c r="B81" s="102" t="s">
        <v>95</v>
      </c>
      <c r="C81" s="113"/>
      <c r="D81" s="103"/>
      <c r="E81" s="68" t="s">
        <v>22</v>
      </c>
      <c r="F81" s="69" t="s">
        <v>135</v>
      </c>
      <c r="G81" s="69" t="s">
        <v>138</v>
      </c>
      <c r="H81" s="69" t="s">
        <v>139</v>
      </c>
      <c r="I81" s="65" t="s">
        <v>140</v>
      </c>
      <c r="J81" s="67"/>
      <c r="K81" s="68" t="s">
        <v>28</v>
      </c>
      <c r="M81" s="59"/>
      <c r="N81" s="60"/>
      <c r="O81" s="60"/>
      <c r="P81" s="59"/>
      <c r="Q81" s="59"/>
      <c r="R81" s="59"/>
      <c r="S81" s="59"/>
      <c r="T81" s="59"/>
      <c r="U81" s="59"/>
    </row>
    <row r="82" spans="1:21" s="61" customFormat="1" ht="39.6" customHeight="1" x14ac:dyDescent="0.3">
      <c r="A82" s="114"/>
      <c r="B82" s="115" t="s">
        <v>116</v>
      </c>
      <c r="C82" s="116"/>
      <c r="D82" s="117"/>
      <c r="E82" s="114" t="s">
        <v>29</v>
      </c>
      <c r="F82" s="118">
        <v>400</v>
      </c>
      <c r="G82" s="118">
        <v>10</v>
      </c>
      <c r="H82" s="118">
        <v>20</v>
      </c>
      <c r="I82" s="119">
        <f>+H82-G82</f>
        <v>10</v>
      </c>
      <c r="J82" s="119"/>
      <c r="K82" s="120">
        <f>+F82*I82</f>
        <v>4000</v>
      </c>
    </row>
    <row r="83" spans="1:21" ht="33" customHeight="1" x14ac:dyDescent="0.3">
      <c r="A83" s="62"/>
      <c r="B83" s="115" t="s">
        <v>124</v>
      </c>
      <c r="C83" s="116"/>
      <c r="D83" s="117"/>
      <c r="E83" s="62" t="s">
        <v>30</v>
      </c>
      <c r="F83" s="109">
        <v>325</v>
      </c>
      <c r="G83" s="109">
        <v>8</v>
      </c>
      <c r="H83" s="109">
        <v>12</v>
      </c>
      <c r="I83" s="119">
        <f t="shared" ref="I83" si="6">+H83-G83</f>
        <v>4</v>
      </c>
      <c r="J83" s="119"/>
      <c r="K83" s="120">
        <f>+F83*I83</f>
        <v>1300</v>
      </c>
    </row>
    <row r="84" spans="1:21" ht="42.6" customHeight="1" x14ac:dyDescent="0.3">
      <c r="A84" s="62"/>
      <c r="B84" s="121" t="s">
        <v>137</v>
      </c>
      <c r="C84" s="121"/>
      <c r="D84" s="121"/>
      <c r="E84" s="62" t="s">
        <v>31</v>
      </c>
      <c r="F84" s="109">
        <v>250</v>
      </c>
      <c r="G84" s="109">
        <v>6</v>
      </c>
      <c r="H84" s="109">
        <v>5</v>
      </c>
      <c r="I84" s="119">
        <f>IF(H84-G84&lt;=0,0,(H84-G84))</f>
        <v>0</v>
      </c>
      <c r="J84" s="119"/>
      <c r="K84" s="122" t="s">
        <v>141</v>
      </c>
    </row>
    <row r="85" spans="1:21" ht="18" x14ac:dyDescent="0.35">
      <c r="A85" s="48">
        <v>8</v>
      </c>
      <c r="B85" s="55" t="s">
        <v>142</v>
      </c>
      <c r="C85" s="55"/>
      <c r="D85" s="55"/>
      <c r="E85" s="55"/>
      <c r="F85" s="55"/>
      <c r="G85" s="55"/>
      <c r="H85" s="55"/>
      <c r="I85" s="55"/>
      <c r="J85" s="55"/>
      <c r="K85" s="56"/>
    </row>
    <row r="86" spans="1:21" x14ac:dyDescent="0.3">
      <c r="A86" s="62"/>
      <c r="B86" s="63" t="s">
        <v>145</v>
      </c>
      <c r="C86" s="63"/>
      <c r="D86" s="63"/>
      <c r="E86" s="63"/>
      <c r="F86" s="63"/>
      <c r="G86" s="63"/>
      <c r="H86" s="63"/>
      <c r="I86" s="63"/>
      <c r="J86" s="63"/>
      <c r="K86" s="63"/>
    </row>
    <row r="87" spans="1:21" ht="15.6" customHeight="1" x14ac:dyDescent="0.3">
      <c r="A87" s="99"/>
      <c r="B87" s="63" t="s">
        <v>105</v>
      </c>
      <c r="C87" s="63"/>
      <c r="D87" s="63"/>
      <c r="E87" s="63"/>
      <c r="F87" s="63"/>
      <c r="G87" s="63"/>
      <c r="H87" s="63"/>
      <c r="I87" s="63"/>
      <c r="J87" s="63"/>
      <c r="K87" s="63"/>
    </row>
    <row r="88" spans="1:21" x14ac:dyDescent="0.3">
      <c r="A88" s="99"/>
      <c r="B88" s="63"/>
      <c r="C88" s="63"/>
      <c r="D88" s="63"/>
      <c r="E88" s="63"/>
      <c r="F88" s="63"/>
      <c r="G88" s="63"/>
      <c r="H88" s="63"/>
      <c r="I88" s="63"/>
      <c r="J88" s="63"/>
      <c r="K88" s="63"/>
    </row>
    <row r="89" spans="1:21" ht="61.8" customHeight="1" x14ac:dyDescent="0.3">
      <c r="A89" s="101"/>
      <c r="B89" s="102" t="s">
        <v>95</v>
      </c>
      <c r="C89" s="113"/>
      <c r="D89" s="103"/>
      <c r="E89" s="68" t="s">
        <v>22</v>
      </c>
      <c r="F89" s="69" t="s">
        <v>144</v>
      </c>
      <c r="G89" s="69" t="s">
        <v>150</v>
      </c>
      <c r="H89" s="69" t="s">
        <v>147</v>
      </c>
      <c r="I89" s="65" t="s">
        <v>148</v>
      </c>
      <c r="J89" s="67"/>
      <c r="K89" s="68" t="s">
        <v>28</v>
      </c>
      <c r="M89" s="59"/>
      <c r="N89" s="60"/>
      <c r="O89" s="60"/>
      <c r="P89" s="59"/>
      <c r="Q89" s="59"/>
      <c r="R89" s="59"/>
      <c r="S89" s="59"/>
      <c r="T89" s="59"/>
      <c r="U89" s="59"/>
    </row>
    <row r="90" spans="1:21" s="61" customFormat="1" ht="39.6" customHeight="1" x14ac:dyDescent="0.3">
      <c r="A90" s="114"/>
      <c r="B90" s="115" t="s">
        <v>116</v>
      </c>
      <c r="C90" s="116"/>
      <c r="D90" s="117"/>
      <c r="E90" s="114" t="s">
        <v>29</v>
      </c>
      <c r="F90" s="137">
        <v>3</v>
      </c>
      <c r="G90" s="118">
        <v>250000</v>
      </c>
      <c r="H90" s="118">
        <v>300000</v>
      </c>
      <c r="I90" s="119">
        <v>600</v>
      </c>
      <c r="J90" s="119"/>
      <c r="K90" s="120">
        <f>+F90*I90</f>
        <v>1800</v>
      </c>
    </row>
    <row r="91" spans="1:21" ht="33" customHeight="1" x14ac:dyDescent="0.3">
      <c r="A91" s="62"/>
      <c r="B91" s="115" t="s">
        <v>126</v>
      </c>
      <c r="C91" s="116"/>
      <c r="D91" s="117"/>
      <c r="E91" s="62" t="s">
        <v>30</v>
      </c>
      <c r="F91" s="108">
        <v>2</v>
      </c>
      <c r="G91" s="118">
        <v>150000</v>
      </c>
      <c r="H91" s="109">
        <v>175000</v>
      </c>
      <c r="I91" s="119">
        <v>500</v>
      </c>
      <c r="J91" s="119"/>
      <c r="K91" s="120">
        <f>+F91*I91</f>
        <v>1000</v>
      </c>
    </row>
    <row r="92" spans="1:21" ht="42.6" customHeight="1" x14ac:dyDescent="0.3">
      <c r="A92" s="62"/>
      <c r="B92" s="121" t="s">
        <v>146</v>
      </c>
      <c r="C92" s="121"/>
      <c r="D92" s="121"/>
      <c r="E92" s="62" t="s">
        <v>31</v>
      </c>
      <c r="F92" s="108">
        <v>1.5</v>
      </c>
      <c r="G92" s="118">
        <v>100000</v>
      </c>
      <c r="H92" s="109">
        <v>80000</v>
      </c>
      <c r="I92" s="119">
        <f>IF(H92-G92&lt;=0,0,(H92-G92))</f>
        <v>0</v>
      </c>
      <c r="J92" s="119"/>
      <c r="K92" s="122" t="s">
        <v>151</v>
      </c>
    </row>
    <row r="93" spans="1:21" ht="18" x14ac:dyDescent="0.35">
      <c r="A93" s="48">
        <v>9</v>
      </c>
      <c r="B93" s="55" t="s">
        <v>152</v>
      </c>
      <c r="C93" s="55"/>
      <c r="D93" s="55"/>
      <c r="E93" s="55"/>
      <c r="F93" s="55"/>
      <c r="G93" s="55"/>
      <c r="H93" s="55"/>
      <c r="I93" s="55"/>
      <c r="J93" s="55"/>
      <c r="K93" s="56"/>
    </row>
    <row r="94" spans="1:21" x14ac:dyDescent="0.3">
      <c r="A94" s="62"/>
      <c r="B94" s="63" t="s">
        <v>153</v>
      </c>
      <c r="C94" s="63"/>
      <c r="D94" s="63"/>
      <c r="E94" s="63"/>
      <c r="F94" s="63"/>
      <c r="G94" s="63"/>
      <c r="H94" s="63"/>
      <c r="I94" s="63"/>
      <c r="J94" s="63"/>
      <c r="K94" s="63"/>
    </row>
    <row r="95" spans="1:21" ht="15.6" customHeight="1" x14ac:dyDescent="0.3">
      <c r="A95" s="99"/>
      <c r="B95" s="63" t="s">
        <v>159</v>
      </c>
      <c r="C95" s="63"/>
      <c r="D95" s="63"/>
      <c r="E95" s="63"/>
      <c r="F95" s="63"/>
      <c r="G95" s="63"/>
      <c r="H95" s="63"/>
      <c r="I95" s="63"/>
      <c r="J95" s="63"/>
      <c r="K95" s="63"/>
    </row>
    <row r="96" spans="1:21" x14ac:dyDescent="0.3">
      <c r="A96" s="99"/>
      <c r="B96" s="63" t="s">
        <v>154</v>
      </c>
      <c r="C96" s="63"/>
      <c r="D96" s="63"/>
      <c r="E96" s="63"/>
      <c r="F96" s="63"/>
      <c r="G96" s="63"/>
      <c r="H96" s="63"/>
      <c r="I96" s="63"/>
      <c r="J96" s="63"/>
      <c r="K96" s="63"/>
    </row>
    <row r="97" spans="1:23" x14ac:dyDescent="0.3">
      <c r="A97" s="99"/>
      <c r="B97" s="63" t="s">
        <v>155</v>
      </c>
      <c r="C97" s="63"/>
      <c r="D97" s="63"/>
      <c r="E97" s="63"/>
      <c r="F97" s="63"/>
      <c r="G97" s="63"/>
      <c r="H97" s="63"/>
      <c r="I97" s="63"/>
      <c r="J97" s="63"/>
      <c r="K97" s="63"/>
    </row>
    <row r="98" spans="1:23" x14ac:dyDescent="0.3">
      <c r="A98" s="101"/>
      <c r="B98" s="102" t="s">
        <v>58</v>
      </c>
      <c r="C98" s="113"/>
      <c r="D98" s="103"/>
      <c r="E98" s="142" t="s">
        <v>59</v>
      </c>
      <c r="F98" s="144" t="s">
        <v>158</v>
      </c>
      <c r="G98" s="145"/>
      <c r="H98" s="145"/>
      <c r="I98" s="145"/>
      <c r="J98" s="145"/>
      <c r="K98" s="146"/>
      <c r="M98" s="59"/>
      <c r="N98" s="60"/>
      <c r="O98" s="60"/>
      <c r="P98" s="59"/>
      <c r="Q98" s="59"/>
      <c r="R98" s="59"/>
      <c r="S98" s="59"/>
      <c r="T98" s="59"/>
      <c r="U98" s="59"/>
    </row>
    <row r="99" spans="1:23" s="61" customFormat="1" ht="15.6" x14ac:dyDescent="0.3">
      <c r="A99" s="141">
        <v>1</v>
      </c>
      <c r="B99" s="138" t="s">
        <v>60</v>
      </c>
      <c r="C99" s="139"/>
      <c r="D99" s="140"/>
      <c r="E99" s="143">
        <v>0</v>
      </c>
      <c r="F99" s="147"/>
      <c r="G99" s="148"/>
      <c r="H99" s="148"/>
      <c r="I99" s="148"/>
      <c r="J99" s="148"/>
      <c r="K99" s="149"/>
    </row>
    <row r="100" spans="1:23" s="61" customFormat="1" ht="15.6" x14ac:dyDescent="0.3">
      <c r="A100" s="141">
        <v>2</v>
      </c>
      <c r="B100" s="138" t="s">
        <v>61</v>
      </c>
      <c r="C100" s="139"/>
      <c r="D100" s="140"/>
      <c r="E100" s="143">
        <v>0.01</v>
      </c>
      <c r="F100" s="147"/>
      <c r="G100" s="148"/>
      <c r="H100" s="148"/>
      <c r="I100" s="148"/>
      <c r="J100" s="148"/>
      <c r="K100" s="149"/>
    </row>
    <row r="101" spans="1:23" s="61" customFormat="1" ht="15.6" x14ac:dyDescent="0.3">
      <c r="A101" s="141">
        <v>3</v>
      </c>
      <c r="B101" s="138" t="s">
        <v>62</v>
      </c>
      <c r="C101" s="139"/>
      <c r="D101" s="140"/>
      <c r="E101" s="143">
        <v>1.2500000000000001E-2</v>
      </c>
      <c r="F101" s="147"/>
      <c r="G101" s="148"/>
      <c r="H101" s="148"/>
      <c r="I101" s="148"/>
      <c r="J101" s="148"/>
      <c r="K101" s="149"/>
    </row>
    <row r="102" spans="1:23" ht="15.6" x14ac:dyDescent="0.3">
      <c r="A102" s="141">
        <v>4</v>
      </c>
      <c r="B102" s="138" t="s">
        <v>63</v>
      </c>
      <c r="C102" s="139"/>
      <c r="D102" s="140"/>
      <c r="E102" s="143">
        <v>1.4999999999999999E-2</v>
      </c>
      <c r="F102" s="147"/>
      <c r="G102" s="148"/>
      <c r="H102" s="148"/>
      <c r="I102" s="148"/>
      <c r="J102" s="148"/>
      <c r="K102" s="149"/>
    </row>
    <row r="103" spans="1:23" ht="15.6" x14ac:dyDescent="0.3">
      <c r="A103" s="141">
        <v>5</v>
      </c>
      <c r="B103" s="138" t="s">
        <v>64</v>
      </c>
      <c r="C103" s="139"/>
      <c r="D103" s="140"/>
      <c r="E103" s="143">
        <v>0.02</v>
      </c>
      <c r="F103" s="150"/>
      <c r="G103" s="151"/>
      <c r="H103" s="151"/>
      <c r="I103" s="151"/>
      <c r="J103" s="151"/>
      <c r="K103" s="152"/>
    </row>
    <row r="104" spans="1:23" ht="15" customHeight="1" x14ac:dyDescent="0.3">
      <c r="A104" s="90"/>
      <c r="B104" s="91"/>
      <c r="C104" s="91"/>
      <c r="D104" s="91"/>
      <c r="E104" s="91"/>
      <c r="F104" s="91"/>
      <c r="G104" s="91"/>
      <c r="H104" s="91"/>
      <c r="I104" s="91"/>
      <c r="J104" s="91"/>
      <c r="K104" s="92"/>
    </row>
    <row r="105" spans="1:23" ht="18" x14ac:dyDescent="0.35">
      <c r="A105" s="57"/>
      <c r="B105" s="58" t="s">
        <v>44</v>
      </c>
      <c r="C105" s="55"/>
      <c r="D105" s="55"/>
      <c r="E105" s="55"/>
      <c r="F105" s="55"/>
      <c r="G105" s="55"/>
      <c r="H105" s="55"/>
      <c r="I105" s="55"/>
      <c r="J105" s="55"/>
      <c r="K105" s="56"/>
    </row>
    <row r="106" spans="1:23" ht="72" x14ac:dyDescent="0.3">
      <c r="A106" s="123" t="s">
        <v>45</v>
      </c>
      <c r="B106" s="69" t="s">
        <v>51</v>
      </c>
      <c r="C106" s="69" t="s">
        <v>22</v>
      </c>
      <c r="D106" s="69" t="s">
        <v>160</v>
      </c>
      <c r="E106" s="69" t="s">
        <v>156</v>
      </c>
      <c r="F106" s="69" t="s">
        <v>46</v>
      </c>
      <c r="G106" s="69" t="s">
        <v>47</v>
      </c>
      <c r="H106" s="69" t="s">
        <v>48</v>
      </c>
      <c r="I106" s="69" t="s">
        <v>49</v>
      </c>
      <c r="J106" s="69" t="s">
        <v>50</v>
      </c>
      <c r="K106" s="69" t="s">
        <v>161</v>
      </c>
      <c r="S106" s="31"/>
      <c r="T106" s="31"/>
      <c r="U106" s="31"/>
      <c r="V106" s="31"/>
      <c r="W106" s="31"/>
    </row>
    <row r="107" spans="1:23" x14ac:dyDescent="0.3">
      <c r="A107" s="124">
        <v>1</v>
      </c>
      <c r="B107" s="74" t="s">
        <v>51</v>
      </c>
      <c r="C107" s="74" t="s">
        <v>29</v>
      </c>
      <c r="D107" s="74">
        <f>+F28</f>
        <v>1500</v>
      </c>
      <c r="E107" s="74">
        <f>+F37</f>
        <v>1200</v>
      </c>
      <c r="F107" s="74">
        <f>+F53</f>
        <v>1500</v>
      </c>
      <c r="G107" s="125">
        <f>+F73</f>
        <v>500</v>
      </c>
      <c r="H107" s="74">
        <v>60000</v>
      </c>
      <c r="I107" s="74">
        <f>+H107*0.0125</f>
        <v>750</v>
      </c>
      <c r="J107" s="125">
        <f>+F107+I107+D107+G107+E107</f>
        <v>5450</v>
      </c>
      <c r="K107" s="153">
        <f>+J107-I107</f>
        <v>4700</v>
      </c>
      <c r="M107" s="1">
        <f>+K107-I107</f>
        <v>3950</v>
      </c>
    </row>
    <row r="108" spans="1:23" x14ac:dyDescent="0.3">
      <c r="A108" s="124">
        <v>2</v>
      </c>
      <c r="B108" s="74" t="s">
        <v>51</v>
      </c>
      <c r="C108" s="74" t="s">
        <v>30</v>
      </c>
      <c r="D108" s="74">
        <f>+F29</f>
        <v>1000</v>
      </c>
      <c r="E108" s="74">
        <f>+F38</f>
        <v>800</v>
      </c>
      <c r="F108" s="74">
        <f>+F54</f>
        <v>1000</v>
      </c>
      <c r="G108" s="125">
        <f>+F74</f>
        <v>300</v>
      </c>
      <c r="H108" s="74">
        <v>60000</v>
      </c>
      <c r="I108" s="74">
        <f>+H108*0.0125</f>
        <v>750</v>
      </c>
      <c r="J108" s="125">
        <f>+F108+I108+D108+G108+E108</f>
        <v>3850</v>
      </c>
      <c r="K108" s="153">
        <f>+J108-I108</f>
        <v>3100</v>
      </c>
      <c r="M108" s="1">
        <f>+K108-I108</f>
        <v>2350</v>
      </c>
    </row>
    <row r="109" spans="1:23" x14ac:dyDescent="0.3">
      <c r="A109" s="124">
        <v>3</v>
      </c>
      <c r="B109" s="74" t="s">
        <v>51</v>
      </c>
      <c r="C109" s="74" t="s">
        <v>31</v>
      </c>
      <c r="D109" s="74">
        <f>+F30</f>
        <v>650</v>
      </c>
      <c r="E109" s="74">
        <f>+F39</f>
        <v>400</v>
      </c>
      <c r="F109" s="74">
        <f>+F55</f>
        <v>500</v>
      </c>
      <c r="G109" s="125">
        <f>+F75</f>
        <v>150</v>
      </c>
      <c r="H109" s="74">
        <v>60000</v>
      </c>
      <c r="I109" s="74">
        <f>+H109*0.0125</f>
        <v>750</v>
      </c>
      <c r="J109" s="125">
        <f>+F109+I109+D109+G109+E109</f>
        <v>2450</v>
      </c>
      <c r="K109" s="153">
        <f>+J109-I109</f>
        <v>1700</v>
      </c>
      <c r="M109" s="1">
        <f>+K109-I109</f>
        <v>950</v>
      </c>
    </row>
    <row r="110" spans="1:23" x14ac:dyDescent="0.3">
      <c r="A110" s="32"/>
      <c r="B110" s="33"/>
      <c r="C110" s="33"/>
      <c r="D110" s="33"/>
      <c r="E110" s="33"/>
      <c r="F110" s="33"/>
      <c r="G110" s="33"/>
      <c r="H110" s="33"/>
      <c r="I110" s="33"/>
      <c r="J110" s="33"/>
      <c r="K110" s="33"/>
    </row>
    <row r="111" spans="1:23" x14ac:dyDescent="0.3">
      <c r="A111" s="32"/>
      <c r="B111" s="154" t="s">
        <v>163</v>
      </c>
      <c r="C111" s="33"/>
      <c r="D111" s="33"/>
      <c r="E111" s="33"/>
      <c r="F111" s="33"/>
      <c r="G111" s="33"/>
      <c r="H111" s="33"/>
      <c r="I111" s="33"/>
      <c r="J111" s="33"/>
      <c r="K111" s="33"/>
    </row>
    <row r="112" spans="1:23" x14ac:dyDescent="0.3">
      <c r="A112" s="32"/>
      <c r="B112" s="154" t="s">
        <v>166</v>
      </c>
      <c r="C112" s="33"/>
      <c r="D112" s="33"/>
      <c r="E112" s="33"/>
      <c r="F112" s="33"/>
      <c r="G112" s="33"/>
      <c r="H112" s="33"/>
      <c r="I112" s="33"/>
      <c r="J112" s="33"/>
      <c r="K112" s="33"/>
    </row>
    <row r="113" spans="2:2" x14ac:dyDescent="0.3">
      <c r="B113" s="155" t="s">
        <v>164</v>
      </c>
    </row>
    <row r="114" spans="2:2" x14ac:dyDescent="0.3">
      <c r="B114" s="155" t="s">
        <v>165</v>
      </c>
    </row>
    <row r="115" spans="2:2" x14ac:dyDescent="0.3">
      <c r="B115" s="34" t="s">
        <v>162</v>
      </c>
    </row>
    <row r="116" spans="2:2" x14ac:dyDescent="0.3">
      <c r="B116" s="34" t="s">
        <v>157</v>
      </c>
    </row>
  </sheetData>
  <mergeCells count="109">
    <mergeCell ref="N98:O98"/>
    <mergeCell ref="B99:D99"/>
    <mergeCell ref="B102:D102"/>
    <mergeCell ref="B100:D100"/>
    <mergeCell ref="B101:D101"/>
    <mergeCell ref="F98:K103"/>
    <mergeCell ref="N89:O89"/>
    <mergeCell ref="B90:D90"/>
    <mergeCell ref="I90:J90"/>
    <mergeCell ref="B91:D91"/>
    <mergeCell ref="I91:J91"/>
    <mergeCell ref="A104:K104"/>
    <mergeCell ref="B85:K85"/>
    <mergeCell ref="B86:K86"/>
    <mergeCell ref="B88:K88"/>
    <mergeCell ref="B89:D89"/>
    <mergeCell ref="I89:J89"/>
    <mergeCell ref="B92:D92"/>
    <mergeCell ref="I92:J92"/>
    <mergeCell ref="B93:K93"/>
    <mergeCell ref="B94:K94"/>
    <mergeCell ref="B95:K95"/>
    <mergeCell ref="B98:D98"/>
    <mergeCell ref="B103:D103"/>
    <mergeCell ref="B97:K97"/>
    <mergeCell ref="B87:K87"/>
    <mergeCell ref="N81:O81"/>
    <mergeCell ref="B81:D81"/>
    <mergeCell ref="B82:D82"/>
    <mergeCell ref="B83:D83"/>
    <mergeCell ref="B84:D84"/>
    <mergeCell ref="I81:J81"/>
    <mergeCell ref="I82:J82"/>
    <mergeCell ref="I83:J83"/>
    <mergeCell ref="I84:J84"/>
    <mergeCell ref="B77:K77"/>
    <mergeCell ref="B78:K78"/>
    <mergeCell ref="B79:K79"/>
    <mergeCell ref="B80:K80"/>
    <mergeCell ref="B72:C72"/>
    <mergeCell ref="B73:C73"/>
    <mergeCell ref="B74:C75"/>
    <mergeCell ref="N72:O72"/>
    <mergeCell ref="B26:K26"/>
    <mergeCell ref="A14:K14"/>
    <mergeCell ref="B40:K40"/>
    <mergeCell ref="B41:K41"/>
    <mergeCell ref="B42:K42"/>
    <mergeCell ref="A15:A23"/>
    <mergeCell ref="B51:K51"/>
    <mergeCell ref="B32:K32"/>
    <mergeCell ref="B33:K33"/>
    <mergeCell ref="B43:K43"/>
    <mergeCell ref="B52:D52"/>
    <mergeCell ref="B53:D53"/>
    <mergeCell ref="B54:D54"/>
    <mergeCell ref="B55:D55"/>
    <mergeCell ref="B62:D62"/>
    <mergeCell ref="B49:K49"/>
    <mergeCell ref="B50:K50"/>
    <mergeCell ref="B34:K34"/>
    <mergeCell ref="B35:K35"/>
    <mergeCell ref="B96:K96"/>
    <mergeCell ref="B6:K6"/>
    <mergeCell ref="B13:K13"/>
    <mergeCell ref="B11:K11"/>
    <mergeCell ref="B105:K105"/>
    <mergeCell ref="B67:K67"/>
    <mergeCell ref="B68:K68"/>
    <mergeCell ref="B69:K69"/>
    <mergeCell ref="B70:K70"/>
    <mergeCell ref="B71:K71"/>
    <mergeCell ref="B66:K66"/>
    <mergeCell ref="B58:K58"/>
    <mergeCell ref="B59:K59"/>
    <mergeCell ref="B60:K60"/>
    <mergeCell ref="B57:K57"/>
    <mergeCell ref="B61:K61"/>
    <mergeCell ref="B63:D63"/>
    <mergeCell ref="B64:D64"/>
    <mergeCell ref="B65:D65"/>
    <mergeCell ref="A1:K1"/>
    <mergeCell ref="A2:K2"/>
    <mergeCell ref="B3:K3"/>
    <mergeCell ref="B4:K4"/>
    <mergeCell ref="B5:K5"/>
    <mergeCell ref="B46:D46"/>
    <mergeCell ref="B47:D47"/>
    <mergeCell ref="B48:D48"/>
    <mergeCell ref="B7:K7"/>
    <mergeCell ref="B8:K8"/>
    <mergeCell ref="B9:K9"/>
    <mergeCell ref="B10:K10"/>
    <mergeCell ref="B27:D27"/>
    <mergeCell ref="B25:K25"/>
    <mergeCell ref="B31:K31"/>
    <mergeCell ref="B12:K12"/>
    <mergeCell ref="D15:K23"/>
    <mergeCell ref="B24:K24"/>
    <mergeCell ref="N36:O38"/>
    <mergeCell ref="B37:D37"/>
    <mergeCell ref="B38:D38"/>
    <mergeCell ref="B44:K44"/>
    <mergeCell ref="B45:D45"/>
    <mergeCell ref="B39:D39"/>
    <mergeCell ref="B36:D36"/>
    <mergeCell ref="B28:D28"/>
    <mergeCell ref="B29:D29"/>
    <mergeCell ref="B30:D30"/>
  </mergeCells>
  <printOptions horizontalCentered="1"/>
  <pageMargins left="0.31496062992125984" right="0.31496062992125984" top="0.35433070866141736" bottom="0.35433070866141736" header="0" footer="0"/>
  <pageSetup paperSize="9" scale="91" fitToHeight="3"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zoomScale="115" zoomScaleNormal="115" workbookViewId="0">
      <selection activeCell="A41" sqref="A41"/>
    </sheetView>
  </sheetViews>
  <sheetFormatPr defaultRowHeight="15.6" x14ac:dyDescent="0.3"/>
  <cols>
    <col min="1" max="1" width="18.88671875" style="3" customWidth="1"/>
    <col min="2" max="2" width="12" style="3" customWidth="1"/>
    <col min="3" max="3" width="19.6640625" style="3" customWidth="1"/>
    <col min="4" max="4" width="18.33203125" style="3" bestFit="1" customWidth="1"/>
    <col min="5" max="5" width="16.21875" style="3" bestFit="1" customWidth="1"/>
    <col min="6" max="6" width="8.6640625" style="4" bestFit="1" customWidth="1"/>
    <col min="7" max="7" width="12.6640625" style="3" bestFit="1" customWidth="1"/>
    <col min="8" max="16384" width="8.88671875" style="3"/>
  </cols>
  <sheetData>
    <row r="1" spans="1:7" x14ac:dyDescent="0.3">
      <c r="A1" s="2" t="s">
        <v>90</v>
      </c>
    </row>
    <row r="2" spans="1:7" x14ac:dyDescent="0.3">
      <c r="A2" s="2" t="s">
        <v>53</v>
      </c>
      <c r="E2" s="5"/>
      <c r="F2" s="6"/>
    </row>
    <row r="3" spans="1:7" x14ac:dyDescent="0.3">
      <c r="A3" s="2" t="s">
        <v>54</v>
      </c>
      <c r="E3" s="5"/>
      <c r="F3" s="6"/>
    </row>
    <row r="4" spans="1:7" x14ac:dyDescent="0.3">
      <c r="A4" s="3" t="s">
        <v>55</v>
      </c>
      <c r="E4" s="5"/>
      <c r="F4" s="6"/>
    </row>
    <row r="5" spans="1:7" x14ac:dyDescent="0.3">
      <c r="A5" s="3" t="s">
        <v>56</v>
      </c>
      <c r="E5" s="5"/>
      <c r="F5" s="6"/>
    </row>
    <row r="6" spans="1:7" x14ac:dyDescent="0.3">
      <c r="A6" s="3" t="s">
        <v>57</v>
      </c>
      <c r="E6" s="5"/>
      <c r="F6" s="6"/>
    </row>
    <row r="7" spans="1:7" x14ac:dyDescent="0.3">
      <c r="A7" s="7" t="s">
        <v>58</v>
      </c>
      <c r="B7" s="7" t="s">
        <v>59</v>
      </c>
      <c r="D7" s="2"/>
      <c r="E7" s="5"/>
      <c r="F7" s="6"/>
    </row>
    <row r="8" spans="1:7" x14ac:dyDescent="0.3">
      <c r="A8" s="8" t="s">
        <v>60</v>
      </c>
      <c r="B8" s="9">
        <v>0</v>
      </c>
      <c r="E8" s="5"/>
      <c r="F8" s="6"/>
    </row>
    <row r="9" spans="1:7" x14ac:dyDescent="0.3">
      <c r="A9" s="8" t="s">
        <v>61</v>
      </c>
      <c r="B9" s="10">
        <v>0.01</v>
      </c>
      <c r="E9" s="5"/>
      <c r="F9" s="6"/>
    </row>
    <row r="10" spans="1:7" x14ac:dyDescent="0.3">
      <c r="A10" s="8" t="s">
        <v>62</v>
      </c>
      <c r="B10" s="10">
        <v>1.2500000000000001E-2</v>
      </c>
      <c r="E10" s="5"/>
      <c r="F10" s="6"/>
    </row>
    <row r="11" spans="1:7" x14ac:dyDescent="0.3">
      <c r="A11" s="8" t="s">
        <v>63</v>
      </c>
      <c r="B11" s="10">
        <v>1.4999999999999999E-2</v>
      </c>
      <c r="E11" s="5"/>
      <c r="F11" s="6"/>
    </row>
    <row r="12" spans="1:7" x14ac:dyDescent="0.3">
      <c r="A12" s="8" t="s">
        <v>64</v>
      </c>
      <c r="B12" s="10">
        <v>0.02</v>
      </c>
      <c r="E12" s="5"/>
      <c r="F12" s="6"/>
    </row>
    <row r="13" spans="1:7" x14ac:dyDescent="0.3">
      <c r="A13" s="8"/>
      <c r="B13" s="10"/>
      <c r="E13" s="5"/>
      <c r="F13" s="6"/>
    </row>
    <row r="14" spans="1:7" ht="10.199999999999999" customHeight="1" x14ac:dyDescent="0.3">
      <c r="E14" s="5"/>
      <c r="F14" s="6"/>
    </row>
    <row r="15" spans="1:7" x14ac:dyDescent="0.3">
      <c r="A15" s="8" t="s">
        <v>65</v>
      </c>
      <c r="B15" s="7" t="s">
        <v>66</v>
      </c>
      <c r="C15" s="41" t="s">
        <v>67</v>
      </c>
      <c r="D15" s="42"/>
      <c r="E15" s="42"/>
      <c r="F15" s="42"/>
      <c r="G15" s="43"/>
    </row>
    <row r="16" spans="1:7" x14ac:dyDescent="0.3">
      <c r="A16" s="7" t="s">
        <v>68</v>
      </c>
      <c r="B16" s="7" t="s">
        <v>69</v>
      </c>
      <c r="C16" s="7" t="s">
        <v>70</v>
      </c>
      <c r="D16" s="7" t="s">
        <v>71</v>
      </c>
      <c r="E16" s="11" t="s">
        <v>72</v>
      </c>
      <c r="F16" s="12" t="s">
        <v>73</v>
      </c>
      <c r="G16" s="11" t="s">
        <v>28</v>
      </c>
    </row>
    <row r="17" spans="1:7" x14ac:dyDescent="0.3">
      <c r="A17" s="8">
        <v>1</v>
      </c>
      <c r="B17" s="13">
        <v>5000</v>
      </c>
      <c r="C17" s="13">
        <v>24000</v>
      </c>
      <c r="D17" s="13">
        <f>+B17+C17</f>
        <v>29000</v>
      </c>
      <c r="E17" s="14" t="str">
        <f>+A9</f>
        <v>20001 to 35000</v>
      </c>
      <c r="F17" s="15">
        <f>+B9</f>
        <v>0.01</v>
      </c>
      <c r="G17" s="16">
        <f>+D17*F17</f>
        <v>290</v>
      </c>
    </row>
    <row r="18" spans="1:7" x14ac:dyDescent="0.3">
      <c r="A18" s="8">
        <v>2</v>
      </c>
      <c r="B18" s="13">
        <v>15000</v>
      </c>
      <c r="C18" s="13">
        <v>35000</v>
      </c>
      <c r="D18" s="13">
        <f t="shared" ref="D18:D19" si="0">+B18+C18</f>
        <v>50000</v>
      </c>
      <c r="E18" s="14" t="str">
        <f>+A10</f>
        <v>35001 to 70000</v>
      </c>
      <c r="F18" s="15">
        <f>+B10</f>
        <v>1.2500000000000001E-2</v>
      </c>
      <c r="G18" s="16">
        <f t="shared" ref="G18:G19" si="1">+D18*F18</f>
        <v>625</v>
      </c>
    </row>
    <row r="19" spans="1:7" x14ac:dyDescent="0.3">
      <c r="A19" s="8">
        <v>3</v>
      </c>
      <c r="B19" s="13">
        <v>45000</v>
      </c>
      <c r="C19" s="13">
        <v>65000</v>
      </c>
      <c r="D19" s="13">
        <f t="shared" si="0"/>
        <v>110000</v>
      </c>
      <c r="E19" s="14" t="str">
        <f>+A12</f>
        <v>120001 and Above</v>
      </c>
      <c r="F19" s="15">
        <f>+B12</f>
        <v>0.02</v>
      </c>
      <c r="G19" s="16">
        <f t="shared" si="1"/>
        <v>2200</v>
      </c>
    </row>
    <row r="20" spans="1:7" ht="10.8" customHeight="1" x14ac:dyDescent="0.3">
      <c r="B20" s="17"/>
      <c r="C20" s="17"/>
      <c r="D20" s="17"/>
      <c r="E20" s="17"/>
      <c r="F20" s="18"/>
      <c r="G20" s="17"/>
    </row>
    <row r="21" spans="1:7" x14ac:dyDescent="0.3">
      <c r="A21" s="8" t="s">
        <v>65</v>
      </c>
      <c r="B21" s="19" t="s">
        <v>66</v>
      </c>
      <c r="C21" s="44" t="s">
        <v>74</v>
      </c>
      <c r="D21" s="45"/>
      <c r="E21" s="45"/>
      <c r="F21" s="45"/>
      <c r="G21" s="46"/>
    </row>
    <row r="22" spans="1:7" x14ac:dyDescent="0.3">
      <c r="A22" s="7" t="s">
        <v>68</v>
      </c>
      <c r="B22" s="19" t="s">
        <v>69</v>
      </c>
      <c r="C22" s="19" t="s">
        <v>70</v>
      </c>
      <c r="D22" s="19" t="s">
        <v>71</v>
      </c>
      <c r="E22" s="20" t="s">
        <v>72</v>
      </c>
      <c r="F22" s="21" t="s">
        <v>73</v>
      </c>
      <c r="G22" s="20" t="s">
        <v>28</v>
      </c>
    </row>
    <row r="23" spans="1:7" x14ac:dyDescent="0.3">
      <c r="A23" s="8">
        <v>1</v>
      </c>
      <c r="B23" s="13">
        <v>11000</v>
      </c>
      <c r="C23" s="13">
        <v>45000</v>
      </c>
      <c r="D23" s="13">
        <f>+B23+C23</f>
        <v>56000</v>
      </c>
      <c r="E23" s="14" t="str">
        <f>+A10</f>
        <v>35001 to 70000</v>
      </c>
      <c r="F23" s="22">
        <f>+B10</f>
        <v>1.2500000000000001E-2</v>
      </c>
      <c r="G23" s="16">
        <f>+D23*F23</f>
        <v>700</v>
      </c>
    </row>
    <row r="24" spans="1:7" x14ac:dyDescent="0.3">
      <c r="A24" s="8">
        <v>2</v>
      </c>
      <c r="B24" s="13">
        <v>15000</v>
      </c>
      <c r="C24" s="13">
        <v>14000</v>
      </c>
      <c r="D24" s="13">
        <f t="shared" ref="D24:D25" si="2">+B24+C24</f>
        <v>29000</v>
      </c>
      <c r="E24" s="14" t="str">
        <f>+A9</f>
        <v>20001 to 35000</v>
      </c>
      <c r="F24" s="22">
        <f>+B9</f>
        <v>0.01</v>
      </c>
      <c r="G24" s="16">
        <f t="shared" ref="G24:G25" si="3">+D24*F24</f>
        <v>290</v>
      </c>
    </row>
    <row r="25" spans="1:7" x14ac:dyDescent="0.3">
      <c r="A25" s="8">
        <v>3</v>
      </c>
      <c r="B25" s="13">
        <v>15000</v>
      </c>
      <c r="C25" s="13">
        <v>46000</v>
      </c>
      <c r="D25" s="13">
        <f t="shared" si="2"/>
        <v>61000</v>
      </c>
      <c r="E25" s="14" t="str">
        <f>+A11</f>
        <v>70001 to 120000</v>
      </c>
      <c r="F25" s="22">
        <f>+B11</f>
        <v>1.4999999999999999E-2</v>
      </c>
      <c r="G25" s="16">
        <f t="shared" si="3"/>
        <v>915</v>
      </c>
    </row>
    <row r="26" spans="1:7" ht="8.4" customHeight="1" x14ac:dyDescent="0.3">
      <c r="A26" s="23"/>
      <c r="B26" s="24"/>
      <c r="C26" s="24"/>
      <c r="D26" s="24"/>
      <c r="E26" s="25"/>
      <c r="F26" s="26"/>
      <c r="G26" s="24"/>
    </row>
    <row r="27" spans="1:7" x14ac:dyDescent="0.3">
      <c r="A27" s="8" t="s">
        <v>65</v>
      </c>
      <c r="B27" s="19" t="s">
        <v>66</v>
      </c>
      <c r="C27" s="44" t="s">
        <v>75</v>
      </c>
      <c r="D27" s="45"/>
      <c r="E27" s="45"/>
      <c r="F27" s="45"/>
      <c r="G27" s="46"/>
    </row>
    <row r="28" spans="1:7" x14ac:dyDescent="0.3">
      <c r="A28" s="7" t="s">
        <v>68</v>
      </c>
      <c r="B28" s="19" t="s">
        <v>69</v>
      </c>
      <c r="C28" s="19" t="s">
        <v>70</v>
      </c>
      <c r="D28" s="19" t="s">
        <v>71</v>
      </c>
      <c r="E28" s="20" t="s">
        <v>72</v>
      </c>
      <c r="F28" s="21" t="s">
        <v>73</v>
      </c>
      <c r="G28" s="20" t="s">
        <v>28</v>
      </c>
    </row>
    <row r="29" spans="1:7" x14ac:dyDescent="0.3">
      <c r="A29" s="8">
        <v>1</v>
      </c>
      <c r="B29" s="13">
        <v>0</v>
      </c>
      <c r="C29" s="13">
        <v>0</v>
      </c>
      <c r="D29" s="13">
        <f>+B29+C29</f>
        <v>0</v>
      </c>
      <c r="E29" s="14">
        <v>0</v>
      </c>
      <c r="F29" s="22"/>
      <c r="G29" s="16">
        <f>+D29*F29</f>
        <v>0</v>
      </c>
    </row>
    <row r="30" spans="1:7" x14ac:dyDescent="0.3">
      <c r="A30" s="8">
        <v>2</v>
      </c>
      <c r="B30" s="13">
        <v>11000</v>
      </c>
      <c r="C30" s="13">
        <v>35000</v>
      </c>
      <c r="D30" s="13">
        <f t="shared" ref="D30:D31" si="4">+B30+C30</f>
        <v>46000</v>
      </c>
      <c r="E30" s="14" t="str">
        <f>+A10</f>
        <v>35001 to 70000</v>
      </c>
      <c r="F30" s="22">
        <f>+B10</f>
        <v>1.2500000000000001E-2</v>
      </c>
      <c r="G30" s="16">
        <f t="shared" ref="G30:G31" si="5">+D30*F30</f>
        <v>575</v>
      </c>
    </row>
    <row r="31" spans="1:7" x14ac:dyDescent="0.3">
      <c r="A31" s="8">
        <v>3</v>
      </c>
      <c r="B31" s="13">
        <v>15000</v>
      </c>
      <c r="C31" s="13">
        <v>10000</v>
      </c>
      <c r="D31" s="13">
        <f t="shared" si="4"/>
        <v>25000</v>
      </c>
      <c r="E31" s="14" t="str">
        <f>+A9</f>
        <v>20001 to 35000</v>
      </c>
      <c r="F31" s="22">
        <f>+B9</f>
        <v>0.01</v>
      </c>
      <c r="G31" s="16">
        <f t="shared" si="5"/>
        <v>250</v>
      </c>
    </row>
    <row r="32" spans="1:7" ht="7.2" customHeight="1" x14ac:dyDescent="0.3">
      <c r="A32" s="23"/>
      <c r="B32" s="24"/>
      <c r="C32" s="24"/>
      <c r="D32" s="24"/>
      <c r="E32" s="25"/>
      <c r="F32" s="26"/>
      <c r="G32" s="24"/>
    </row>
    <row r="33" spans="1:7" x14ac:dyDescent="0.3">
      <c r="A33" s="8"/>
      <c r="B33" s="44" t="s">
        <v>76</v>
      </c>
      <c r="C33" s="45"/>
      <c r="D33" s="45"/>
      <c r="E33" s="45"/>
      <c r="F33" s="45"/>
      <c r="G33" s="46"/>
    </row>
    <row r="34" spans="1:7" x14ac:dyDescent="0.3">
      <c r="A34" s="7" t="s">
        <v>68</v>
      </c>
      <c r="B34" s="19" t="s">
        <v>69</v>
      </c>
      <c r="C34" s="19" t="s">
        <v>70</v>
      </c>
      <c r="D34" s="19" t="s">
        <v>71</v>
      </c>
      <c r="E34" s="20"/>
      <c r="F34" s="21"/>
      <c r="G34" s="20" t="s">
        <v>28</v>
      </c>
    </row>
    <row r="35" spans="1:7" x14ac:dyDescent="0.3">
      <c r="A35" s="8">
        <v>1</v>
      </c>
      <c r="B35" s="13">
        <f>+B17+B23+B29</f>
        <v>16000</v>
      </c>
      <c r="C35" s="13">
        <f>+C17+C23+C29</f>
        <v>69000</v>
      </c>
      <c r="D35" s="13">
        <f>+B35+C35</f>
        <v>85000</v>
      </c>
      <c r="E35" s="14"/>
      <c r="F35" s="22"/>
      <c r="G35" s="19">
        <f>+G17+G23+G29</f>
        <v>990</v>
      </c>
    </row>
    <row r="36" spans="1:7" x14ac:dyDescent="0.3">
      <c r="A36" s="8">
        <v>2</v>
      </c>
      <c r="B36" s="13">
        <f t="shared" ref="B36:C37" si="6">+B18+B24+B30</f>
        <v>41000</v>
      </c>
      <c r="C36" s="13">
        <f t="shared" si="6"/>
        <v>84000</v>
      </c>
      <c r="D36" s="13">
        <f t="shared" ref="D36:D37" si="7">+B36+C36</f>
        <v>125000</v>
      </c>
      <c r="E36" s="14"/>
      <c r="F36" s="22"/>
      <c r="G36" s="19">
        <f t="shared" ref="G36:G37" si="8">+G18+G24+G30</f>
        <v>1490</v>
      </c>
    </row>
    <row r="37" spans="1:7" x14ac:dyDescent="0.3">
      <c r="A37" s="8">
        <v>3</v>
      </c>
      <c r="B37" s="13">
        <f t="shared" si="6"/>
        <v>75000</v>
      </c>
      <c r="C37" s="13">
        <f t="shared" si="6"/>
        <v>121000</v>
      </c>
      <c r="D37" s="13">
        <f t="shared" si="7"/>
        <v>196000</v>
      </c>
      <c r="E37" s="14"/>
      <c r="F37" s="22"/>
      <c r="G37" s="19">
        <f t="shared" si="8"/>
        <v>3365</v>
      </c>
    </row>
    <row r="38" spans="1:7" x14ac:dyDescent="0.3">
      <c r="A38" s="3" t="s">
        <v>77</v>
      </c>
    </row>
    <row r="39" spans="1:7" x14ac:dyDescent="0.3">
      <c r="A39" s="3" t="s">
        <v>78</v>
      </c>
    </row>
    <row r="40" spans="1:7" x14ac:dyDescent="0.3">
      <c r="A40" s="3" t="s">
        <v>79</v>
      </c>
    </row>
    <row r="51" spans="3:14" x14ac:dyDescent="0.3">
      <c r="E51" s="3" t="s">
        <v>80</v>
      </c>
      <c r="F51" s="4" t="s">
        <v>81</v>
      </c>
      <c r="K51" s="3" t="s">
        <v>82</v>
      </c>
      <c r="M51" s="3" t="s">
        <v>52</v>
      </c>
    </row>
    <row r="52" spans="3:14" x14ac:dyDescent="0.3">
      <c r="C52" s="3" t="s">
        <v>83</v>
      </c>
      <c r="D52" s="3" t="s">
        <v>84</v>
      </c>
      <c r="E52" s="3">
        <v>0.33</v>
      </c>
      <c r="F52" s="17">
        <v>193.25</v>
      </c>
      <c r="G52" s="27">
        <f>+F52/E52</f>
        <v>585.60606060606062</v>
      </c>
      <c r="H52" s="3">
        <f>+F52*18</f>
        <v>3478.5</v>
      </c>
      <c r="I52" s="3">
        <f>+H52/E52</f>
        <v>10540.90909090909</v>
      </c>
      <c r="K52" s="3">
        <v>500</v>
      </c>
      <c r="L52" s="3">
        <f>+K52*E52</f>
        <v>165</v>
      </c>
      <c r="M52" s="3">
        <v>5000</v>
      </c>
      <c r="N52" s="3">
        <f>+K52*M52</f>
        <v>2500000</v>
      </c>
    </row>
    <row r="53" spans="3:14" x14ac:dyDescent="0.3">
      <c r="C53" s="3" t="s">
        <v>85</v>
      </c>
      <c r="D53" s="3" t="s">
        <v>86</v>
      </c>
      <c r="E53" s="3">
        <v>2.9999999999999997E-4</v>
      </c>
      <c r="F53" s="17">
        <v>134.97999999999999</v>
      </c>
      <c r="G53" s="27">
        <f t="shared" ref="G53:G56" si="9">+F53/E53</f>
        <v>449933.33333333331</v>
      </c>
      <c r="H53" s="3">
        <f t="shared" ref="H53:H56" si="10">+F53*18</f>
        <v>2429.64</v>
      </c>
      <c r="I53" s="3">
        <f t="shared" ref="I53:I56" si="11">+H53/E53</f>
        <v>8098800</v>
      </c>
      <c r="J53" s="17">
        <f>+I53/100000</f>
        <v>80.988</v>
      </c>
      <c r="K53" s="3">
        <v>500000</v>
      </c>
      <c r="L53" s="3">
        <f>+K53*E53</f>
        <v>150</v>
      </c>
      <c r="M53" s="3">
        <f>+K53/100000</f>
        <v>5</v>
      </c>
    </row>
    <row r="54" spans="3:14" x14ac:dyDescent="0.3">
      <c r="C54" s="3" t="s">
        <v>87</v>
      </c>
      <c r="D54" s="3" t="s">
        <v>84</v>
      </c>
      <c r="E54" s="3">
        <v>7.0000000000000001E-3</v>
      </c>
      <c r="F54" s="17">
        <v>2.76</v>
      </c>
      <c r="G54" s="27">
        <f t="shared" si="9"/>
        <v>394.28571428571422</v>
      </c>
      <c r="H54" s="3">
        <f t="shared" si="10"/>
        <v>49.679999999999993</v>
      </c>
      <c r="I54" s="3">
        <f t="shared" si="11"/>
        <v>7097.142857142856</v>
      </c>
      <c r="K54" s="3">
        <v>5000</v>
      </c>
      <c r="L54" s="3">
        <f>+K54*E54</f>
        <v>35</v>
      </c>
      <c r="M54" s="3">
        <v>50</v>
      </c>
      <c r="N54" s="3">
        <f>+K54*M54</f>
        <v>250000</v>
      </c>
    </row>
    <row r="55" spans="3:14" x14ac:dyDescent="0.3">
      <c r="C55" s="3" t="s">
        <v>88</v>
      </c>
      <c r="D55" s="3" t="s">
        <v>86</v>
      </c>
      <c r="E55" s="3">
        <v>4.0000000000000002E-4</v>
      </c>
      <c r="F55" s="17">
        <v>4.1040000000000001</v>
      </c>
      <c r="G55" s="27">
        <f t="shared" si="9"/>
        <v>10260</v>
      </c>
      <c r="H55" s="3">
        <f t="shared" si="10"/>
        <v>73.872</v>
      </c>
      <c r="I55" s="3">
        <f t="shared" si="11"/>
        <v>184680</v>
      </c>
      <c r="K55" s="3">
        <v>10000</v>
      </c>
      <c r="L55" s="3">
        <f>+K55*E55</f>
        <v>4</v>
      </c>
    </row>
    <row r="56" spans="3:14" x14ac:dyDescent="0.3">
      <c r="C56" s="3" t="s">
        <v>89</v>
      </c>
      <c r="D56" s="3" t="s">
        <v>86</v>
      </c>
      <c r="E56" s="3">
        <v>6.9999999999999994E-5</v>
      </c>
      <c r="F56" s="17">
        <v>1.3109999999999999</v>
      </c>
      <c r="G56" s="27">
        <f t="shared" si="9"/>
        <v>18728.571428571431</v>
      </c>
      <c r="H56" s="3">
        <f t="shared" si="10"/>
        <v>23.597999999999999</v>
      </c>
      <c r="I56" s="3">
        <f t="shared" si="11"/>
        <v>337114.28571428574</v>
      </c>
      <c r="K56" s="3">
        <v>100000</v>
      </c>
      <c r="L56" s="3">
        <f>+K56*E56</f>
        <v>6.9999999999999991</v>
      </c>
    </row>
    <row r="57" spans="3:14" x14ac:dyDescent="0.3">
      <c r="L57" s="2">
        <f>SUM(L52:L56)</f>
        <v>361</v>
      </c>
    </row>
    <row r="58" spans="3:14" x14ac:dyDescent="0.3">
      <c r="F58" s="28">
        <f>SUM(F52:F57)</f>
        <v>336.40499999999997</v>
      </c>
      <c r="L58" s="3">
        <v>350</v>
      </c>
      <c r="M58" s="3">
        <v>3500</v>
      </c>
      <c r="N58" s="3">
        <f>+M58/L58</f>
        <v>10</v>
      </c>
    </row>
  </sheetData>
  <mergeCells count="4">
    <mergeCell ref="C15:G15"/>
    <mergeCell ref="C21:G21"/>
    <mergeCell ref="C27:G27"/>
    <mergeCell ref="B33:G3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Incentive</vt:lpstr>
      <vt:lpstr>Bhishi New</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dc:creator>
  <cp:lastModifiedBy>Account</cp:lastModifiedBy>
  <dcterms:created xsi:type="dcterms:W3CDTF">2021-06-15T09:47:45Z</dcterms:created>
  <dcterms:modified xsi:type="dcterms:W3CDTF">2021-06-16T12:31:48Z</dcterms:modified>
</cp:coreProperties>
</file>