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inesh Sir BKP 27.1.18\Share\D\USERS\Manager Review meeting Sept\"/>
    </mc:Choice>
  </mc:AlternateContent>
  <bookViews>
    <workbookView xWindow="-108" yWindow="-108" windowWidth="20604" windowHeight="9312" activeTab="2"/>
  </bookViews>
  <sheets>
    <sheet name="Incentive" sheetId="2" r:id="rId1"/>
    <sheet name="Bhishi New" sheetId="6" r:id="rId2"/>
    <sheet name="Other Incentive" sheetId="5"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55" i="2" l="1"/>
  <c r="I86" i="2" l="1"/>
  <c r="I85" i="2"/>
  <c r="AU80" i="2" l="1"/>
  <c r="AU78" i="2"/>
  <c r="AU77" i="2"/>
  <c r="AU76" i="2"/>
  <c r="AU72" i="2"/>
  <c r="AU71" i="2"/>
  <c r="AU70" i="2"/>
  <c r="AU69" i="2"/>
  <c r="AU68" i="2"/>
  <c r="AU67" i="2"/>
  <c r="AU66" i="2"/>
  <c r="AU65" i="2"/>
  <c r="AU64" i="2"/>
  <c r="AU63" i="2"/>
  <c r="AU62" i="2"/>
  <c r="AU61" i="2"/>
  <c r="AR80" i="2"/>
  <c r="AS80" i="2" s="1"/>
  <c r="AP80" i="2"/>
  <c r="AQ80" i="2" s="1"/>
  <c r="AR78" i="2"/>
  <c r="AS78" i="2" s="1"/>
  <c r="AP78" i="2"/>
  <c r="AQ78" i="2" s="1"/>
  <c r="AR77" i="2"/>
  <c r="AS77" i="2" s="1"/>
  <c r="AP77" i="2"/>
  <c r="AQ77" i="2" s="1"/>
  <c r="AR76" i="2"/>
  <c r="AS76" i="2" s="1"/>
  <c r="AP76" i="2"/>
  <c r="AQ76" i="2" s="1"/>
  <c r="AN72" i="2"/>
  <c r="AR72" i="2" s="1"/>
  <c r="AS72" i="2" s="1"/>
  <c r="AN71" i="2"/>
  <c r="AR71" i="2" s="1"/>
  <c r="AS71" i="2" s="1"/>
  <c r="AN70" i="2"/>
  <c r="AR70" i="2" s="1"/>
  <c r="AS70" i="2" s="1"/>
  <c r="AN69" i="2"/>
  <c r="AR69" i="2" s="1"/>
  <c r="AS69" i="2" s="1"/>
  <c r="AN68" i="2"/>
  <c r="AR68" i="2" s="1"/>
  <c r="AS68" i="2" s="1"/>
  <c r="AN67" i="2"/>
  <c r="AP67" i="2" s="1"/>
  <c r="AQ67" i="2" s="1"/>
  <c r="AN66" i="2"/>
  <c r="AP66" i="2" s="1"/>
  <c r="AQ66" i="2" s="1"/>
  <c r="AN65" i="2"/>
  <c r="AR65" i="2" s="1"/>
  <c r="AS65" i="2" s="1"/>
  <c r="AN64" i="2"/>
  <c r="AR64" i="2" s="1"/>
  <c r="AS64" i="2" s="1"/>
  <c r="AN63" i="2"/>
  <c r="AR63" i="2" s="1"/>
  <c r="AS63" i="2" s="1"/>
  <c r="AN62" i="2"/>
  <c r="AR62" i="2" s="1"/>
  <c r="AS62" i="2" s="1"/>
  <c r="AN61" i="2"/>
  <c r="AP61" i="2" s="1"/>
  <c r="AK80" i="2"/>
  <c r="AK78" i="2"/>
  <c r="AK77" i="2"/>
  <c r="AK76" i="2"/>
  <c r="AK72" i="2"/>
  <c r="AK71" i="2"/>
  <c r="AK70" i="2"/>
  <c r="AK69" i="2"/>
  <c r="AK68" i="2"/>
  <c r="AK67" i="2"/>
  <c r="AK66" i="2"/>
  <c r="AK65" i="2"/>
  <c r="AK64" i="2"/>
  <c r="AK63" i="2"/>
  <c r="AK62" i="2"/>
  <c r="AK61" i="2"/>
  <c r="AH80" i="2"/>
  <c r="AI80" i="2" s="1"/>
  <c r="AF80" i="2"/>
  <c r="AG80" i="2" s="1"/>
  <c r="AD78" i="2"/>
  <c r="AH78" i="2" s="1"/>
  <c r="AI78" i="2" s="1"/>
  <c r="AD77" i="2"/>
  <c r="AH77" i="2" s="1"/>
  <c r="AI77" i="2" s="1"/>
  <c r="AD76" i="2"/>
  <c r="AH76" i="2" s="1"/>
  <c r="AI76" i="2" s="1"/>
  <c r="AD72" i="2"/>
  <c r="AH72" i="2" s="1"/>
  <c r="AI72" i="2" s="1"/>
  <c r="AD71" i="2"/>
  <c r="AH71" i="2" s="1"/>
  <c r="AI71" i="2" s="1"/>
  <c r="AD70" i="2"/>
  <c r="AF70" i="2" s="1"/>
  <c r="AG70" i="2" s="1"/>
  <c r="AD69" i="2"/>
  <c r="AF69" i="2" s="1"/>
  <c r="AG69" i="2" s="1"/>
  <c r="AD68" i="2"/>
  <c r="AH68" i="2" s="1"/>
  <c r="AI68" i="2" s="1"/>
  <c r="AD67" i="2"/>
  <c r="AF67" i="2" s="1"/>
  <c r="AG67" i="2" s="1"/>
  <c r="AD66" i="2"/>
  <c r="AH66" i="2" s="1"/>
  <c r="AI66" i="2" s="1"/>
  <c r="AD65" i="2"/>
  <c r="AH65" i="2" s="1"/>
  <c r="AI65" i="2" s="1"/>
  <c r="AD64" i="2"/>
  <c r="AH64" i="2" s="1"/>
  <c r="AI64" i="2" s="1"/>
  <c r="AD63" i="2"/>
  <c r="AH63" i="2" s="1"/>
  <c r="AI63" i="2" s="1"/>
  <c r="AD62" i="2"/>
  <c r="AF62" i="2" s="1"/>
  <c r="AG62" i="2" s="1"/>
  <c r="AD61" i="2"/>
  <c r="AA65" i="2"/>
  <c r="AA64" i="2"/>
  <c r="Z64" i="2"/>
  <c r="Y64" i="2"/>
  <c r="X64" i="2"/>
  <c r="W64" i="2"/>
  <c r="Y65" i="2"/>
  <c r="S66" i="2"/>
  <c r="R66" i="2"/>
  <c r="Q66" i="2"/>
  <c r="Z66" i="2"/>
  <c r="X66" i="2"/>
  <c r="W66" i="2"/>
  <c r="T65" i="2"/>
  <c r="W65" i="2"/>
  <c r="X65" i="2" s="1"/>
  <c r="T64" i="2"/>
  <c r="T63" i="2"/>
  <c r="Z57" i="2"/>
  <c r="Y57" i="2"/>
  <c r="X57" i="2"/>
  <c r="W57" i="2"/>
  <c r="AA56" i="2"/>
  <c r="W56" i="2"/>
  <c r="X56" i="2" s="1"/>
  <c r="T57" i="2"/>
  <c r="U57" i="2" s="1"/>
  <c r="T56" i="2"/>
  <c r="U56" i="2" s="1"/>
  <c r="T55" i="2"/>
  <c r="U55" i="2" s="1"/>
  <c r="R58" i="2"/>
  <c r="Q58" i="2"/>
  <c r="AJ80" i="2" l="1"/>
  <c r="AF68" i="2"/>
  <c r="AG68" i="2" s="1"/>
  <c r="AJ68" i="2" s="1"/>
  <c r="AR66" i="2"/>
  <c r="AS66" i="2" s="1"/>
  <c r="AT66" i="2" s="1"/>
  <c r="AF76" i="2"/>
  <c r="AG76" i="2" s="1"/>
  <c r="AJ76" i="2" s="1"/>
  <c r="AF63" i="2"/>
  <c r="AG63" i="2" s="1"/>
  <c r="AJ63" i="2" s="1"/>
  <c r="AF66" i="2"/>
  <c r="AG66" i="2" s="1"/>
  <c r="AJ66" i="2" s="1"/>
  <c r="AF78" i="2"/>
  <c r="AG78" i="2" s="1"/>
  <c r="AJ78" i="2" s="1"/>
  <c r="AF71" i="2"/>
  <c r="AG71" i="2" s="1"/>
  <c r="AJ71" i="2" s="1"/>
  <c r="AR67" i="2"/>
  <c r="AS67" i="2" s="1"/>
  <c r="AT67" i="2" s="1"/>
  <c r="X58" i="2"/>
  <c r="Y56" i="2"/>
  <c r="Z56" i="2" s="1"/>
  <c r="Z58" i="2" s="1"/>
  <c r="W67" i="2"/>
  <c r="AF64" i="2"/>
  <c r="AG64" i="2" s="1"/>
  <c r="AJ64" i="2" s="1"/>
  <c r="AF72" i="2"/>
  <c r="AG72" i="2" s="1"/>
  <c r="AJ72" i="2" s="1"/>
  <c r="AF77" i="2"/>
  <c r="AG77" i="2" s="1"/>
  <c r="AJ77" i="2" s="1"/>
  <c r="AP62" i="2"/>
  <c r="AQ62" i="2" s="1"/>
  <c r="AT62" i="2" s="1"/>
  <c r="AH70" i="2"/>
  <c r="AI70" i="2" s="1"/>
  <c r="AJ70" i="2" s="1"/>
  <c r="AH67" i="2"/>
  <c r="AI67" i="2" s="1"/>
  <c r="AJ67" i="2" s="1"/>
  <c r="W58" i="2"/>
  <c r="S67" i="2"/>
  <c r="AF65" i="2"/>
  <c r="AG65" i="2" s="1"/>
  <c r="AJ65" i="2" s="1"/>
  <c r="AH61" i="2"/>
  <c r="AI61" i="2" s="1"/>
  <c r="AH69" i="2"/>
  <c r="AI69" i="2" s="1"/>
  <c r="AJ69" i="2" s="1"/>
  <c r="AP65" i="2"/>
  <c r="AQ65" i="2" s="1"/>
  <c r="AT65" i="2" s="1"/>
  <c r="AF61" i="2"/>
  <c r="AP70" i="2"/>
  <c r="AQ70" i="2" s="1"/>
  <c r="AT70" i="2" s="1"/>
  <c r="AH62" i="2"/>
  <c r="AI62" i="2" s="1"/>
  <c r="AJ62" i="2" s="1"/>
  <c r="AQ61" i="2"/>
  <c r="AT78" i="2"/>
  <c r="AT76" i="2"/>
  <c r="AT77" i="2"/>
  <c r="AT80" i="2"/>
  <c r="AP64" i="2"/>
  <c r="AQ64" i="2" s="1"/>
  <c r="AT64" i="2" s="1"/>
  <c r="AP72" i="2"/>
  <c r="AQ72" i="2" s="1"/>
  <c r="AT72" i="2" s="1"/>
  <c r="AP63" i="2"/>
  <c r="AQ63" i="2" s="1"/>
  <c r="AT63" i="2" s="1"/>
  <c r="AP71" i="2"/>
  <c r="AQ71" i="2" s="1"/>
  <c r="AT71" i="2" s="1"/>
  <c r="AP68" i="2"/>
  <c r="AQ68" i="2" s="1"/>
  <c r="AT68" i="2" s="1"/>
  <c r="AP69" i="2"/>
  <c r="AQ69" i="2" s="1"/>
  <c r="AT69" i="2" s="1"/>
  <c r="AR61" i="2"/>
  <c r="AS61" i="2" s="1"/>
  <c r="X67" i="2"/>
  <c r="U58" i="2"/>
  <c r="N58" i="6"/>
  <c r="F58" i="6"/>
  <c r="L56" i="6"/>
  <c r="H56" i="6"/>
  <c r="I56" i="6" s="1"/>
  <c r="G56" i="6"/>
  <c r="L55" i="6"/>
  <c r="H55" i="6"/>
  <c r="I55" i="6" s="1"/>
  <c r="G55" i="6"/>
  <c r="N54" i="6"/>
  <c r="L54" i="6"/>
  <c r="I54" i="6"/>
  <c r="H54" i="6"/>
  <c r="G54" i="6"/>
  <c r="M53" i="6"/>
  <c r="L53" i="6"/>
  <c r="I53" i="6"/>
  <c r="J53" i="6" s="1"/>
  <c r="H53" i="6"/>
  <c r="G53" i="6"/>
  <c r="N52" i="6"/>
  <c r="L52" i="6"/>
  <c r="L57" i="6" s="1"/>
  <c r="H52" i="6"/>
  <c r="I52" i="6" s="1"/>
  <c r="G52" i="6"/>
  <c r="C37" i="6"/>
  <c r="D37" i="6" s="1"/>
  <c r="B37" i="6"/>
  <c r="C36" i="6"/>
  <c r="D36" i="6" s="1"/>
  <c r="B36" i="6"/>
  <c r="C35" i="6"/>
  <c r="D35" i="6" s="1"/>
  <c r="B35" i="6"/>
  <c r="F31" i="6"/>
  <c r="G31" i="6" s="1"/>
  <c r="E31" i="6"/>
  <c r="D31" i="6"/>
  <c r="G30" i="6"/>
  <c r="F30" i="6"/>
  <c r="E30" i="6"/>
  <c r="D30" i="6"/>
  <c r="D29" i="6"/>
  <c r="G29" i="6" s="1"/>
  <c r="G25" i="6"/>
  <c r="F25" i="6"/>
  <c r="E25" i="6"/>
  <c r="D25" i="6"/>
  <c r="F24" i="6"/>
  <c r="E24" i="6"/>
  <c r="D24" i="6"/>
  <c r="G24" i="6" s="1"/>
  <c r="G23" i="6"/>
  <c r="F23" i="6"/>
  <c r="E23" i="6"/>
  <c r="D23" i="6"/>
  <c r="F19" i="6"/>
  <c r="E19" i="6"/>
  <c r="D19" i="6"/>
  <c r="G19" i="6" s="1"/>
  <c r="G18" i="6"/>
  <c r="G36" i="6" s="1"/>
  <c r="F18" i="6"/>
  <c r="E18" i="6"/>
  <c r="D18" i="6"/>
  <c r="F17" i="6"/>
  <c r="E17" i="6"/>
  <c r="D17" i="6"/>
  <c r="G17" i="6" s="1"/>
  <c r="G35" i="6" s="1"/>
  <c r="AT61" i="2" l="1"/>
  <c r="AG61" i="2"/>
  <c r="AJ61" i="2" s="1"/>
  <c r="Y58" i="2"/>
  <c r="Z67" i="2"/>
  <c r="Y67" i="2"/>
  <c r="G37" i="6"/>
  <c r="K43" i="2"/>
  <c r="K42" i="2" l="1"/>
  <c r="K41" i="2"/>
  <c r="J41" i="2"/>
  <c r="J42" i="2" s="1"/>
  <c r="H42" i="2"/>
  <c r="H43" i="2" s="1"/>
  <c r="G42" i="2"/>
  <c r="G43" i="2" s="1"/>
  <c r="I41" i="2"/>
  <c r="I43" i="2" l="1"/>
  <c r="I42" i="2"/>
  <c r="K31" i="2"/>
  <c r="J31" i="2"/>
  <c r="J43" i="2" s="1"/>
  <c r="I31" i="2"/>
  <c r="K30" i="2"/>
  <c r="J30" i="2"/>
  <c r="I30" i="2"/>
  <c r="K29" i="2"/>
  <c r="J29" i="2"/>
  <c r="I29" i="2"/>
  <c r="I84" i="2" l="1"/>
  <c r="H80" i="2"/>
  <c r="H79" i="2"/>
  <c r="H78" i="2"/>
  <c r="E80" i="2"/>
  <c r="F80" i="2" s="1"/>
  <c r="E79" i="2" l="1"/>
  <c r="F79" i="2" s="1"/>
  <c r="E78" i="2"/>
  <c r="F78" i="2" s="1"/>
  <c r="K86" i="2" l="1"/>
  <c r="K85" i="2"/>
  <c r="K84" i="2"/>
</calcChain>
</file>

<file path=xl/sharedStrings.xml><?xml version="1.0" encoding="utf-8"?>
<sst xmlns="http://schemas.openxmlformats.org/spreadsheetml/2006/main" count="339" uniqueCount="201">
  <si>
    <t>Sr No</t>
  </si>
  <si>
    <t>Slabs</t>
  </si>
  <si>
    <t>Pay-out</t>
  </si>
  <si>
    <t>Sales Person</t>
  </si>
  <si>
    <t>Grade</t>
  </si>
  <si>
    <t xml:space="preserve">Sales Incentive  </t>
  </si>
  <si>
    <t>GTS SI</t>
  </si>
  <si>
    <t>Total SI</t>
  </si>
  <si>
    <t>135% and above</t>
  </si>
  <si>
    <t>A</t>
  </si>
  <si>
    <t>B</t>
  </si>
  <si>
    <t>C</t>
  </si>
  <si>
    <t>Achievement</t>
  </si>
  <si>
    <t>70% to 80%</t>
  </si>
  <si>
    <t>Contribution Margin</t>
  </si>
  <si>
    <t>GTS 2X Conversion</t>
  </si>
  <si>
    <t>65% to 70%</t>
  </si>
  <si>
    <t>Below 65%</t>
  </si>
  <si>
    <t>NIL</t>
  </si>
  <si>
    <t>Pay out %</t>
  </si>
  <si>
    <t>30001 to 60000</t>
  </si>
  <si>
    <t>60001 to 100000</t>
  </si>
  <si>
    <t>Platinum</t>
  </si>
  <si>
    <t>Employee</t>
  </si>
  <si>
    <t>Contribution Margin (CM)</t>
  </si>
  <si>
    <t xml:space="preserve">We introduce new Incentive type Contribution Margin for Sales Person. </t>
  </si>
  <si>
    <t>It is same as like as diamond weightage rule.</t>
  </si>
  <si>
    <t>Same SI slabs applicable to SS Weightage Incentive</t>
  </si>
  <si>
    <t>its calculate on basis of Branch Sales not individual</t>
  </si>
  <si>
    <t>Sterling Silver Weightage</t>
  </si>
  <si>
    <t>We give Sterling silver Target on basis of Silver ornament Target and Calculate Incentive</t>
  </si>
  <si>
    <t>Sterling silver target amount calculated on Revised Silver ornament target</t>
  </si>
  <si>
    <t>Target</t>
  </si>
  <si>
    <t>slab applicable</t>
  </si>
  <si>
    <t>As per old incentive scheme only for gold and diamond Sales person</t>
  </si>
  <si>
    <t>Same SI slabs applicable to CM Incentive as mention above</t>
  </si>
  <si>
    <t>Same SI slabs applicable to Diamond Weightage Incentive</t>
  </si>
  <si>
    <t>80% to 90%</t>
  </si>
  <si>
    <t>90% to 100%</t>
  </si>
  <si>
    <t>100% to 115%</t>
  </si>
  <si>
    <t>115% to 135%</t>
  </si>
  <si>
    <t>Sales</t>
  </si>
  <si>
    <t xml:space="preserve">E.g.- </t>
  </si>
  <si>
    <t xml:space="preserve">GTS Tentative Amount </t>
  </si>
  <si>
    <t>We changes Slab of Bhishi Amount and payout % of Incentive</t>
  </si>
  <si>
    <t>Above GTS applicable for All Sales and non sales (Operational) employee.</t>
  </si>
  <si>
    <t>No Grade consider for GTS Incentive</t>
  </si>
  <si>
    <t>Incentive applicable as Sales Slab on Conversion of GTS to Sales</t>
  </si>
  <si>
    <t>100001 and Above</t>
  </si>
  <si>
    <t>GTS and Kalpataru Yojana Amount consider cumulative</t>
  </si>
  <si>
    <t xml:space="preserve">Monthly GTS Slab Amount </t>
  </si>
  <si>
    <t>GTS Bhishi and Kalpataru Yojana Scheme Incentive</t>
  </si>
  <si>
    <t>GTS Amount</t>
  </si>
  <si>
    <t>Month</t>
  </si>
  <si>
    <t>July</t>
  </si>
  <si>
    <t>Kalaptaru Amount</t>
  </si>
  <si>
    <t>Total Bhishi Amount</t>
  </si>
  <si>
    <t>Slab Applicable</t>
  </si>
  <si>
    <t>Payout %</t>
  </si>
  <si>
    <t>eg- Quarter 2, employee joined in August, then his payout calculation for August and September only not for July month.</t>
  </si>
  <si>
    <t>SI Amount</t>
  </si>
  <si>
    <t>August</t>
  </si>
  <si>
    <t>September</t>
  </si>
  <si>
    <t xml:space="preserve">Quarter 2 </t>
  </si>
  <si>
    <t>Slab and Payout % are applicable for monthly basis only</t>
  </si>
  <si>
    <t xml:space="preserve"> If employee joined in middle of quarter then its consider his present month for Payout %</t>
  </si>
  <si>
    <t>Sales Incentive  (SI)</t>
  </si>
  <si>
    <t>Gold and Diamond Sales Person</t>
  </si>
  <si>
    <t>Type of Incentive</t>
  </si>
  <si>
    <t>Sr No.</t>
  </si>
  <si>
    <t>Diamond Weightage Incentive</t>
  </si>
  <si>
    <t>Diamond Weightage</t>
  </si>
  <si>
    <t>CM Incentive are applicable on Revised Contribution margin amount vs Actual Contribution margin Amount</t>
  </si>
  <si>
    <t>Eligibility Slab</t>
  </si>
  <si>
    <t>Incentive Amount</t>
  </si>
  <si>
    <t>SI Amt</t>
  </si>
  <si>
    <t>Bhishi Amount Redeemed (Branch)</t>
  </si>
  <si>
    <t>Sales Against Bhishi (Branch)</t>
  </si>
  <si>
    <t>New Incentive Structure - Monthly Calculation Grade wise</t>
  </si>
  <si>
    <t>Sales Incentive as per old method which is based on Sales person grade as A,B and C, Its SI amount will be fixed as his grade which is mention in below table</t>
  </si>
  <si>
    <t>If Branch performance above  65 % then SI applicable to all Sales Person.</t>
  </si>
  <si>
    <t>We introduce new Sterling silver Weightage incentive for Silver sales person.</t>
  </si>
  <si>
    <t>E.g.-  Silver ornament target for Quarter - Rs. 50,00,000/-  and X % Sterling silver target on this amount. If 10% Sterling silver target then its value will be Rs.5,00,000/-</t>
  </si>
  <si>
    <t>Bhishi Sales should be more than 2X (double) against Bhishi Amount</t>
  </si>
  <si>
    <t xml:space="preserve">E.g.- If Bhishi Amount 1,00,000/- </t>
  </si>
  <si>
    <t>Branch Contribution Margin applicable to all Sales person ( already used for Operation and back office staff)</t>
  </si>
  <si>
    <t>EG</t>
  </si>
  <si>
    <t>%</t>
  </si>
  <si>
    <t>Sales Incentive</t>
  </si>
  <si>
    <t>CM Incentives</t>
  </si>
  <si>
    <t>Contribution Margin (CM) is depend on branch CM on the basis of AOP Plan report.</t>
  </si>
  <si>
    <t>Revised Contribution Margin Branch</t>
  </si>
  <si>
    <t>Actual Contribution Margin Branch</t>
  </si>
  <si>
    <t>Eligibility Slab for Individual level</t>
  </si>
  <si>
    <t>Silver Weightage Incentive</t>
  </si>
  <si>
    <t>Grade Silver Salesman</t>
  </si>
  <si>
    <t>Its only Sales against GTS (Bhishi)/ Kalpataru/ GTS+ Conversion.</t>
  </si>
  <si>
    <r>
      <t>We need to convert in Ornaments Sales amount more than Rs. 2,00,000/- to achieve Incentive amount.</t>
    </r>
    <r>
      <rPr>
        <b/>
        <sz val="11"/>
        <color theme="1"/>
        <rFont val="Calibri"/>
        <family val="2"/>
        <scheme val="minor"/>
      </rPr>
      <t xml:space="preserve"> Bullion sales is not consider for the same.</t>
    </r>
  </si>
  <si>
    <t>Gold</t>
  </si>
  <si>
    <t>1 gm</t>
  </si>
  <si>
    <t>Diamond</t>
  </si>
  <si>
    <t>1RS</t>
  </si>
  <si>
    <t>Silver</t>
  </si>
  <si>
    <t>NSI</t>
  </si>
  <si>
    <t>Silvostyle</t>
  </si>
  <si>
    <t>Points</t>
  </si>
  <si>
    <t>Gms</t>
  </si>
  <si>
    <t>Rate</t>
  </si>
  <si>
    <t>Targets</t>
  </si>
  <si>
    <t>New Diamond Weightage Incentive as Caret wise</t>
  </si>
  <si>
    <t>Eligibility Criteria</t>
  </si>
  <si>
    <t>Sterling Silver Sales achievement will be on or above 100 % as per branch sales target (Branch SS target will be 10% on Silver ornament target in amount)</t>
  </si>
  <si>
    <t>Introducing New Incentive Structure as bellows</t>
  </si>
  <si>
    <t>If Individual Sales Person Performance is below than 65% then he/she will not eligible for Sales Incentive.</t>
  </si>
  <si>
    <t>Sales Revised Target</t>
  </si>
  <si>
    <t>Applicable slab</t>
  </si>
  <si>
    <t xml:space="preserve">First Branch Sales achievement above 65% and Individual Sales Achievement also above 65%, If any one below 65 % then SI not applicable for this sales person </t>
  </si>
  <si>
    <t xml:space="preserve">First Branch Sales achievement above 65% and Individual Sales Achievement also above 65%, If any one below 65 % then CM Incentive not applicable for this sales person </t>
  </si>
  <si>
    <t>New Sterling Silver Incentive on Gram basis</t>
  </si>
  <si>
    <t>Cluster Manager</t>
  </si>
  <si>
    <t>Sales  Individual</t>
  </si>
  <si>
    <t>Additional per incremental Caret</t>
  </si>
  <si>
    <t>Remarks</t>
  </si>
  <si>
    <t>Floor Incharge</t>
  </si>
  <si>
    <t>Incremental = Branch Actual - Branch Target</t>
  </si>
  <si>
    <t>Branch Manager</t>
  </si>
  <si>
    <t>Incremental = Cluster Actual - Cluster Target</t>
  </si>
  <si>
    <t>Operational Manager</t>
  </si>
  <si>
    <t xml:space="preserve">Branch Sales </t>
  </si>
  <si>
    <t>CM</t>
  </si>
  <si>
    <t>KRA</t>
  </si>
  <si>
    <t>Functional Excellence</t>
  </si>
  <si>
    <t>Individiual Contributor Operation</t>
  </si>
  <si>
    <t>Day end</t>
  </si>
  <si>
    <t>Cashier/ Head Cashier/ Admin/ URD Asst./ URD Incharge</t>
  </si>
  <si>
    <t>Astrologer/ DE/ PRO/BCS/BDD/Electrician/Smith/ Stock in Out/ Store Keeper</t>
  </si>
  <si>
    <t>Design Coordinator</t>
  </si>
  <si>
    <t>Incremental = Branch Actual - Branch Target , Change existing incentive structure to 60:40 (60 KRA: 40 Branch Sales)</t>
  </si>
  <si>
    <t>Inventory Turns</t>
  </si>
  <si>
    <t>Diamond Sales</t>
  </si>
  <si>
    <t>Full Rotation - incremental = Individual Actual - Individual Target and store payout multiplyer applied to existing incentive amount</t>
  </si>
  <si>
    <t>Upto 15000</t>
  </si>
  <si>
    <t>15001 to 30000</t>
  </si>
  <si>
    <t xml:space="preserve">Note: Feedback calling will be impact 50% </t>
  </si>
  <si>
    <t>Plan</t>
  </si>
  <si>
    <t>Actual</t>
  </si>
  <si>
    <t>A1</t>
  </si>
  <si>
    <t>A2</t>
  </si>
  <si>
    <t>A3</t>
  </si>
  <si>
    <t>A4</t>
  </si>
  <si>
    <t>A5</t>
  </si>
  <si>
    <t>B1</t>
  </si>
  <si>
    <t>B2</t>
  </si>
  <si>
    <t>B3</t>
  </si>
  <si>
    <t>B4</t>
  </si>
  <si>
    <t>B5</t>
  </si>
  <si>
    <t>B6</t>
  </si>
  <si>
    <t>B7</t>
  </si>
  <si>
    <t>B8</t>
  </si>
  <si>
    <t>B9</t>
  </si>
  <si>
    <t>B10</t>
  </si>
  <si>
    <t>B11</t>
  </si>
  <si>
    <t>B12</t>
  </si>
  <si>
    <t>Incremental</t>
  </si>
  <si>
    <t>Payable %</t>
  </si>
  <si>
    <t>C1</t>
  </si>
  <si>
    <t>C2</t>
  </si>
  <si>
    <t>C3</t>
  </si>
  <si>
    <t>Customer dissatisfaction Rate</t>
  </si>
  <si>
    <t>50% and 100%</t>
  </si>
  <si>
    <t xml:space="preserve">Individual Sterling silver Sales achievement will be on or above 65 % </t>
  </si>
  <si>
    <t>Individual SS Sales will be on or above 65%</t>
  </si>
  <si>
    <t>If Employee achieved his target above 100 % then Caret wise incentive will be applicable on incremental caret.</t>
  </si>
  <si>
    <t>Eligibility Criteria - Only for Rotation System</t>
  </si>
  <si>
    <t>no threshold limit applicable in this method (2Ct, 1.5Ct,1 Ct)</t>
  </si>
  <si>
    <t>Type</t>
  </si>
  <si>
    <t>GTS (Bhishi) / KALPATARU</t>
  </si>
  <si>
    <t>Additional - Incremental Diamond Caret Incentive / Sterling Silver gram wise Incentive</t>
  </si>
  <si>
    <t>Diamond Weightage Incentive / Sterling Silver Weightage</t>
  </si>
  <si>
    <t>Customer Dissatisfaction Impact</t>
  </si>
  <si>
    <t>Branch Sales Achievement above 65 % And Diamonds Sales Achievement (Diamond and Diamond Jewellery) above 65%</t>
  </si>
  <si>
    <t>Individual Diamond Sales achievement above 65%</t>
  </si>
  <si>
    <t>Branch Achievement</t>
  </si>
  <si>
    <t>Achieve%</t>
  </si>
  <si>
    <t>Pay-out old</t>
  </si>
  <si>
    <t>Same Diamond Weightage Incentive Amount applicable for Sterling Silver Weightage</t>
  </si>
  <si>
    <t>Branch Sales Achievement above 65 % and Branch Sterling Silver  Sales achievement above 65%</t>
  </si>
  <si>
    <t>Diamond + Diamond Jewellery Sales achievement will be on or above 65 % as per branch sales target</t>
  </si>
  <si>
    <t xml:space="preserve">Individual Diamond Sales achievement will be on or above 65 % </t>
  </si>
  <si>
    <t xml:space="preserve">Eligible employee Incentive Calculation on basis of his/her individual Diamond Caret as per below rate </t>
  </si>
  <si>
    <t xml:space="preserve">Eligible employee Incentive Calculation on basis of his/her individual Sterling Silver weight per gram as per below rate </t>
  </si>
  <si>
    <t>New Sales Incentive Scheme for FY 2020-21 - From 1st Oct 2020</t>
  </si>
  <si>
    <t>CHANDUKAKA SARAF AND SONS PVT LTD</t>
  </si>
  <si>
    <t>Bhishi 2X Conversion</t>
  </si>
  <si>
    <t>From 1st Oct 2020</t>
  </si>
  <si>
    <t>Same slab applicable as mention Above, slab of Pay-out are change</t>
  </si>
  <si>
    <t xml:space="preserve">Diamond Weightage applicable on Individual level - its Revised Target Amount Vs Actual Target amount of Diamond and Diamond Jewellery </t>
  </si>
  <si>
    <t>If Branch Sales and Diamond weightage above 65 % then Diamond weightage Incentive are applicable.</t>
  </si>
  <si>
    <t>We introduce one more incentive which is GTS 2X Conversion</t>
  </si>
  <si>
    <t>Employee who achieved above 65 % and below 100 % of target then he will be applicable for Branch Diamond Weightage kitty As per his slab aaplicability</t>
  </si>
  <si>
    <t>After that Sterling Silver weightage incentive kitty will be closed and new Gram wise kitty will be open for eligible employee on his entire 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</si>
</sst>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5"/>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2" fillId="0" borderId="1" xfId="0" applyFont="1" applyBorder="1"/>
    <xf numFmtId="0" fontId="2" fillId="0" borderId="1" xfId="0" applyFont="1" applyFill="1" applyBorder="1"/>
    <xf numFmtId="0" fontId="0" fillId="0" borderId="1" xfId="0" applyBorder="1"/>
    <xf numFmtId="0" fontId="0" fillId="0" borderId="0" xfId="0" applyFill="1"/>
    <xf numFmtId="0" fontId="2" fillId="0" borderId="1" xfId="0" applyFont="1" applyBorder="1" applyAlignment="1">
      <alignment vertical="center"/>
    </xf>
    <xf numFmtId="9" fontId="0" fillId="0" borderId="1" xfId="0" applyNumberFormat="1" applyBorder="1"/>
    <xf numFmtId="0" fontId="0" fillId="0" borderId="1" xfId="0" applyBorder="1" applyAlignment="1">
      <alignment vertical="center"/>
    </xf>
    <xf numFmtId="0" fontId="0" fillId="0" borderId="1" xfId="0" applyFill="1" applyBorder="1" applyAlignment="1">
      <alignment vertical="center"/>
    </xf>
    <xf numFmtId="9" fontId="0" fillId="0" borderId="0" xfId="0" applyNumberFormat="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3" fontId="0" fillId="0" borderId="0" xfId="0" applyNumberFormat="1"/>
    <xf numFmtId="164" fontId="1" fillId="0" borderId="0" xfId="1" applyFont="1"/>
    <xf numFmtId="0" fontId="2" fillId="0" borderId="1" xfId="0" applyFont="1" applyBorder="1" applyAlignment="1">
      <alignment horizontal="center" wrapText="1"/>
    </xf>
    <xf numFmtId="164" fontId="0" fillId="0" borderId="0" xfId="1" applyFont="1" applyBorder="1"/>
    <xf numFmtId="0" fontId="0" fillId="0" borderId="0" xfId="0" applyBorder="1"/>
    <xf numFmtId="0" fontId="0" fillId="0" borderId="0" xfId="0" applyFill="1" applyBorder="1"/>
    <xf numFmtId="0" fontId="0" fillId="0" borderId="0" xfId="0" applyFill="1" applyBorder="1" applyAlignment="1"/>
    <xf numFmtId="0" fontId="2" fillId="0" borderId="0" xfId="0" applyFont="1" applyBorder="1" applyAlignment="1"/>
    <xf numFmtId="0" fontId="3" fillId="0" borderId="0" xfId="0" applyFont="1"/>
    <xf numFmtId="0" fontId="4" fillId="0" borderId="0" xfId="0" applyFont="1"/>
    <xf numFmtId="10" fontId="4" fillId="0" borderId="0" xfId="0" applyNumberFormat="1" applyFont="1"/>
    <xf numFmtId="0" fontId="4" fillId="0" borderId="0" xfId="0" applyFont="1" applyFill="1"/>
    <xf numFmtId="10" fontId="4" fillId="0" borderId="0" xfId="0" applyNumberFormat="1" applyFont="1" applyFill="1"/>
    <xf numFmtId="0" fontId="3" fillId="0" borderId="1" xfId="0" applyFont="1" applyBorder="1"/>
    <xf numFmtId="0" fontId="4" fillId="0" borderId="1" xfId="0" applyFont="1" applyBorder="1"/>
    <xf numFmtId="10" fontId="4" fillId="0" borderId="1" xfId="0" applyNumberFormat="1" applyFont="1" applyBorder="1"/>
    <xf numFmtId="0" fontId="3" fillId="0" borderId="1" xfId="0" applyFont="1" applyFill="1" applyBorder="1"/>
    <xf numFmtId="10" fontId="3" fillId="0" borderId="1" xfId="0" applyNumberFormat="1" applyFont="1" applyFill="1" applyBorder="1"/>
    <xf numFmtId="164" fontId="4" fillId="0" borderId="1" xfId="1" applyFont="1" applyBorder="1"/>
    <xf numFmtId="164" fontId="4" fillId="0" borderId="1" xfId="1" applyFont="1" applyFill="1" applyBorder="1"/>
    <xf numFmtId="10" fontId="4" fillId="0" borderId="1" xfId="2" applyNumberFormat="1" applyFont="1" applyFill="1" applyBorder="1"/>
    <xf numFmtId="164" fontId="4" fillId="0" borderId="0" xfId="1" applyFont="1"/>
    <xf numFmtId="10" fontId="4" fillId="0" borderId="0" xfId="1" applyNumberFormat="1" applyFont="1"/>
    <xf numFmtId="164" fontId="3" fillId="0" borderId="1" xfId="1" applyFont="1" applyBorder="1"/>
    <xf numFmtId="164" fontId="3" fillId="0" borderId="1" xfId="1" applyFont="1" applyFill="1" applyBorder="1"/>
    <xf numFmtId="10" fontId="3" fillId="0" borderId="1" xfId="1" applyNumberFormat="1" applyFont="1" applyFill="1" applyBorder="1"/>
    <xf numFmtId="10" fontId="4" fillId="0" borderId="1" xfId="1" applyNumberFormat="1" applyFont="1" applyFill="1" applyBorder="1"/>
    <xf numFmtId="0" fontId="4" fillId="0" borderId="0" xfId="0" applyFont="1" applyBorder="1"/>
    <xf numFmtId="164" fontId="4" fillId="0" borderId="0" xfId="1" applyFont="1" applyBorder="1"/>
    <xf numFmtId="164" fontId="4" fillId="0" borderId="0" xfId="1" applyFont="1" applyFill="1" applyBorder="1"/>
    <xf numFmtId="10" fontId="4" fillId="0" borderId="0" xfId="1" applyNumberFormat="1" applyFont="1" applyFill="1" applyBorder="1"/>
    <xf numFmtId="165" fontId="4" fillId="0" borderId="1" xfId="1" applyNumberFormat="1" applyFont="1" applyBorder="1"/>
    <xf numFmtId="0" fontId="0" fillId="0" borderId="0" xfId="0" applyFont="1"/>
    <xf numFmtId="0" fontId="5" fillId="0" borderId="1" xfId="0" applyFont="1" applyBorder="1"/>
    <xf numFmtId="0" fontId="0" fillId="0" borderId="5" xfId="0" applyBorder="1"/>
    <xf numFmtId="0" fontId="0" fillId="2" borderId="1" xfId="0" applyFill="1" applyBorder="1"/>
    <xf numFmtId="0" fontId="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165" fontId="0" fillId="0" borderId="1" xfId="1" applyNumberFormat="1" applyFont="1" applyBorder="1" applyAlignment="1">
      <alignment horizontal="center"/>
    </xf>
    <xf numFmtId="165" fontId="0" fillId="0" borderId="1" xfId="0" applyNumberFormat="1" applyBorder="1" applyAlignment="1">
      <alignment horizontal="center"/>
    </xf>
    <xf numFmtId="1" fontId="0" fillId="0" borderId="1" xfId="0" applyNumberFormat="1" applyBorder="1"/>
    <xf numFmtId="1" fontId="0" fillId="0" borderId="1" xfId="0" applyNumberFormat="1" applyBorder="1" applyAlignment="1">
      <alignment horizontal="center"/>
    </xf>
    <xf numFmtId="43" fontId="4" fillId="0" borderId="0" xfId="0" applyNumberFormat="1" applyFont="1"/>
    <xf numFmtId="164" fontId="3" fillId="0" borderId="0" xfId="0" applyNumberFormat="1" applyFont="1"/>
    <xf numFmtId="0" fontId="2" fillId="0" borderId="0" xfId="0" applyFont="1"/>
    <xf numFmtId="10" fontId="3" fillId="0" borderId="1" xfId="0" applyNumberFormat="1" applyFont="1" applyBorder="1"/>
    <xf numFmtId="0" fontId="2" fillId="0" borderId="6" xfId="0" applyFont="1" applyFill="1" applyBorder="1" applyAlignment="1">
      <alignment wrapText="1"/>
    </xf>
    <xf numFmtId="0" fontId="2" fillId="0" borderId="5" xfId="0" applyFont="1" applyFill="1" applyBorder="1"/>
    <xf numFmtId="0" fontId="2" fillId="0" borderId="7" xfId="0" applyFont="1" applyFill="1" applyBorder="1"/>
    <xf numFmtId="0" fontId="2" fillId="0" borderId="7" xfId="0" applyFont="1" applyFill="1" applyBorder="1" applyAlignment="1">
      <alignment wrapText="1"/>
    </xf>
    <xf numFmtId="0" fontId="0" fillId="0" borderId="1" xfId="0" applyFill="1" applyBorder="1"/>
    <xf numFmtId="0" fontId="0" fillId="0" borderId="2" xfId="0" applyFill="1" applyBorder="1"/>
    <xf numFmtId="164" fontId="0" fillId="0" borderId="1" xfId="1" applyFont="1" applyFill="1" applyBorder="1"/>
    <xf numFmtId="9" fontId="0" fillId="0" borderId="1" xfId="0" applyNumberFormat="1" applyFill="1" applyBorder="1"/>
    <xf numFmtId="165" fontId="0" fillId="0" borderId="1" xfId="1" applyNumberFormat="1" applyFont="1" applyFill="1" applyBorder="1"/>
    <xf numFmtId="0" fontId="0" fillId="0" borderId="1" xfId="0" applyBorder="1" applyAlignment="1">
      <alignment horizontal="right"/>
    </xf>
    <xf numFmtId="0" fontId="0" fillId="3" borderId="1" xfId="0" applyFill="1" applyBorder="1"/>
    <xf numFmtId="0" fontId="0" fillId="0" borderId="1" xfId="0" applyBorder="1" applyAlignment="1">
      <alignment wrapText="1"/>
    </xf>
    <xf numFmtId="10" fontId="0" fillId="0" borderId="1" xfId="0" applyNumberFormat="1" applyBorder="1"/>
    <xf numFmtId="165" fontId="0" fillId="0" borderId="1" xfId="1" applyNumberFormat="1" applyFont="1" applyBorder="1"/>
    <xf numFmtId="0" fontId="2" fillId="4" borderId="1" xfId="0" applyFont="1" applyFill="1" applyBorder="1"/>
    <xf numFmtId="0" fontId="0" fillId="0" borderId="3"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2" fillId="0" borderId="2" xfId="0" applyFont="1" applyBorder="1" applyAlignment="1">
      <alignment horizontal="center" vertical="center"/>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6" xfId="0" applyFill="1" applyBorder="1" applyAlignment="1">
      <alignment horizontal="center" vertical="center"/>
    </xf>
    <xf numFmtId="0" fontId="0" fillId="0" borderId="0" xfId="0" applyFont="1" applyFill="1" applyAlignment="1">
      <alignment horizontal="center"/>
    </xf>
    <xf numFmtId="0" fontId="7" fillId="4" borderId="1" xfId="0" applyFont="1" applyFill="1" applyBorder="1" applyAlignment="1">
      <alignment horizontal="center"/>
    </xf>
    <xf numFmtId="0" fontId="2" fillId="4" borderId="1" xfId="0" applyFont="1" applyFill="1" applyBorder="1" applyAlignment="1">
      <alignment horizontal="center"/>
    </xf>
    <xf numFmtId="0" fontId="2" fillId="4" borderId="1" xfId="0" applyFont="1" applyFill="1" applyBorder="1" applyAlignment="1">
      <alignment horizontal="left"/>
    </xf>
    <xf numFmtId="0" fontId="0" fillId="0" borderId="1" xfId="0" applyBorder="1" applyAlignment="1">
      <alignment horizontal="left"/>
    </xf>
    <xf numFmtId="0" fontId="6" fillId="4" borderId="1" xfId="0"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xf>
    <xf numFmtId="0" fontId="0" fillId="0" borderId="1" xfId="0" applyFont="1" applyFill="1" applyBorder="1" applyAlignment="1">
      <alignment horizontal="left"/>
    </xf>
    <xf numFmtId="0" fontId="5" fillId="0" borderId="1" xfId="0" applyFont="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0" fillId="0" borderId="0" xfId="0" applyFont="1" applyFill="1" applyBorder="1" applyAlignment="1">
      <alignment horizontal="center"/>
    </xf>
    <xf numFmtId="0" fontId="0" fillId="0" borderId="1" xfId="0" applyBorder="1" applyAlignment="1">
      <alignment horizontal="left" vertical="top"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4" borderId="3" xfId="0" applyFont="1" applyFill="1" applyBorder="1" applyAlignment="1">
      <alignment horizontal="center"/>
    </xf>
    <xf numFmtId="0" fontId="2" fillId="0" borderId="1"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164" fontId="3" fillId="0" borderId="3" xfId="1" applyFont="1" applyBorder="1" applyAlignment="1">
      <alignment horizontal="center"/>
    </xf>
    <xf numFmtId="164" fontId="3" fillId="0" borderId="4" xfId="1" applyFont="1" applyBorder="1" applyAlignment="1">
      <alignment horizontal="center"/>
    </xf>
    <xf numFmtId="164" fontId="3" fillId="0" borderId="2" xfId="1" applyFont="1" applyBorder="1" applyAlignment="1">
      <alignment horizontal="center"/>
    </xf>
    <xf numFmtId="0" fontId="0" fillId="4" borderId="1" xfId="0" applyFont="1" applyFill="1" applyBorder="1"/>
    <xf numFmtId="0" fontId="0" fillId="0" borderId="1" xfId="0" applyFont="1" applyBorder="1" applyAlignment="1">
      <alignment horizontal="center" vertical="center" wrapText="1"/>
    </xf>
    <xf numFmtId="0" fontId="0" fillId="0" borderId="1" xfId="0" applyFont="1" applyBorder="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5"/>
  <sheetViews>
    <sheetView topLeftCell="A90" zoomScale="115" zoomScaleNormal="115" zoomScaleSheetLayoutView="130" workbookViewId="0">
      <selection activeCell="B114" sqref="B114"/>
    </sheetView>
  </sheetViews>
  <sheetFormatPr defaultRowHeight="14.4" x14ac:dyDescent="0.3"/>
  <cols>
    <col min="1" max="1" width="6.5546875" customWidth="1"/>
    <col min="2" max="2" width="14.5546875" customWidth="1"/>
    <col min="3" max="3" width="20.88671875" customWidth="1"/>
    <col min="4" max="4" width="15.44140625" customWidth="1"/>
    <col min="5" max="5" width="12.109375" bestFit="1" customWidth="1"/>
    <col min="6" max="6" width="13.6640625" style="4" customWidth="1"/>
    <col min="7" max="7" width="15.5546875" style="4" bestFit="1" customWidth="1"/>
    <col min="8" max="8" width="15.5546875" bestFit="1" customWidth="1"/>
    <col min="9" max="9" width="6.44140625" customWidth="1"/>
    <col min="10" max="10" width="14.88671875" customWidth="1"/>
    <col min="11" max="11" width="12.109375" customWidth="1"/>
    <col min="18" max="18" width="11.88671875" bestFit="1" customWidth="1"/>
    <col min="19" max="19" width="6" bestFit="1" customWidth="1"/>
    <col min="20" max="20" width="5.6640625" bestFit="1" customWidth="1"/>
    <col min="21" max="21" width="6" bestFit="1" customWidth="1"/>
    <col min="22" max="22" width="6" customWidth="1"/>
    <col min="23" max="23" width="5.6640625" bestFit="1" customWidth="1"/>
    <col min="24" max="24" width="6" bestFit="1" customWidth="1"/>
    <col min="257" max="257" width="21.5546875" bestFit="1" customWidth="1"/>
    <col min="258" max="258" width="11.44140625" bestFit="1" customWidth="1"/>
    <col min="259" max="259" width="6" bestFit="1" customWidth="1"/>
    <col min="260" max="260" width="14.44140625" bestFit="1" customWidth="1"/>
    <col min="261" max="261" width="14.44140625" customWidth="1"/>
    <col min="262" max="262" width="16.77734375" customWidth="1"/>
    <col min="263" max="263" width="12.77734375" customWidth="1"/>
    <col min="264" max="264" width="12" bestFit="1" customWidth="1"/>
    <col min="265" max="265" width="6.21875" bestFit="1" customWidth="1"/>
    <col min="266" max="266" width="7.21875" bestFit="1" customWidth="1"/>
    <col min="268" max="268" width="14.44140625" bestFit="1" customWidth="1"/>
    <col min="278" max="278" width="11.33203125" bestFit="1" customWidth="1"/>
    <col min="281" max="281" width="9.88671875" bestFit="1" customWidth="1"/>
    <col min="513" max="513" width="21.5546875" bestFit="1" customWidth="1"/>
    <col min="514" max="514" width="11.44140625" bestFit="1" customWidth="1"/>
    <col min="515" max="515" width="6" bestFit="1" customWidth="1"/>
    <col min="516" max="516" width="14.44140625" bestFit="1" customWidth="1"/>
    <col min="517" max="517" width="14.44140625" customWidth="1"/>
    <col min="518" max="518" width="16.77734375" customWidth="1"/>
    <col min="519" max="519" width="12.77734375" customWidth="1"/>
    <col min="520" max="520" width="12" bestFit="1" customWidth="1"/>
    <col min="521" max="521" width="6.21875" bestFit="1" customWidth="1"/>
    <col min="522" max="522" width="7.21875" bestFit="1" customWidth="1"/>
    <col min="524" max="524" width="14.44140625" bestFit="1" customWidth="1"/>
    <col min="534" max="534" width="11.33203125" bestFit="1" customWidth="1"/>
    <col min="537" max="537" width="9.88671875" bestFit="1" customWidth="1"/>
    <col min="769" max="769" width="21.5546875" bestFit="1" customWidth="1"/>
    <col min="770" max="770" width="11.44140625" bestFit="1" customWidth="1"/>
    <col min="771" max="771" width="6" bestFit="1" customWidth="1"/>
    <col min="772" max="772" width="14.44140625" bestFit="1" customWidth="1"/>
    <col min="773" max="773" width="14.44140625" customWidth="1"/>
    <col min="774" max="774" width="16.77734375" customWidth="1"/>
    <col min="775" max="775" width="12.77734375" customWidth="1"/>
    <col min="776" max="776" width="12" bestFit="1" customWidth="1"/>
    <col min="777" max="777" width="6.21875" bestFit="1" customWidth="1"/>
    <col min="778" max="778" width="7.21875" bestFit="1" customWidth="1"/>
    <col min="780" max="780" width="14.44140625" bestFit="1" customWidth="1"/>
    <col min="790" max="790" width="11.33203125" bestFit="1" customWidth="1"/>
    <col min="793" max="793" width="9.88671875" bestFit="1" customWidth="1"/>
    <col min="1025" max="1025" width="21.5546875" bestFit="1" customWidth="1"/>
    <col min="1026" max="1026" width="11.44140625" bestFit="1" customWidth="1"/>
    <col min="1027" max="1027" width="6" bestFit="1" customWidth="1"/>
    <col min="1028" max="1028" width="14.44140625" bestFit="1" customWidth="1"/>
    <col min="1029" max="1029" width="14.44140625" customWidth="1"/>
    <col min="1030" max="1030" width="16.77734375" customWidth="1"/>
    <col min="1031" max="1031" width="12.77734375" customWidth="1"/>
    <col min="1032" max="1032" width="12" bestFit="1" customWidth="1"/>
    <col min="1033" max="1033" width="6.21875" bestFit="1" customWidth="1"/>
    <col min="1034" max="1034" width="7.21875" bestFit="1" customWidth="1"/>
    <col min="1036" max="1036" width="14.44140625" bestFit="1" customWidth="1"/>
    <col min="1046" max="1046" width="11.33203125" bestFit="1" customWidth="1"/>
    <col min="1049" max="1049" width="9.88671875" bestFit="1" customWidth="1"/>
    <col min="1281" max="1281" width="21.5546875" bestFit="1" customWidth="1"/>
    <col min="1282" max="1282" width="11.44140625" bestFit="1" customWidth="1"/>
    <col min="1283" max="1283" width="6" bestFit="1" customWidth="1"/>
    <col min="1284" max="1284" width="14.44140625" bestFit="1" customWidth="1"/>
    <col min="1285" max="1285" width="14.44140625" customWidth="1"/>
    <col min="1286" max="1286" width="16.77734375" customWidth="1"/>
    <col min="1287" max="1287" width="12.77734375" customWidth="1"/>
    <col min="1288" max="1288" width="12" bestFit="1" customWidth="1"/>
    <col min="1289" max="1289" width="6.21875" bestFit="1" customWidth="1"/>
    <col min="1290" max="1290" width="7.21875" bestFit="1" customWidth="1"/>
    <col min="1292" max="1292" width="14.44140625" bestFit="1" customWidth="1"/>
    <col min="1302" max="1302" width="11.33203125" bestFit="1" customWidth="1"/>
    <col min="1305" max="1305" width="9.88671875" bestFit="1" customWidth="1"/>
    <col min="1537" max="1537" width="21.5546875" bestFit="1" customWidth="1"/>
    <col min="1538" max="1538" width="11.44140625" bestFit="1" customWidth="1"/>
    <col min="1539" max="1539" width="6" bestFit="1" customWidth="1"/>
    <col min="1540" max="1540" width="14.44140625" bestFit="1" customWidth="1"/>
    <col min="1541" max="1541" width="14.44140625" customWidth="1"/>
    <col min="1542" max="1542" width="16.77734375" customWidth="1"/>
    <col min="1543" max="1543" width="12.77734375" customWidth="1"/>
    <col min="1544" max="1544" width="12" bestFit="1" customWidth="1"/>
    <col min="1545" max="1545" width="6.21875" bestFit="1" customWidth="1"/>
    <col min="1546" max="1546" width="7.21875" bestFit="1" customWidth="1"/>
    <col min="1548" max="1548" width="14.44140625" bestFit="1" customWidth="1"/>
    <col min="1558" max="1558" width="11.33203125" bestFit="1" customWidth="1"/>
    <col min="1561" max="1561" width="9.88671875" bestFit="1" customWidth="1"/>
    <col min="1793" max="1793" width="21.5546875" bestFit="1" customWidth="1"/>
    <col min="1794" max="1794" width="11.44140625" bestFit="1" customWidth="1"/>
    <col min="1795" max="1795" width="6" bestFit="1" customWidth="1"/>
    <col min="1796" max="1796" width="14.44140625" bestFit="1" customWidth="1"/>
    <col min="1797" max="1797" width="14.44140625" customWidth="1"/>
    <col min="1798" max="1798" width="16.77734375" customWidth="1"/>
    <col min="1799" max="1799" width="12.77734375" customWidth="1"/>
    <col min="1800" max="1800" width="12" bestFit="1" customWidth="1"/>
    <col min="1801" max="1801" width="6.21875" bestFit="1" customWidth="1"/>
    <col min="1802" max="1802" width="7.21875" bestFit="1" customWidth="1"/>
    <col min="1804" max="1804" width="14.44140625" bestFit="1" customWidth="1"/>
    <col min="1814" max="1814" width="11.33203125" bestFit="1" customWidth="1"/>
    <col min="1817" max="1817" width="9.88671875" bestFit="1" customWidth="1"/>
    <col min="2049" max="2049" width="21.5546875" bestFit="1" customWidth="1"/>
    <col min="2050" max="2050" width="11.44140625" bestFit="1" customWidth="1"/>
    <col min="2051" max="2051" width="6" bestFit="1" customWidth="1"/>
    <col min="2052" max="2052" width="14.44140625" bestFit="1" customWidth="1"/>
    <col min="2053" max="2053" width="14.44140625" customWidth="1"/>
    <col min="2054" max="2054" width="16.77734375" customWidth="1"/>
    <col min="2055" max="2055" width="12.77734375" customWidth="1"/>
    <col min="2056" max="2056" width="12" bestFit="1" customWidth="1"/>
    <col min="2057" max="2057" width="6.21875" bestFit="1" customWidth="1"/>
    <col min="2058" max="2058" width="7.21875" bestFit="1" customWidth="1"/>
    <col min="2060" max="2060" width="14.44140625" bestFit="1" customWidth="1"/>
    <col min="2070" max="2070" width="11.33203125" bestFit="1" customWidth="1"/>
    <col min="2073" max="2073" width="9.88671875" bestFit="1" customWidth="1"/>
    <col min="2305" max="2305" width="21.5546875" bestFit="1" customWidth="1"/>
    <col min="2306" max="2306" width="11.44140625" bestFit="1" customWidth="1"/>
    <col min="2307" max="2307" width="6" bestFit="1" customWidth="1"/>
    <col min="2308" max="2308" width="14.44140625" bestFit="1" customWidth="1"/>
    <col min="2309" max="2309" width="14.44140625" customWidth="1"/>
    <col min="2310" max="2310" width="16.77734375" customWidth="1"/>
    <col min="2311" max="2311" width="12.77734375" customWidth="1"/>
    <col min="2312" max="2312" width="12" bestFit="1" customWidth="1"/>
    <col min="2313" max="2313" width="6.21875" bestFit="1" customWidth="1"/>
    <col min="2314" max="2314" width="7.21875" bestFit="1" customWidth="1"/>
    <col min="2316" max="2316" width="14.44140625" bestFit="1" customWidth="1"/>
    <col min="2326" max="2326" width="11.33203125" bestFit="1" customWidth="1"/>
    <col min="2329" max="2329" width="9.88671875" bestFit="1" customWidth="1"/>
    <col min="2561" max="2561" width="21.5546875" bestFit="1" customWidth="1"/>
    <col min="2562" max="2562" width="11.44140625" bestFit="1" customWidth="1"/>
    <col min="2563" max="2563" width="6" bestFit="1" customWidth="1"/>
    <col min="2564" max="2564" width="14.44140625" bestFit="1" customWidth="1"/>
    <col min="2565" max="2565" width="14.44140625" customWidth="1"/>
    <col min="2566" max="2566" width="16.77734375" customWidth="1"/>
    <col min="2567" max="2567" width="12.77734375" customWidth="1"/>
    <col min="2568" max="2568" width="12" bestFit="1" customWidth="1"/>
    <col min="2569" max="2569" width="6.21875" bestFit="1" customWidth="1"/>
    <col min="2570" max="2570" width="7.21875" bestFit="1" customWidth="1"/>
    <col min="2572" max="2572" width="14.44140625" bestFit="1" customWidth="1"/>
    <col min="2582" max="2582" width="11.33203125" bestFit="1" customWidth="1"/>
    <col min="2585" max="2585" width="9.88671875" bestFit="1" customWidth="1"/>
    <col min="2817" max="2817" width="21.5546875" bestFit="1" customWidth="1"/>
    <col min="2818" max="2818" width="11.44140625" bestFit="1" customWidth="1"/>
    <col min="2819" max="2819" width="6" bestFit="1" customWidth="1"/>
    <col min="2820" max="2820" width="14.44140625" bestFit="1" customWidth="1"/>
    <col min="2821" max="2821" width="14.44140625" customWidth="1"/>
    <col min="2822" max="2822" width="16.77734375" customWidth="1"/>
    <col min="2823" max="2823" width="12.77734375" customWidth="1"/>
    <col min="2824" max="2824" width="12" bestFit="1" customWidth="1"/>
    <col min="2825" max="2825" width="6.21875" bestFit="1" customWidth="1"/>
    <col min="2826" max="2826" width="7.21875" bestFit="1" customWidth="1"/>
    <col min="2828" max="2828" width="14.44140625" bestFit="1" customWidth="1"/>
    <col min="2838" max="2838" width="11.33203125" bestFit="1" customWidth="1"/>
    <col min="2841" max="2841" width="9.88671875" bestFit="1" customWidth="1"/>
    <col min="3073" max="3073" width="21.5546875" bestFit="1" customWidth="1"/>
    <col min="3074" max="3074" width="11.44140625" bestFit="1" customWidth="1"/>
    <col min="3075" max="3075" width="6" bestFit="1" customWidth="1"/>
    <col min="3076" max="3076" width="14.44140625" bestFit="1" customWidth="1"/>
    <col min="3077" max="3077" width="14.44140625" customWidth="1"/>
    <col min="3078" max="3078" width="16.77734375" customWidth="1"/>
    <col min="3079" max="3079" width="12.77734375" customWidth="1"/>
    <col min="3080" max="3080" width="12" bestFit="1" customWidth="1"/>
    <col min="3081" max="3081" width="6.21875" bestFit="1" customWidth="1"/>
    <col min="3082" max="3082" width="7.21875" bestFit="1" customWidth="1"/>
    <col min="3084" max="3084" width="14.44140625" bestFit="1" customWidth="1"/>
    <col min="3094" max="3094" width="11.33203125" bestFit="1" customWidth="1"/>
    <col min="3097" max="3097" width="9.88671875" bestFit="1" customWidth="1"/>
    <col min="3329" max="3329" width="21.5546875" bestFit="1" customWidth="1"/>
    <col min="3330" max="3330" width="11.44140625" bestFit="1" customWidth="1"/>
    <col min="3331" max="3331" width="6" bestFit="1" customWidth="1"/>
    <col min="3332" max="3332" width="14.44140625" bestFit="1" customWidth="1"/>
    <col min="3333" max="3333" width="14.44140625" customWidth="1"/>
    <col min="3334" max="3334" width="16.77734375" customWidth="1"/>
    <col min="3335" max="3335" width="12.77734375" customWidth="1"/>
    <col min="3336" max="3336" width="12" bestFit="1" customWidth="1"/>
    <col min="3337" max="3337" width="6.21875" bestFit="1" customWidth="1"/>
    <col min="3338" max="3338" width="7.21875" bestFit="1" customWidth="1"/>
    <col min="3340" max="3340" width="14.44140625" bestFit="1" customWidth="1"/>
    <col min="3350" max="3350" width="11.33203125" bestFit="1" customWidth="1"/>
    <col min="3353" max="3353" width="9.88671875" bestFit="1" customWidth="1"/>
    <col min="3585" max="3585" width="21.5546875" bestFit="1" customWidth="1"/>
    <col min="3586" max="3586" width="11.44140625" bestFit="1" customWidth="1"/>
    <col min="3587" max="3587" width="6" bestFit="1" customWidth="1"/>
    <col min="3588" max="3588" width="14.44140625" bestFit="1" customWidth="1"/>
    <col min="3589" max="3589" width="14.44140625" customWidth="1"/>
    <col min="3590" max="3590" width="16.77734375" customWidth="1"/>
    <col min="3591" max="3591" width="12.77734375" customWidth="1"/>
    <col min="3592" max="3592" width="12" bestFit="1" customWidth="1"/>
    <col min="3593" max="3593" width="6.21875" bestFit="1" customWidth="1"/>
    <col min="3594" max="3594" width="7.21875" bestFit="1" customWidth="1"/>
    <col min="3596" max="3596" width="14.44140625" bestFit="1" customWidth="1"/>
    <col min="3606" max="3606" width="11.33203125" bestFit="1" customWidth="1"/>
    <col min="3609" max="3609" width="9.88671875" bestFit="1" customWidth="1"/>
    <col min="3841" max="3841" width="21.5546875" bestFit="1" customWidth="1"/>
    <col min="3842" max="3842" width="11.44140625" bestFit="1" customWidth="1"/>
    <col min="3843" max="3843" width="6" bestFit="1" customWidth="1"/>
    <col min="3844" max="3844" width="14.44140625" bestFit="1" customWidth="1"/>
    <col min="3845" max="3845" width="14.44140625" customWidth="1"/>
    <col min="3846" max="3846" width="16.77734375" customWidth="1"/>
    <col min="3847" max="3847" width="12.77734375" customWidth="1"/>
    <col min="3848" max="3848" width="12" bestFit="1" customWidth="1"/>
    <col min="3849" max="3849" width="6.21875" bestFit="1" customWidth="1"/>
    <col min="3850" max="3850" width="7.21875" bestFit="1" customWidth="1"/>
    <col min="3852" max="3852" width="14.44140625" bestFit="1" customWidth="1"/>
    <col min="3862" max="3862" width="11.33203125" bestFit="1" customWidth="1"/>
    <col min="3865" max="3865" width="9.88671875" bestFit="1" customWidth="1"/>
    <col min="4097" max="4097" width="21.5546875" bestFit="1" customWidth="1"/>
    <col min="4098" max="4098" width="11.44140625" bestFit="1" customWidth="1"/>
    <col min="4099" max="4099" width="6" bestFit="1" customWidth="1"/>
    <col min="4100" max="4100" width="14.44140625" bestFit="1" customWidth="1"/>
    <col min="4101" max="4101" width="14.44140625" customWidth="1"/>
    <col min="4102" max="4102" width="16.77734375" customWidth="1"/>
    <col min="4103" max="4103" width="12.77734375" customWidth="1"/>
    <col min="4104" max="4104" width="12" bestFit="1" customWidth="1"/>
    <col min="4105" max="4105" width="6.21875" bestFit="1" customWidth="1"/>
    <col min="4106" max="4106" width="7.21875" bestFit="1" customWidth="1"/>
    <col min="4108" max="4108" width="14.44140625" bestFit="1" customWidth="1"/>
    <col min="4118" max="4118" width="11.33203125" bestFit="1" customWidth="1"/>
    <col min="4121" max="4121" width="9.88671875" bestFit="1" customWidth="1"/>
    <col min="4353" max="4353" width="21.5546875" bestFit="1" customWidth="1"/>
    <col min="4354" max="4354" width="11.44140625" bestFit="1" customWidth="1"/>
    <col min="4355" max="4355" width="6" bestFit="1" customWidth="1"/>
    <col min="4356" max="4356" width="14.44140625" bestFit="1" customWidth="1"/>
    <col min="4357" max="4357" width="14.44140625" customWidth="1"/>
    <col min="4358" max="4358" width="16.77734375" customWidth="1"/>
    <col min="4359" max="4359" width="12.77734375" customWidth="1"/>
    <col min="4360" max="4360" width="12" bestFit="1" customWidth="1"/>
    <col min="4361" max="4361" width="6.21875" bestFit="1" customWidth="1"/>
    <col min="4362" max="4362" width="7.21875" bestFit="1" customWidth="1"/>
    <col min="4364" max="4364" width="14.44140625" bestFit="1" customWidth="1"/>
    <col min="4374" max="4374" width="11.33203125" bestFit="1" customWidth="1"/>
    <col min="4377" max="4377" width="9.88671875" bestFit="1" customWidth="1"/>
    <col min="4609" max="4609" width="21.5546875" bestFit="1" customWidth="1"/>
    <col min="4610" max="4610" width="11.44140625" bestFit="1" customWidth="1"/>
    <col min="4611" max="4611" width="6" bestFit="1" customWidth="1"/>
    <col min="4612" max="4612" width="14.44140625" bestFit="1" customWidth="1"/>
    <col min="4613" max="4613" width="14.44140625" customWidth="1"/>
    <col min="4614" max="4614" width="16.77734375" customWidth="1"/>
    <col min="4615" max="4615" width="12.77734375" customWidth="1"/>
    <col min="4616" max="4616" width="12" bestFit="1" customWidth="1"/>
    <col min="4617" max="4617" width="6.21875" bestFit="1" customWidth="1"/>
    <col min="4618" max="4618" width="7.21875" bestFit="1" customWidth="1"/>
    <col min="4620" max="4620" width="14.44140625" bestFit="1" customWidth="1"/>
    <col min="4630" max="4630" width="11.33203125" bestFit="1" customWidth="1"/>
    <col min="4633" max="4633" width="9.88671875" bestFit="1" customWidth="1"/>
    <col min="4865" max="4865" width="21.5546875" bestFit="1" customWidth="1"/>
    <col min="4866" max="4866" width="11.44140625" bestFit="1" customWidth="1"/>
    <col min="4867" max="4867" width="6" bestFit="1" customWidth="1"/>
    <col min="4868" max="4868" width="14.44140625" bestFit="1" customWidth="1"/>
    <col min="4869" max="4869" width="14.44140625" customWidth="1"/>
    <col min="4870" max="4870" width="16.77734375" customWidth="1"/>
    <col min="4871" max="4871" width="12.77734375" customWidth="1"/>
    <col min="4872" max="4872" width="12" bestFit="1" customWidth="1"/>
    <col min="4873" max="4873" width="6.21875" bestFit="1" customWidth="1"/>
    <col min="4874" max="4874" width="7.21875" bestFit="1" customWidth="1"/>
    <col min="4876" max="4876" width="14.44140625" bestFit="1" customWidth="1"/>
    <col min="4886" max="4886" width="11.33203125" bestFit="1" customWidth="1"/>
    <col min="4889" max="4889" width="9.88671875" bestFit="1" customWidth="1"/>
    <col min="5121" max="5121" width="21.5546875" bestFit="1" customWidth="1"/>
    <col min="5122" max="5122" width="11.44140625" bestFit="1" customWidth="1"/>
    <col min="5123" max="5123" width="6" bestFit="1" customWidth="1"/>
    <col min="5124" max="5124" width="14.44140625" bestFit="1" customWidth="1"/>
    <col min="5125" max="5125" width="14.44140625" customWidth="1"/>
    <col min="5126" max="5126" width="16.77734375" customWidth="1"/>
    <col min="5127" max="5127" width="12.77734375" customWidth="1"/>
    <col min="5128" max="5128" width="12" bestFit="1" customWidth="1"/>
    <col min="5129" max="5129" width="6.21875" bestFit="1" customWidth="1"/>
    <col min="5130" max="5130" width="7.21875" bestFit="1" customWidth="1"/>
    <col min="5132" max="5132" width="14.44140625" bestFit="1" customWidth="1"/>
    <col min="5142" max="5142" width="11.33203125" bestFit="1" customWidth="1"/>
    <col min="5145" max="5145" width="9.88671875" bestFit="1" customWidth="1"/>
    <col min="5377" max="5377" width="21.5546875" bestFit="1" customWidth="1"/>
    <col min="5378" max="5378" width="11.44140625" bestFit="1" customWidth="1"/>
    <col min="5379" max="5379" width="6" bestFit="1" customWidth="1"/>
    <col min="5380" max="5380" width="14.44140625" bestFit="1" customWidth="1"/>
    <col min="5381" max="5381" width="14.44140625" customWidth="1"/>
    <col min="5382" max="5382" width="16.77734375" customWidth="1"/>
    <col min="5383" max="5383" width="12.77734375" customWidth="1"/>
    <col min="5384" max="5384" width="12" bestFit="1" customWidth="1"/>
    <col min="5385" max="5385" width="6.21875" bestFit="1" customWidth="1"/>
    <col min="5386" max="5386" width="7.21875" bestFit="1" customWidth="1"/>
    <col min="5388" max="5388" width="14.44140625" bestFit="1" customWidth="1"/>
    <col min="5398" max="5398" width="11.33203125" bestFit="1" customWidth="1"/>
    <col min="5401" max="5401" width="9.88671875" bestFit="1" customWidth="1"/>
    <col min="5633" max="5633" width="21.5546875" bestFit="1" customWidth="1"/>
    <col min="5634" max="5634" width="11.44140625" bestFit="1" customWidth="1"/>
    <col min="5635" max="5635" width="6" bestFit="1" customWidth="1"/>
    <col min="5636" max="5636" width="14.44140625" bestFit="1" customWidth="1"/>
    <col min="5637" max="5637" width="14.44140625" customWidth="1"/>
    <col min="5638" max="5638" width="16.77734375" customWidth="1"/>
    <col min="5639" max="5639" width="12.77734375" customWidth="1"/>
    <col min="5640" max="5640" width="12" bestFit="1" customWidth="1"/>
    <col min="5641" max="5641" width="6.21875" bestFit="1" customWidth="1"/>
    <col min="5642" max="5642" width="7.21875" bestFit="1" customWidth="1"/>
    <col min="5644" max="5644" width="14.44140625" bestFit="1" customWidth="1"/>
    <col min="5654" max="5654" width="11.33203125" bestFit="1" customWidth="1"/>
    <col min="5657" max="5657" width="9.88671875" bestFit="1" customWidth="1"/>
    <col min="5889" max="5889" width="21.5546875" bestFit="1" customWidth="1"/>
    <col min="5890" max="5890" width="11.44140625" bestFit="1" customWidth="1"/>
    <col min="5891" max="5891" width="6" bestFit="1" customWidth="1"/>
    <col min="5892" max="5892" width="14.44140625" bestFit="1" customWidth="1"/>
    <col min="5893" max="5893" width="14.44140625" customWidth="1"/>
    <col min="5894" max="5894" width="16.77734375" customWidth="1"/>
    <col min="5895" max="5895" width="12.77734375" customWidth="1"/>
    <col min="5896" max="5896" width="12" bestFit="1" customWidth="1"/>
    <col min="5897" max="5897" width="6.21875" bestFit="1" customWidth="1"/>
    <col min="5898" max="5898" width="7.21875" bestFit="1" customWidth="1"/>
    <col min="5900" max="5900" width="14.44140625" bestFit="1" customWidth="1"/>
    <col min="5910" max="5910" width="11.33203125" bestFit="1" customWidth="1"/>
    <col min="5913" max="5913" width="9.88671875" bestFit="1" customWidth="1"/>
    <col min="6145" max="6145" width="21.5546875" bestFit="1" customWidth="1"/>
    <col min="6146" max="6146" width="11.44140625" bestFit="1" customWidth="1"/>
    <col min="6147" max="6147" width="6" bestFit="1" customWidth="1"/>
    <col min="6148" max="6148" width="14.44140625" bestFit="1" customWidth="1"/>
    <col min="6149" max="6149" width="14.44140625" customWidth="1"/>
    <col min="6150" max="6150" width="16.77734375" customWidth="1"/>
    <col min="6151" max="6151" width="12.77734375" customWidth="1"/>
    <col min="6152" max="6152" width="12" bestFit="1" customWidth="1"/>
    <col min="6153" max="6153" width="6.21875" bestFit="1" customWidth="1"/>
    <col min="6154" max="6154" width="7.21875" bestFit="1" customWidth="1"/>
    <col min="6156" max="6156" width="14.44140625" bestFit="1" customWidth="1"/>
    <col min="6166" max="6166" width="11.33203125" bestFit="1" customWidth="1"/>
    <col min="6169" max="6169" width="9.88671875" bestFit="1" customWidth="1"/>
    <col min="6401" max="6401" width="21.5546875" bestFit="1" customWidth="1"/>
    <col min="6402" max="6402" width="11.44140625" bestFit="1" customWidth="1"/>
    <col min="6403" max="6403" width="6" bestFit="1" customWidth="1"/>
    <col min="6404" max="6404" width="14.44140625" bestFit="1" customWidth="1"/>
    <col min="6405" max="6405" width="14.44140625" customWidth="1"/>
    <col min="6406" max="6406" width="16.77734375" customWidth="1"/>
    <col min="6407" max="6407" width="12.77734375" customWidth="1"/>
    <col min="6408" max="6408" width="12" bestFit="1" customWidth="1"/>
    <col min="6409" max="6409" width="6.21875" bestFit="1" customWidth="1"/>
    <col min="6410" max="6410" width="7.21875" bestFit="1" customWidth="1"/>
    <col min="6412" max="6412" width="14.44140625" bestFit="1" customWidth="1"/>
    <col min="6422" max="6422" width="11.33203125" bestFit="1" customWidth="1"/>
    <col min="6425" max="6425" width="9.88671875" bestFit="1" customWidth="1"/>
    <col min="6657" max="6657" width="21.5546875" bestFit="1" customWidth="1"/>
    <col min="6658" max="6658" width="11.44140625" bestFit="1" customWidth="1"/>
    <col min="6659" max="6659" width="6" bestFit="1" customWidth="1"/>
    <col min="6660" max="6660" width="14.44140625" bestFit="1" customWidth="1"/>
    <col min="6661" max="6661" width="14.44140625" customWidth="1"/>
    <col min="6662" max="6662" width="16.77734375" customWidth="1"/>
    <col min="6663" max="6663" width="12.77734375" customWidth="1"/>
    <col min="6664" max="6664" width="12" bestFit="1" customWidth="1"/>
    <col min="6665" max="6665" width="6.21875" bestFit="1" customWidth="1"/>
    <col min="6666" max="6666" width="7.21875" bestFit="1" customWidth="1"/>
    <col min="6668" max="6668" width="14.44140625" bestFit="1" customWidth="1"/>
    <col min="6678" max="6678" width="11.33203125" bestFit="1" customWidth="1"/>
    <col min="6681" max="6681" width="9.88671875" bestFit="1" customWidth="1"/>
    <col min="6913" max="6913" width="21.5546875" bestFit="1" customWidth="1"/>
    <col min="6914" max="6914" width="11.44140625" bestFit="1" customWidth="1"/>
    <col min="6915" max="6915" width="6" bestFit="1" customWidth="1"/>
    <col min="6916" max="6916" width="14.44140625" bestFit="1" customWidth="1"/>
    <col min="6917" max="6917" width="14.44140625" customWidth="1"/>
    <col min="6918" max="6918" width="16.77734375" customWidth="1"/>
    <col min="6919" max="6919" width="12.77734375" customWidth="1"/>
    <col min="6920" max="6920" width="12" bestFit="1" customWidth="1"/>
    <col min="6921" max="6921" width="6.21875" bestFit="1" customWidth="1"/>
    <col min="6922" max="6922" width="7.21875" bestFit="1" customWidth="1"/>
    <col min="6924" max="6924" width="14.44140625" bestFit="1" customWidth="1"/>
    <col min="6934" max="6934" width="11.33203125" bestFit="1" customWidth="1"/>
    <col min="6937" max="6937" width="9.88671875" bestFit="1" customWidth="1"/>
    <col min="7169" max="7169" width="21.5546875" bestFit="1" customWidth="1"/>
    <col min="7170" max="7170" width="11.44140625" bestFit="1" customWidth="1"/>
    <col min="7171" max="7171" width="6" bestFit="1" customWidth="1"/>
    <col min="7172" max="7172" width="14.44140625" bestFit="1" customWidth="1"/>
    <col min="7173" max="7173" width="14.44140625" customWidth="1"/>
    <col min="7174" max="7174" width="16.77734375" customWidth="1"/>
    <col min="7175" max="7175" width="12.77734375" customWidth="1"/>
    <col min="7176" max="7176" width="12" bestFit="1" customWidth="1"/>
    <col min="7177" max="7177" width="6.21875" bestFit="1" customWidth="1"/>
    <col min="7178" max="7178" width="7.21875" bestFit="1" customWidth="1"/>
    <col min="7180" max="7180" width="14.44140625" bestFit="1" customWidth="1"/>
    <col min="7190" max="7190" width="11.33203125" bestFit="1" customWidth="1"/>
    <col min="7193" max="7193" width="9.88671875" bestFit="1" customWidth="1"/>
    <col min="7425" max="7425" width="21.5546875" bestFit="1" customWidth="1"/>
    <col min="7426" max="7426" width="11.44140625" bestFit="1" customWidth="1"/>
    <col min="7427" max="7427" width="6" bestFit="1" customWidth="1"/>
    <col min="7428" max="7428" width="14.44140625" bestFit="1" customWidth="1"/>
    <col min="7429" max="7429" width="14.44140625" customWidth="1"/>
    <col min="7430" max="7430" width="16.77734375" customWidth="1"/>
    <col min="7431" max="7431" width="12.77734375" customWidth="1"/>
    <col min="7432" max="7432" width="12" bestFit="1" customWidth="1"/>
    <col min="7433" max="7433" width="6.21875" bestFit="1" customWidth="1"/>
    <col min="7434" max="7434" width="7.21875" bestFit="1" customWidth="1"/>
    <col min="7436" max="7436" width="14.44140625" bestFit="1" customWidth="1"/>
    <col min="7446" max="7446" width="11.33203125" bestFit="1" customWidth="1"/>
    <col min="7449" max="7449" width="9.88671875" bestFit="1" customWidth="1"/>
    <col min="7681" max="7681" width="21.5546875" bestFit="1" customWidth="1"/>
    <col min="7682" max="7682" width="11.44140625" bestFit="1" customWidth="1"/>
    <col min="7683" max="7683" width="6" bestFit="1" customWidth="1"/>
    <col min="7684" max="7684" width="14.44140625" bestFit="1" customWidth="1"/>
    <col min="7685" max="7685" width="14.44140625" customWidth="1"/>
    <col min="7686" max="7686" width="16.77734375" customWidth="1"/>
    <col min="7687" max="7687" width="12.77734375" customWidth="1"/>
    <col min="7688" max="7688" width="12" bestFit="1" customWidth="1"/>
    <col min="7689" max="7689" width="6.21875" bestFit="1" customWidth="1"/>
    <col min="7690" max="7690" width="7.21875" bestFit="1" customWidth="1"/>
    <col min="7692" max="7692" width="14.44140625" bestFit="1" customWidth="1"/>
    <col min="7702" max="7702" width="11.33203125" bestFit="1" customWidth="1"/>
    <col min="7705" max="7705" width="9.88671875" bestFit="1" customWidth="1"/>
    <col min="7937" max="7937" width="21.5546875" bestFit="1" customWidth="1"/>
    <col min="7938" max="7938" width="11.44140625" bestFit="1" customWidth="1"/>
    <col min="7939" max="7939" width="6" bestFit="1" customWidth="1"/>
    <col min="7940" max="7940" width="14.44140625" bestFit="1" customWidth="1"/>
    <col min="7941" max="7941" width="14.44140625" customWidth="1"/>
    <col min="7942" max="7942" width="16.77734375" customWidth="1"/>
    <col min="7943" max="7943" width="12.77734375" customWidth="1"/>
    <col min="7944" max="7944" width="12" bestFit="1" customWidth="1"/>
    <col min="7945" max="7945" width="6.21875" bestFit="1" customWidth="1"/>
    <col min="7946" max="7946" width="7.21875" bestFit="1" customWidth="1"/>
    <col min="7948" max="7948" width="14.44140625" bestFit="1" customWidth="1"/>
    <col min="7958" max="7958" width="11.33203125" bestFit="1" customWidth="1"/>
    <col min="7961" max="7961" width="9.88671875" bestFit="1" customWidth="1"/>
    <col min="8193" max="8193" width="21.5546875" bestFit="1" customWidth="1"/>
    <col min="8194" max="8194" width="11.44140625" bestFit="1" customWidth="1"/>
    <col min="8195" max="8195" width="6" bestFit="1" customWidth="1"/>
    <col min="8196" max="8196" width="14.44140625" bestFit="1" customWidth="1"/>
    <col min="8197" max="8197" width="14.44140625" customWidth="1"/>
    <col min="8198" max="8198" width="16.77734375" customWidth="1"/>
    <col min="8199" max="8199" width="12.77734375" customWidth="1"/>
    <col min="8200" max="8200" width="12" bestFit="1" customWidth="1"/>
    <col min="8201" max="8201" width="6.21875" bestFit="1" customWidth="1"/>
    <col min="8202" max="8202" width="7.21875" bestFit="1" customWidth="1"/>
    <col min="8204" max="8204" width="14.44140625" bestFit="1" customWidth="1"/>
    <col min="8214" max="8214" width="11.33203125" bestFit="1" customWidth="1"/>
    <col min="8217" max="8217" width="9.88671875" bestFit="1" customWidth="1"/>
    <col min="8449" max="8449" width="21.5546875" bestFit="1" customWidth="1"/>
    <col min="8450" max="8450" width="11.44140625" bestFit="1" customWidth="1"/>
    <col min="8451" max="8451" width="6" bestFit="1" customWidth="1"/>
    <col min="8452" max="8452" width="14.44140625" bestFit="1" customWidth="1"/>
    <col min="8453" max="8453" width="14.44140625" customWidth="1"/>
    <col min="8454" max="8454" width="16.77734375" customWidth="1"/>
    <col min="8455" max="8455" width="12.77734375" customWidth="1"/>
    <col min="8456" max="8456" width="12" bestFit="1" customWidth="1"/>
    <col min="8457" max="8457" width="6.21875" bestFit="1" customWidth="1"/>
    <col min="8458" max="8458" width="7.21875" bestFit="1" customWidth="1"/>
    <col min="8460" max="8460" width="14.44140625" bestFit="1" customWidth="1"/>
    <col min="8470" max="8470" width="11.33203125" bestFit="1" customWidth="1"/>
    <col min="8473" max="8473" width="9.88671875" bestFit="1" customWidth="1"/>
    <col min="8705" max="8705" width="21.5546875" bestFit="1" customWidth="1"/>
    <col min="8706" max="8706" width="11.44140625" bestFit="1" customWidth="1"/>
    <col min="8707" max="8707" width="6" bestFit="1" customWidth="1"/>
    <col min="8708" max="8708" width="14.44140625" bestFit="1" customWidth="1"/>
    <col min="8709" max="8709" width="14.44140625" customWidth="1"/>
    <col min="8710" max="8710" width="16.77734375" customWidth="1"/>
    <col min="8711" max="8711" width="12.77734375" customWidth="1"/>
    <col min="8712" max="8712" width="12" bestFit="1" customWidth="1"/>
    <col min="8713" max="8713" width="6.21875" bestFit="1" customWidth="1"/>
    <col min="8714" max="8714" width="7.21875" bestFit="1" customWidth="1"/>
    <col min="8716" max="8716" width="14.44140625" bestFit="1" customWidth="1"/>
    <col min="8726" max="8726" width="11.33203125" bestFit="1" customWidth="1"/>
    <col min="8729" max="8729" width="9.88671875" bestFit="1" customWidth="1"/>
    <col min="8961" max="8961" width="21.5546875" bestFit="1" customWidth="1"/>
    <col min="8962" max="8962" width="11.44140625" bestFit="1" customWidth="1"/>
    <col min="8963" max="8963" width="6" bestFit="1" customWidth="1"/>
    <col min="8964" max="8964" width="14.44140625" bestFit="1" customWidth="1"/>
    <col min="8965" max="8965" width="14.44140625" customWidth="1"/>
    <col min="8966" max="8966" width="16.77734375" customWidth="1"/>
    <col min="8967" max="8967" width="12.77734375" customWidth="1"/>
    <col min="8968" max="8968" width="12" bestFit="1" customWidth="1"/>
    <col min="8969" max="8969" width="6.21875" bestFit="1" customWidth="1"/>
    <col min="8970" max="8970" width="7.21875" bestFit="1" customWidth="1"/>
    <col min="8972" max="8972" width="14.44140625" bestFit="1" customWidth="1"/>
    <col min="8982" max="8982" width="11.33203125" bestFit="1" customWidth="1"/>
    <col min="8985" max="8985" width="9.88671875" bestFit="1" customWidth="1"/>
    <col min="9217" max="9217" width="21.5546875" bestFit="1" customWidth="1"/>
    <col min="9218" max="9218" width="11.44140625" bestFit="1" customWidth="1"/>
    <col min="9219" max="9219" width="6" bestFit="1" customWidth="1"/>
    <col min="9220" max="9220" width="14.44140625" bestFit="1" customWidth="1"/>
    <col min="9221" max="9221" width="14.44140625" customWidth="1"/>
    <col min="9222" max="9222" width="16.77734375" customWidth="1"/>
    <col min="9223" max="9223" width="12.77734375" customWidth="1"/>
    <col min="9224" max="9224" width="12" bestFit="1" customWidth="1"/>
    <col min="9225" max="9225" width="6.21875" bestFit="1" customWidth="1"/>
    <col min="9226" max="9226" width="7.21875" bestFit="1" customWidth="1"/>
    <col min="9228" max="9228" width="14.44140625" bestFit="1" customWidth="1"/>
    <col min="9238" max="9238" width="11.33203125" bestFit="1" customWidth="1"/>
    <col min="9241" max="9241" width="9.88671875" bestFit="1" customWidth="1"/>
    <col min="9473" max="9473" width="21.5546875" bestFit="1" customWidth="1"/>
    <col min="9474" max="9474" width="11.44140625" bestFit="1" customWidth="1"/>
    <col min="9475" max="9475" width="6" bestFit="1" customWidth="1"/>
    <col min="9476" max="9476" width="14.44140625" bestFit="1" customWidth="1"/>
    <col min="9477" max="9477" width="14.44140625" customWidth="1"/>
    <col min="9478" max="9478" width="16.77734375" customWidth="1"/>
    <col min="9479" max="9479" width="12.77734375" customWidth="1"/>
    <col min="9480" max="9480" width="12" bestFit="1" customWidth="1"/>
    <col min="9481" max="9481" width="6.21875" bestFit="1" customWidth="1"/>
    <col min="9482" max="9482" width="7.21875" bestFit="1" customWidth="1"/>
    <col min="9484" max="9484" width="14.44140625" bestFit="1" customWidth="1"/>
    <col min="9494" max="9494" width="11.33203125" bestFit="1" customWidth="1"/>
    <col min="9497" max="9497" width="9.88671875" bestFit="1" customWidth="1"/>
    <col min="9729" max="9729" width="21.5546875" bestFit="1" customWidth="1"/>
    <col min="9730" max="9730" width="11.44140625" bestFit="1" customWidth="1"/>
    <col min="9731" max="9731" width="6" bestFit="1" customWidth="1"/>
    <col min="9732" max="9732" width="14.44140625" bestFit="1" customWidth="1"/>
    <col min="9733" max="9733" width="14.44140625" customWidth="1"/>
    <col min="9734" max="9734" width="16.77734375" customWidth="1"/>
    <col min="9735" max="9735" width="12.77734375" customWidth="1"/>
    <col min="9736" max="9736" width="12" bestFit="1" customWidth="1"/>
    <col min="9737" max="9737" width="6.21875" bestFit="1" customWidth="1"/>
    <col min="9738" max="9738" width="7.21875" bestFit="1" customWidth="1"/>
    <col min="9740" max="9740" width="14.44140625" bestFit="1" customWidth="1"/>
    <col min="9750" max="9750" width="11.33203125" bestFit="1" customWidth="1"/>
    <col min="9753" max="9753" width="9.88671875" bestFit="1" customWidth="1"/>
    <col min="9985" max="9985" width="21.5546875" bestFit="1" customWidth="1"/>
    <col min="9986" max="9986" width="11.44140625" bestFit="1" customWidth="1"/>
    <col min="9987" max="9987" width="6" bestFit="1" customWidth="1"/>
    <col min="9988" max="9988" width="14.44140625" bestFit="1" customWidth="1"/>
    <col min="9989" max="9989" width="14.44140625" customWidth="1"/>
    <col min="9990" max="9990" width="16.77734375" customWidth="1"/>
    <col min="9991" max="9991" width="12.77734375" customWidth="1"/>
    <col min="9992" max="9992" width="12" bestFit="1" customWidth="1"/>
    <col min="9993" max="9993" width="6.21875" bestFit="1" customWidth="1"/>
    <col min="9994" max="9994" width="7.21875" bestFit="1" customWidth="1"/>
    <col min="9996" max="9996" width="14.44140625" bestFit="1" customWidth="1"/>
    <col min="10006" max="10006" width="11.33203125" bestFit="1" customWidth="1"/>
    <col min="10009" max="10009" width="9.88671875" bestFit="1" customWidth="1"/>
    <col min="10241" max="10241" width="21.5546875" bestFit="1" customWidth="1"/>
    <col min="10242" max="10242" width="11.44140625" bestFit="1" customWidth="1"/>
    <col min="10243" max="10243" width="6" bestFit="1" customWidth="1"/>
    <col min="10244" max="10244" width="14.44140625" bestFit="1" customWidth="1"/>
    <col min="10245" max="10245" width="14.44140625" customWidth="1"/>
    <col min="10246" max="10246" width="16.77734375" customWidth="1"/>
    <col min="10247" max="10247" width="12.77734375" customWidth="1"/>
    <col min="10248" max="10248" width="12" bestFit="1" customWidth="1"/>
    <col min="10249" max="10249" width="6.21875" bestFit="1" customWidth="1"/>
    <col min="10250" max="10250" width="7.21875" bestFit="1" customWidth="1"/>
    <col min="10252" max="10252" width="14.44140625" bestFit="1" customWidth="1"/>
    <col min="10262" max="10262" width="11.33203125" bestFit="1" customWidth="1"/>
    <col min="10265" max="10265" width="9.88671875" bestFit="1" customWidth="1"/>
    <col min="10497" max="10497" width="21.5546875" bestFit="1" customWidth="1"/>
    <col min="10498" max="10498" width="11.44140625" bestFit="1" customWidth="1"/>
    <col min="10499" max="10499" width="6" bestFit="1" customWidth="1"/>
    <col min="10500" max="10500" width="14.44140625" bestFit="1" customWidth="1"/>
    <col min="10501" max="10501" width="14.44140625" customWidth="1"/>
    <col min="10502" max="10502" width="16.77734375" customWidth="1"/>
    <col min="10503" max="10503" width="12.77734375" customWidth="1"/>
    <col min="10504" max="10504" width="12" bestFit="1" customWidth="1"/>
    <col min="10505" max="10505" width="6.21875" bestFit="1" customWidth="1"/>
    <col min="10506" max="10506" width="7.21875" bestFit="1" customWidth="1"/>
    <col min="10508" max="10508" width="14.44140625" bestFit="1" customWidth="1"/>
    <col min="10518" max="10518" width="11.33203125" bestFit="1" customWidth="1"/>
    <col min="10521" max="10521" width="9.88671875" bestFit="1" customWidth="1"/>
    <col min="10753" max="10753" width="21.5546875" bestFit="1" customWidth="1"/>
    <col min="10754" max="10754" width="11.44140625" bestFit="1" customWidth="1"/>
    <col min="10755" max="10755" width="6" bestFit="1" customWidth="1"/>
    <col min="10756" max="10756" width="14.44140625" bestFit="1" customWidth="1"/>
    <col min="10757" max="10757" width="14.44140625" customWidth="1"/>
    <col min="10758" max="10758" width="16.77734375" customWidth="1"/>
    <col min="10759" max="10759" width="12.77734375" customWidth="1"/>
    <col min="10760" max="10760" width="12" bestFit="1" customWidth="1"/>
    <col min="10761" max="10761" width="6.21875" bestFit="1" customWidth="1"/>
    <col min="10762" max="10762" width="7.21875" bestFit="1" customWidth="1"/>
    <col min="10764" max="10764" width="14.44140625" bestFit="1" customWidth="1"/>
    <col min="10774" max="10774" width="11.33203125" bestFit="1" customWidth="1"/>
    <col min="10777" max="10777" width="9.88671875" bestFit="1" customWidth="1"/>
    <col min="11009" max="11009" width="21.5546875" bestFit="1" customWidth="1"/>
    <col min="11010" max="11010" width="11.44140625" bestFit="1" customWidth="1"/>
    <col min="11011" max="11011" width="6" bestFit="1" customWidth="1"/>
    <col min="11012" max="11012" width="14.44140625" bestFit="1" customWidth="1"/>
    <col min="11013" max="11013" width="14.44140625" customWidth="1"/>
    <col min="11014" max="11014" width="16.77734375" customWidth="1"/>
    <col min="11015" max="11015" width="12.77734375" customWidth="1"/>
    <col min="11016" max="11016" width="12" bestFit="1" customWidth="1"/>
    <col min="11017" max="11017" width="6.21875" bestFit="1" customWidth="1"/>
    <col min="11018" max="11018" width="7.21875" bestFit="1" customWidth="1"/>
    <col min="11020" max="11020" width="14.44140625" bestFit="1" customWidth="1"/>
    <col min="11030" max="11030" width="11.33203125" bestFit="1" customWidth="1"/>
    <col min="11033" max="11033" width="9.88671875" bestFit="1" customWidth="1"/>
    <col min="11265" max="11265" width="21.5546875" bestFit="1" customWidth="1"/>
    <col min="11266" max="11266" width="11.44140625" bestFit="1" customWidth="1"/>
    <col min="11267" max="11267" width="6" bestFit="1" customWidth="1"/>
    <col min="11268" max="11268" width="14.44140625" bestFit="1" customWidth="1"/>
    <col min="11269" max="11269" width="14.44140625" customWidth="1"/>
    <col min="11270" max="11270" width="16.77734375" customWidth="1"/>
    <col min="11271" max="11271" width="12.77734375" customWidth="1"/>
    <col min="11272" max="11272" width="12" bestFit="1" customWidth="1"/>
    <col min="11273" max="11273" width="6.21875" bestFit="1" customWidth="1"/>
    <col min="11274" max="11274" width="7.21875" bestFit="1" customWidth="1"/>
    <col min="11276" max="11276" width="14.44140625" bestFit="1" customWidth="1"/>
    <col min="11286" max="11286" width="11.33203125" bestFit="1" customWidth="1"/>
    <col min="11289" max="11289" width="9.88671875" bestFit="1" customWidth="1"/>
    <col min="11521" max="11521" width="21.5546875" bestFit="1" customWidth="1"/>
    <col min="11522" max="11522" width="11.44140625" bestFit="1" customWidth="1"/>
    <col min="11523" max="11523" width="6" bestFit="1" customWidth="1"/>
    <col min="11524" max="11524" width="14.44140625" bestFit="1" customWidth="1"/>
    <col min="11525" max="11525" width="14.44140625" customWidth="1"/>
    <col min="11526" max="11526" width="16.77734375" customWidth="1"/>
    <col min="11527" max="11527" width="12.77734375" customWidth="1"/>
    <col min="11528" max="11528" width="12" bestFit="1" customWidth="1"/>
    <col min="11529" max="11529" width="6.21875" bestFit="1" customWidth="1"/>
    <col min="11530" max="11530" width="7.21875" bestFit="1" customWidth="1"/>
    <col min="11532" max="11532" width="14.44140625" bestFit="1" customWidth="1"/>
    <col min="11542" max="11542" width="11.33203125" bestFit="1" customWidth="1"/>
    <col min="11545" max="11545" width="9.88671875" bestFit="1" customWidth="1"/>
    <col min="11777" max="11777" width="21.5546875" bestFit="1" customWidth="1"/>
    <col min="11778" max="11778" width="11.44140625" bestFit="1" customWidth="1"/>
    <col min="11779" max="11779" width="6" bestFit="1" customWidth="1"/>
    <col min="11780" max="11780" width="14.44140625" bestFit="1" customWidth="1"/>
    <col min="11781" max="11781" width="14.44140625" customWidth="1"/>
    <col min="11782" max="11782" width="16.77734375" customWidth="1"/>
    <col min="11783" max="11783" width="12.77734375" customWidth="1"/>
    <col min="11784" max="11784" width="12" bestFit="1" customWidth="1"/>
    <col min="11785" max="11785" width="6.21875" bestFit="1" customWidth="1"/>
    <col min="11786" max="11786" width="7.21875" bestFit="1" customWidth="1"/>
    <col min="11788" max="11788" width="14.44140625" bestFit="1" customWidth="1"/>
    <col min="11798" max="11798" width="11.33203125" bestFit="1" customWidth="1"/>
    <col min="11801" max="11801" width="9.88671875" bestFit="1" customWidth="1"/>
    <col min="12033" max="12033" width="21.5546875" bestFit="1" customWidth="1"/>
    <col min="12034" max="12034" width="11.44140625" bestFit="1" customWidth="1"/>
    <col min="12035" max="12035" width="6" bestFit="1" customWidth="1"/>
    <col min="12036" max="12036" width="14.44140625" bestFit="1" customWidth="1"/>
    <col min="12037" max="12037" width="14.44140625" customWidth="1"/>
    <col min="12038" max="12038" width="16.77734375" customWidth="1"/>
    <col min="12039" max="12039" width="12.77734375" customWidth="1"/>
    <col min="12040" max="12040" width="12" bestFit="1" customWidth="1"/>
    <col min="12041" max="12041" width="6.21875" bestFit="1" customWidth="1"/>
    <col min="12042" max="12042" width="7.21875" bestFit="1" customWidth="1"/>
    <col min="12044" max="12044" width="14.44140625" bestFit="1" customWidth="1"/>
    <col min="12054" max="12054" width="11.33203125" bestFit="1" customWidth="1"/>
    <col min="12057" max="12057" width="9.88671875" bestFit="1" customWidth="1"/>
    <col min="12289" max="12289" width="21.5546875" bestFit="1" customWidth="1"/>
    <col min="12290" max="12290" width="11.44140625" bestFit="1" customWidth="1"/>
    <col min="12291" max="12291" width="6" bestFit="1" customWidth="1"/>
    <col min="12292" max="12292" width="14.44140625" bestFit="1" customWidth="1"/>
    <col min="12293" max="12293" width="14.44140625" customWidth="1"/>
    <col min="12294" max="12294" width="16.77734375" customWidth="1"/>
    <col min="12295" max="12295" width="12.77734375" customWidth="1"/>
    <col min="12296" max="12296" width="12" bestFit="1" customWidth="1"/>
    <col min="12297" max="12297" width="6.21875" bestFit="1" customWidth="1"/>
    <col min="12298" max="12298" width="7.21875" bestFit="1" customWidth="1"/>
    <col min="12300" max="12300" width="14.44140625" bestFit="1" customWidth="1"/>
    <col min="12310" max="12310" width="11.33203125" bestFit="1" customWidth="1"/>
    <col min="12313" max="12313" width="9.88671875" bestFit="1" customWidth="1"/>
    <col min="12545" max="12545" width="21.5546875" bestFit="1" customWidth="1"/>
    <col min="12546" max="12546" width="11.44140625" bestFit="1" customWidth="1"/>
    <col min="12547" max="12547" width="6" bestFit="1" customWidth="1"/>
    <col min="12548" max="12548" width="14.44140625" bestFit="1" customWidth="1"/>
    <col min="12549" max="12549" width="14.44140625" customWidth="1"/>
    <col min="12550" max="12550" width="16.77734375" customWidth="1"/>
    <col min="12551" max="12551" width="12.77734375" customWidth="1"/>
    <col min="12552" max="12552" width="12" bestFit="1" customWidth="1"/>
    <col min="12553" max="12553" width="6.21875" bestFit="1" customWidth="1"/>
    <col min="12554" max="12554" width="7.21875" bestFit="1" customWidth="1"/>
    <col min="12556" max="12556" width="14.44140625" bestFit="1" customWidth="1"/>
    <col min="12566" max="12566" width="11.33203125" bestFit="1" customWidth="1"/>
    <col min="12569" max="12569" width="9.88671875" bestFit="1" customWidth="1"/>
    <col min="12801" max="12801" width="21.5546875" bestFit="1" customWidth="1"/>
    <col min="12802" max="12802" width="11.44140625" bestFit="1" customWidth="1"/>
    <col min="12803" max="12803" width="6" bestFit="1" customWidth="1"/>
    <col min="12804" max="12804" width="14.44140625" bestFit="1" customWidth="1"/>
    <col min="12805" max="12805" width="14.44140625" customWidth="1"/>
    <col min="12806" max="12806" width="16.77734375" customWidth="1"/>
    <col min="12807" max="12807" width="12.77734375" customWidth="1"/>
    <col min="12808" max="12808" width="12" bestFit="1" customWidth="1"/>
    <col min="12809" max="12809" width="6.21875" bestFit="1" customWidth="1"/>
    <col min="12810" max="12810" width="7.21875" bestFit="1" customWidth="1"/>
    <col min="12812" max="12812" width="14.44140625" bestFit="1" customWidth="1"/>
    <col min="12822" max="12822" width="11.33203125" bestFit="1" customWidth="1"/>
    <col min="12825" max="12825" width="9.88671875" bestFit="1" customWidth="1"/>
    <col min="13057" max="13057" width="21.5546875" bestFit="1" customWidth="1"/>
    <col min="13058" max="13058" width="11.44140625" bestFit="1" customWidth="1"/>
    <col min="13059" max="13059" width="6" bestFit="1" customWidth="1"/>
    <col min="13060" max="13060" width="14.44140625" bestFit="1" customWidth="1"/>
    <col min="13061" max="13061" width="14.44140625" customWidth="1"/>
    <col min="13062" max="13062" width="16.77734375" customWidth="1"/>
    <col min="13063" max="13063" width="12.77734375" customWidth="1"/>
    <col min="13064" max="13064" width="12" bestFit="1" customWidth="1"/>
    <col min="13065" max="13065" width="6.21875" bestFit="1" customWidth="1"/>
    <col min="13066" max="13066" width="7.21875" bestFit="1" customWidth="1"/>
    <col min="13068" max="13068" width="14.44140625" bestFit="1" customWidth="1"/>
    <col min="13078" max="13078" width="11.33203125" bestFit="1" customWidth="1"/>
    <col min="13081" max="13081" width="9.88671875" bestFit="1" customWidth="1"/>
    <col min="13313" max="13313" width="21.5546875" bestFit="1" customWidth="1"/>
    <col min="13314" max="13314" width="11.44140625" bestFit="1" customWidth="1"/>
    <col min="13315" max="13315" width="6" bestFit="1" customWidth="1"/>
    <col min="13316" max="13316" width="14.44140625" bestFit="1" customWidth="1"/>
    <col min="13317" max="13317" width="14.44140625" customWidth="1"/>
    <col min="13318" max="13318" width="16.77734375" customWidth="1"/>
    <col min="13319" max="13319" width="12.77734375" customWidth="1"/>
    <col min="13320" max="13320" width="12" bestFit="1" customWidth="1"/>
    <col min="13321" max="13321" width="6.21875" bestFit="1" customWidth="1"/>
    <col min="13322" max="13322" width="7.21875" bestFit="1" customWidth="1"/>
    <col min="13324" max="13324" width="14.44140625" bestFit="1" customWidth="1"/>
    <col min="13334" max="13334" width="11.33203125" bestFit="1" customWidth="1"/>
    <col min="13337" max="13337" width="9.88671875" bestFit="1" customWidth="1"/>
    <col min="13569" max="13569" width="21.5546875" bestFit="1" customWidth="1"/>
    <col min="13570" max="13570" width="11.44140625" bestFit="1" customWidth="1"/>
    <col min="13571" max="13571" width="6" bestFit="1" customWidth="1"/>
    <col min="13572" max="13572" width="14.44140625" bestFit="1" customWidth="1"/>
    <col min="13573" max="13573" width="14.44140625" customWidth="1"/>
    <col min="13574" max="13574" width="16.77734375" customWidth="1"/>
    <col min="13575" max="13575" width="12.77734375" customWidth="1"/>
    <col min="13576" max="13576" width="12" bestFit="1" customWidth="1"/>
    <col min="13577" max="13577" width="6.21875" bestFit="1" customWidth="1"/>
    <col min="13578" max="13578" width="7.21875" bestFit="1" customWidth="1"/>
    <col min="13580" max="13580" width="14.44140625" bestFit="1" customWidth="1"/>
    <col min="13590" max="13590" width="11.33203125" bestFit="1" customWidth="1"/>
    <col min="13593" max="13593" width="9.88671875" bestFit="1" customWidth="1"/>
    <col min="13825" max="13825" width="21.5546875" bestFit="1" customWidth="1"/>
    <col min="13826" max="13826" width="11.44140625" bestFit="1" customWidth="1"/>
    <col min="13827" max="13827" width="6" bestFit="1" customWidth="1"/>
    <col min="13828" max="13828" width="14.44140625" bestFit="1" customWidth="1"/>
    <col min="13829" max="13829" width="14.44140625" customWidth="1"/>
    <col min="13830" max="13830" width="16.77734375" customWidth="1"/>
    <col min="13831" max="13831" width="12.77734375" customWidth="1"/>
    <col min="13832" max="13832" width="12" bestFit="1" customWidth="1"/>
    <col min="13833" max="13833" width="6.21875" bestFit="1" customWidth="1"/>
    <col min="13834" max="13834" width="7.21875" bestFit="1" customWidth="1"/>
    <col min="13836" max="13836" width="14.44140625" bestFit="1" customWidth="1"/>
    <col min="13846" max="13846" width="11.33203125" bestFit="1" customWidth="1"/>
    <col min="13849" max="13849" width="9.88671875" bestFit="1" customWidth="1"/>
    <col min="14081" max="14081" width="21.5546875" bestFit="1" customWidth="1"/>
    <col min="14082" max="14082" width="11.44140625" bestFit="1" customWidth="1"/>
    <col min="14083" max="14083" width="6" bestFit="1" customWidth="1"/>
    <col min="14084" max="14084" width="14.44140625" bestFit="1" customWidth="1"/>
    <col min="14085" max="14085" width="14.44140625" customWidth="1"/>
    <col min="14086" max="14086" width="16.77734375" customWidth="1"/>
    <col min="14087" max="14087" width="12.77734375" customWidth="1"/>
    <col min="14088" max="14088" width="12" bestFit="1" customWidth="1"/>
    <col min="14089" max="14089" width="6.21875" bestFit="1" customWidth="1"/>
    <col min="14090" max="14090" width="7.21875" bestFit="1" customWidth="1"/>
    <col min="14092" max="14092" width="14.44140625" bestFit="1" customWidth="1"/>
    <col min="14102" max="14102" width="11.33203125" bestFit="1" customWidth="1"/>
    <col min="14105" max="14105" width="9.88671875" bestFit="1" customWidth="1"/>
    <col min="14337" max="14337" width="21.5546875" bestFit="1" customWidth="1"/>
    <col min="14338" max="14338" width="11.44140625" bestFit="1" customWidth="1"/>
    <col min="14339" max="14339" width="6" bestFit="1" customWidth="1"/>
    <col min="14340" max="14340" width="14.44140625" bestFit="1" customWidth="1"/>
    <col min="14341" max="14341" width="14.44140625" customWidth="1"/>
    <col min="14342" max="14342" width="16.77734375" customWidth="1"/>
    <col min="14343" max="14343" width="12.77734375" customWidth="1"/>
    <col min="14344" max="14344" width="12" bestFit="1" customWidth="1"/>
    <col min="14345" max="14345" width="6.21875" bestFit="1" customWidth="1"/>
    <col min="14346" max="14346" width="7.21875" bestFit="1" customWidth="1"/>
    <col min="14348" max="14348" width="14.44140625" bestFit="1" customWidth="1"/>
    <col min="14358" max="14358" width="11.33203125" bestFit="1" customWidth="1"/>
    <col min="14361" max="14361" width="9.88671875" bestFit="1" customWidth="1"/>
    <col min="14593" max="14593" width="21.5546875" bestFit="1" customWidth="1"/>
    <col min="14594" max="14594" width="11.44140625" bestFit="1" customWidth="1"/>
    <col min="14595" max="14595" width="6" bestFit="1" customWidth="1"/>
    <col min="14596" max="14596" width="14.44140625" bestFit="1" customWidth="1"/>
    <col min="14597" max="14597" width="14.44140625" customWidth="1"/>
    <col min="14598" max="14598" width="16.77734375" customWidth="1"/>
    <col min="14599" max="14599" width="12.77734375" customWidth="1"/>
    <col min="14600" max="14600" width="12" bestFit="1" customWidth="1"/>
    <col min="14601" max="14601" width="6.21875" bestFit="1" customWidth="1"/>
    <col min="14602" max="14602" width="7.21875" bestFit="1" customWidth="1"/>
    <col min="14604" max="14604" width="14.44140625" bestFit="1" customWidth="1"/>
    <col min="14614" max="14614" width="11.33203125" bestFit="1" customWidth="1"/>
    <col min="14617" max="14617" width="9.88671875" bestFit="1" customWidth="1"/>
    <col min="14849" max="14849" width="21.5546875" bestFit="1" customWidth="1"/>
    <col min="14850" max="14850" width="11.44140625" bestFit="1" customWidth="1"/>
    <col min="14851" max="14851" width="6" bestFit="1" customWidth="1"/>
    <col min="14852" max="14852" width="14.44140625" bestFit="1" customWidth="1"/>
    <col min="14853" max="14853" width="14.44140625" customWidth="1"/>
    <col min="14854" max="14854" width="16.77734375" customWidth="1"/>
    <col min="14855" max="14855" width="12.77734375" customWidth="1"/>
    <col min="14856" max="14856" width="12" bestFit="1" customWidth="1"/>
    <col min="14857" max="14857" width="6.21875" bestFit="1" customWidth="1"/>
    <col min="14858" max="14858" width="7.21875" bestFit="1" customWidth="1"/>
    <col min="14860" max="14860" width="14.44140625" bestFit="1" customWidth="1"/>
    <col min="14870" max="14870" width="11.33203125" bestFit="1" customWidth="1"/>
    <col min="14873" max="14873" width="9.88671875" bestFit="1" customWidth="1"/>
    <col min="15105" max="15105" width="21.5546875" bestFit="1" customWidth="1"/>
    <col min="15106" max="15106" width="11.44140625" bestFit="1" customWidth="1"/>
    <col min="15107" max="15107" width="6" bestFit="1" customWidth="1"/>
    <col min="15108" max="15108" width="14.44140625" bestFit="1" customWidth="1"/>
    <col min="15109" max="15109" width="14.44140625" customWidth="1"/>
    <col min="15110" max="15110" width="16.77734375" customWidth="1"/>
    <col min="15111" max="15111" width="12.77734375" customWidth="1"/>
    <col min="15112" max="15112" width="12" bestFit="1" customWidth="1"/>
    <col min="15113" max="15113" width="6.21875" bestFit="1" customWidth="1"/>
    <col min="15114" max="15114" width="7.21875" bestFit="1" customWidth="1"/>
    <col min="15116" max="15116" width="14.44140625" bestFit="1" customWidth="1"/>
    <col min="15126" max="15126" width="11.33203125" bestFit="1" customWidth="1"/>
    <col min="15129" max="15129" width="9.88671875" bestFit="1" customWidth="1"/>
    <col min="15361" max="15361" width="21.5546875" bestFit="1" customWidth="1"/>
    <col min="15362" max="15362" width="11.44140625" bestFit="1" customWidth="1"/>
    <col min="15363" max="15363" width="6" bestFit="1" customWidth="1"/>
    <col min="15364" max="15364" width="14.44140625" bestFit="1" customWidth="1"/>
    <col min="15365" max="15365" width="14.44140625" customWidth="1"/>
    <col min="15366" max="15366" width="16.77734375" customWidth="1"/>
    <col min="15367" max="15367" width="12.77734375" customWidth="1"/>
    <col min="15368" max="15368" width="12" bestFit="1" customWidth="1"/>
    <col min="15369" max="15369" width="6.21875" bestFit="1" customWidth="1"/>
    <col min="15370" max="15370" width="7.21875" bestFit="1" customWidth="1"/>
    <col min="15372" max="15372" width="14.44140625" bestFit="1" customWidth="1"/>
    <col min="15382" max="15382" width="11.33203125" bestFit="1" customWidth="1"/>
    <col min="15385" max="15385" width="9.88671875" bestFit="1" customWidth="1"/>
    <col min="15617" max="15617" width="21.5546875" bestFit="1" customWidth="1"/>
    <col min="15618" max="15618" width="11.44140625" bestFit="1" customWidth="1"/>
    <col min="15619" max="15619" width="6" bestFit="1" customWidth="1"/>
    <col min="15620" max="15620" width="14.44140625" bestFit="1" customWidth="1"/>
    <col min="15621" max="15621" width="14.44140625" customWidth="1"/>
    <col min="15622" max="15622" width="16.77734375" customWidth="1"/>
    <col min="15623" max="15623" width="12.77734375" customWidth="1"/>
    <col min="15624" max="15624" width="12" bestFit="1" customWidth="1"/>
    <col min="15625" max="15625" width="6.21875" bestFit="1" customWidth="1"/>
    <col min="15626" max="15626" width="7.21875" bestFit="1" customWidth="1"/>
    <col min="15628" max="15628" width="14.44140625" bestFit="1" customWidth="1"/>
    <col min="15638" max="15638" width="11.33203125" bestFit="1" customWidth="1"/>
    <col min="15641" max="15641" width="9.88671875" bestFit="1" customWidth="1"/>
    <col min="15873" max="15873" width="21.5546875" bestFit="1" customWidth="1"/>
    <col min="15874" max="15874" width="11.44140625" bestFit="1" customWidth="1"/>
    <col min="15875" max="15875" width="6" bestFit="1" customWidth="1"/>
    <col min="15876" max="15876" width="14.44140625" bestFit="1" customWidth="1"/>
    <col min="15877" max="15877" width="14.44140625" customWidth="1"/>
    <col min="15878" max="15878" width="16.77734375" customWidth="1"/>
    <col min="15879" max="15879" width="12.77734375" customWidth="1"/>
    <col min="15880" max="15880" width="12" bestFit="1" customWidth="1"/>
    <col min="15881" max="15881" width="6.21875" bestFit="1" customWidth="1"/>
    <col min="15882" max="15882" width="7.21875" bestFit="1" customWidth="1"/>
    <col min="15884" max="15884" width="14.44140625" bestFit="1" customWidth="1"/>
    <col min="15894" max="15894" width="11.33203125" bestFit="1" customWidth="1"/>
    <col min="15897" max="15897" width="9.88671875" bestFit="1" customWidth="1"/>
    <col min="16129" max="16129" width="21.5546875" bestFit="1" customWidth="1"/>
    <col min="16130" max="16130" width="11.44140625" bestFit="1" customWidth="1"/>
    <col min="16131" max="16131" width="6" bestFit="1" customWidth="1"/>
    <col min="16132" max="16132" width="14.44140625" bestFit="1" customWidth="1"/>
    <col min="16133" max="16133" width="14.44140625" customWidth="1"/>
    <col min="16134" max="16134" width="16.77734375" customWidth="1"/>
    <col min="16135" max="16135" width="12.77734375" customWidth="1"/>
    <col min="16136" max="16136" width="12" bestFit="1" customWidth="1"/>
    <col min="16137" max="16137" width="6.21875" bestFit="1" customWidth="1"/>
    <col min="16138" max="16138" width="7.21875" bestFit="1" customWidth="1"/>
    <col min="16140" max="16140" width="14.44140625" bestFit="1" customWidth="1"/>
    <col min="16150" max="16150" width="11.33203125" bestFit="1" customWidth="1"/>
    <col min="16153" max="16153" width="9.88671875" bestFit="1" customWidth="1"/>
  </cols>
  <sheetData>
    <row r="1" spans="1:24" ht="19.8" x14ac:dyDescent="0.4">
      <c r="A1" s="104" t="s">
        <v>192</v>
      </c>
      <c r="B1" s="104"/>
      <c r="C1" s="104"/>
      <c r="D1" s="104"/>
      <c r="E1" s="104"/>
      <c r="F1" s="104"/>
      <c r="G1" s="104"/>
      <c r="H1" s="104"/>
      <c r="I1" s="104"/>
      <c r="J1" s="104"/>
      <c r="K1" s="104"/>
    </row>
    <row r="2" spans="1:24" ht="19.8" x14ac:dyDescent="0.4">
      <c r="A2" s="104" t="s">
        <v>191</v>
      </c>
      <c r="B2" s="104"/>
      <c r="C2" s="104"/>
      <c r="D2" s="104"/>
      <c r="E2" s="104"/>
      <c r="F2" s="104"/>
      <c r="G2" s="104"/>
      <c r="H2" s="104"/>
      <c r="I2" s="104"/>
      <c r="J2" s="104"/>
      <c r="K2" s="104"/>
    </row>
    <row r="3" spans="1:24" x14ac:dyDescent="0.3">
      <c r="A3" s="105" t="s">
        <v>112</v>
      </c>
      <c r="B3" s="105"/>
      <c r="C3" s="105"/>
      <c r="D3" s="105"/>
      <c r="E3" s="105"/>
      <c r="F3" s="105"/>
      <c r="G3" s="105"/>
      <c r="H3" s="105"/>
      <c r="I3" s="105"/>
      <c r="J3" s="105"/>
      <c r="K3" s="105"/>
    </row>
    <row r="4" spans="1:24" x14ac:dyDescent="0.3">
      <c r="A4" s="74" t="s">
        <v>69</v>
      </c>
      <c r="B4" s="106" t="s">
        <v>68</v>
      </c>
      <c r="C4" s="106"/>
      <c r="D4" s="106"/>
      <c r="E4" s="106"/>
      <c r="F4" s="106"/>
      <c r="G4" s="106"/>
      <c r="H4" s="106"/>
      <c r="I4" s="106"/>
      <c r="J4" s="106"/>
      <c r="K4" s="106"/>
    </row>
    <row r="5" spans="1:24" ht="18" x14ac:dyDescent="0.35">
      <c r="A5" s="45">
        <v>1</v>
      </c>
      <c r="B5" s="112" t="s">
        <v>41</v>
      </c>
      <c r="C5" s="112"/>
      <c r="D5" s="112"/>
      <c r="E5" s="112"/>
      <c r="F5" s="112"/>
      <c r="G5" s="112"/>
      <c r="H5" s="112"/>
      <c r="I5" s="112"/>
      <c r="J5" s="112"/>
      <c r="K5" s="112"/>
      <c r="T5" s="13"/>
      <c r="U5" s="13"/>
      <c r="V5" s="13"/>
      <c r="W5" s="12"/>
      <c r="X5" s="12"/>
    </row>
    <row r="6" spans="1:24" ht="18" x14ac:dyDescent="0.35">
      <c r="A6" s="45">
        <v>2</v>
      </c>
      <c r="B6" s="112" t="s">
        <v>14</v>
      </c>
      <c r="C6" s="112"/>
      <c r="D6" s="112"/>
      <c r="E6" s="112"/>
      <c r="F6" s="112"/>
      <c r="G6" s="112"/>
      <c r="H6" s="112"/>
      <c r="I6" s="112"/>
      <c r="J6" s="112"/>
      <c r="K6" s="112"/>
    </row>
    <row r="7" spans="1:24" ht="14.4" customHeight="1" x14ac:dyDescent="0.35">
      <c r="A7" s="45">
        <v>3.1</v>
      </c>
      <c r="B7" s="113" t="s">
        <v>71</v>
      </c>
      <c r="C7" s="113"/>
      <c r="D7" s="113"/>
      <c r="E7" s="113"/>
      <c r="F7" s="113"/>
      <c r="G7" s="113"/>
      <c r="H7" s="113"/>
      <c r="I7" s="113"/>
      <c r="J7" s="113"/>
      <c r="K7" s="113"/>
    </row>
    <row r="8" spans="1:24" ht="18" x14ac:dyDescent="0.35">
      <c r="A8" s="45">
        <v>3.2</v>
      </c>
      <c r="B8" s="114" t="s">
        <v>29</v>
      </c>
      <c r="C8" s="114"/>
      <c r="D8" s="114"/>
      <c r="E8" s="114"/>
      <c r="F8" s="114"/>
      <c r="G8" s="114"/>
      <c r="H8" s="114"/>
      <c r="I8" s="114"/>
      <c r="J8" s="114"/>
      <c r="K8" s="114"/>
    </row>
    <row r="9" spans="1:24" ht="18" x14ac:dyDescent="0.35">
      <c r="A9" s="45">
        <v>4</v>
      </c>
      <c r="B9" s="113" t="s">
        <v>193</v>
      </c>
      <c r="C9" s="113"/>
      <c r="D9" s="113"/>
      <c r="E9" s="113"/>
      <c r="F9" s="113"/>
      <c r="G9" s="113"/>
      <c r="H9" s="113"/>
      <c r="I9" s="113"/>
      <c r="J9" s="113"/>
      <c r="K9" s="113"/>
    </row>
    <row r="10" spans="1:24" ht="18" x14ac:dyDescent="0.35">
      <c r="A10" s="45">
        <v>5</v>
      </c>
      <c r="B10" s="113" t="s">
        <v>176</v>
      </c>
      <c r="C10" s="113"/>
      <c r="D10" s="113"/>
      <c r="E10" s="113"/>
      <c r="F10" s="113"/>
      <c r="G10" s="113"/>
      <c r="H10" s="113"/>
      <c r="I10" s="113"/>
      <c r="J10" s="113"/>
      <c r="K10" s="113"/>
    </row>
    <row r="11" spans="1:24" ht="18" x14ac:dyDescent="0.35">
      <c r="A11" s="45">
        <v>6</v>
      </c>
      <c r="B11" s="113" t="s">
        <v>177</v>
      </c>
      <c r="C11" s="113"/>
      <c r="D11" s="113"/>
      <c r="E11" s="113"/>
      <c r="F11" s="113"/>
      <c r="G11" s="113"/>
      <c r="H11" s="113"/>
      <c r="I11" s="113"/>
      <c r="J11" s="113"/>
      <c r="K11" s="113"/>
    </row>
    <row r="12" spans="1:24" ht="18" x14ac:dyDescent="0.35">
      <c r="A12" s="45">
        <v>7</v>
      </c>
      <c r="B12" s="113" t="s">
        <v>179</v>
      </c>
      <c r="C12" s="113"/>
      <c r="D12" s="113"/>
      <c r="E12" s="113"/>
      <c r="F12" s="113"/>
      <c r="G12" s="113"/>
      <c r="H12" s="113"/>
      <c r="I12" s="113"/>
      <c r="J12" s="113"/>
      <c r="K12" s="113"/>
    </row>
    <row r="13" spans="1:24" x14ac:dyDescent="0.3">
      <c r="A13" s="44"/>
      <c r="B13" s="116"/>
      <c r="C13" s="116"/>
      <c r="D13" s="116"/>
      <c r="E13" s="116"/>
      <c r="F13" s="116"/>
      <c r="G13" s="116"/>
      <c r="H13" s="116"/>
      <c r="I13" s="116"/>
      <c r="J13" s="116"/>
      <c r="K13" s="116"/>
    </row>
    <row r="14" spans="1:24" x14ac:dyDescent="0.3">
      <c r="A14" s="3"/>
      <c r="B14" s="1" t="s">
        <v>1</v>
      </c>
      <c r="C14" s="1" t="s">
        <v>2</v>
      </c>
      <c r="D14" s="115"/>
      <c r="E14" s="115"/>
      <c r="F14" s="115"/>
      <c r="G14" s="115"/>
      <c r="H14" s="115"/>
      <c r="I14" s="115"/>
      <c r="J14" s="115"/>
      <c r="K14" s="115"/>
    </row>
    <row r="15" spans="1:24" x14ac:dyDescent="0.3">
      <c r="A15" s="3"/>
      <c r="B15" s="3" t="s">
        <v>8</v>
      </c>
      <c r="C15" s="6">
        <v>1.5</v>
      </c>
      <c r="D15" s="115"/>
      <c r="E15" s="115"/>
      <c r="F15" s="115"/>
      <c r="G15" s="115"/>
      <c r="H15" s="115"/>
      <c r="I15" s="115"/>
      <c r="J15" s="115"/>
      <c r="K15" s="115"/>
    </row>
    <row r="16" spans="1:24" x14ac:dyDescent="0.3">
      <c r="A16" s="3"/>
      <c r="B16" s="47" t="s">
        <v>40</v>
      </c>
      <c r="C16" s="6">
        <v>1.35</v>
      </c>
      <c r="D16" s="115"/>
      <c r="E16" s="115"/>
      <c r="F16" s="115"/>
      <c r="G16" s="115"/>
      <c r="H16" s="115"/>
      <c r="I16" s="115"/>
      <c r="J16" s="115"/>
      <c r="K16" s="115"/>
    </row>
    <row r="17" spans="1:11" x14ac:dyDescent="0.3">
      <c r="A17" s="3"/>
      <c r="B17" s="47" t="s">
        <v>39</v>
      </c>
      <c r="C17" s="6">
        <v>1.1000000000000001</v>
      </c>
      <c r="D17" s="115"/>
      <c r="E17" s="115"/>
      <c r="F17" s="115"/>
      <c r="G17" s="115"/>
      <c r="H17" s="115"/>
      <c r="I17" s="115"/>
      <c r="J17" s="115"/>
      <c r="K17" s="115"/>
    </row>
    <row r="18" spans="1:11" x14ac:dyDescent="0.3">
      <c r="A18" s="3"/>
      <c r="B18" s="47" t="s">
        <v>38</v>
      </c>
      <c r="C18" s="6">
        <v>1</v>
      </c>
      <c r="D18" s="115"/>
      <c r="E18" s="115"/>
      <c r="F18" s="115"/>
      <c r="G18" s="115"/>
      <c r="H18" s="115"/>
      <c r="I18" s="115"/>
      <c r="J18" s="115"/>
      <c r="K18" s="115"/>
    </row>
    <row r="19" spans="1:11" x14ac:dyDescent="0.3">
      <c r="A19" s="3"/>
      <c r="B19" s="47" t="s">
        <v>37</v>
      </c>
      <c r="C19" s="6">
        <v>0.85</v>
      </c>
      <c r="D19" s="115"/>
      <c r="E19" s="115"/>
      <c r="F19" s="115"/>
      <c r="G19" s="115"/>
      <c r="H19" s="115"/>
      <c r="I19" s="115"/>
      <c r="J19" s="115"/>
      <c r="K19" s="115"/>
    </row>
    <row r="20" spans="1:11" x14ac:dyDescent="0.3">
      <c r="A20" s="3"/>
      <c r="B20" s="3" t="s">
        <v>13</v>
      </c>
      <c r="C20" s="6">
        <v>0.7</v>
      </c>
      <c r="D20" s="115"/>
      <c r="E20" s="115"/>
      <c r="F20" s="115"/>
      <c r="G20" s="115"/>
      <c r="H20" s="115"/>
      <c r="I20" s="115"/>
      <c r="J20" s="115"/>
      <c r="K20" s="115"/>
    </row>
    <row r="21" spans="1:11" x14ac:dyDescent="0.3">
      <c r="A21" s="3"/>
      <c r="B21" s="3" t="s">
        <v>16</v>
      </c>
      <c r="C21" s="6">
        <v>0.6</v>
      </c>
      <c r="D21" s="115"/>
      <c r="E21" s="115"/>
      <c r="F21" s="115"/>
      <c r="G21" s="115"/>
      <c r="H21" s="115"/>
      <c r="I21" s="115"/>
      <c r="J21" s="115"/>
      <c r="K21" s="115"/>
    </row>
    <row r="22" spans="1:11" x14ac:dyDescent="0.3">
      <c r="A22" s="3"/>
      <c r="B22" s="3" t="s">
        <v>17</v>
      </c>
      <c r="C22" s="3" t="s">
        <v>18</v>
      </c>
      <c r="D22" s="115"/>
      <c r="E22" s="115"/>
      <c r="F22" s="115"/>
      <c r="G22" s="115"/>
      <c r="H22" s="115"/>
      <c r="I22" s="115"/>
      <c r="J22" s="115"/>
      <c r="K22" s="115"/>
    </row>
    <row r="23" spans="1:11" ht="18" x14ac:dyDescent="0.35">
      <c r="A23" s="74">
        <v>1</v>
      </c>
      <c r="B23" s="108" t="s">
        <v>66</v>
      </c>
      <c r="C23" s="108"/>
      <c r="D23" s="108"/>
      <c r="E23" s="108"/>
      <c r="F23" s="108"/>
      <c r="G23" s="108"/>
      <c r="H23" s="108"/>
      <c r="I23" s="108"/>
      <c r="J23" s="108"/>
      <c r="K23" s="108"/>
    </row>
    <row r="24" spans="1:11" x14ac:dyDescent="0.3">
      <c r="A24" s="3"/>
      <c r="B24" s="117" t="s">
        <v>79</v>
      </c>
      <c r="C24" s="117"/>
      <c r="D24" s="117"/>
      <c r="E24" s="117"/>
      <c r="F24" s="117"/>
      <c r="G24" s="117"/>
      <c r="H24" s="117"/>
      <c r="I24" s="117"/>
      <c r="J24" s="117"/>
      <c r="K24" s="117"/>
    </row>
    <row r="25" spans="1:11" x14ac:dyDescent="0.3">
      <c r="A25" s="3"/>
      <c r="B25" s="107" t="s">
        <v>80</v>
      </c>
      <c r="C25" s="107"/>
      <c r="D25" s="107"/>
      <c r="E25" s="107"/>
      <c r="F25" s="107"/>
      <c r="G25" s="107"/>
      <c r="H25" s="107"/>
      <c r="I25" s="107"/>
      <c r="J25" s="107"/>
      <c r="K25" s="107"/>
    </row>
    <row r="26" spans="1:11" x14ac:dyDescent="0.3">
      <c r="A26" s="3"/>
      <c r="B26" s="87" t="s">
        <v>113</v>
      </c>
      <c r="C26" s="88"/>
      <c r="D26" s="88"/>
      <c r="E26" s="88"/>
      <c r="F26" s="88"/>
      <c r="G26" s="88"/>
      <c r="H26" s="88"/>
      <c r="I26" s="88"/>
      <c r="J26" s="88"/>
      <c r="K26" s="89"/>
    </row>
    <row r="27" spans="1:11" x14ac:dyDescent="0.3">
      <c r="A27" s="3"/>
      <c r="B27" s="107" t="s">
        <v>195</v>
      </c>
      <c r="C27" s="107"/>
      <c r="D27" s="107"/>
      <c r="E27" s="107"/>
      <c r="F27" s="107"/>
      <c r="G27" s="107"/>
      <c r="H27" s="107"/>
      <c r="I27" s="107"/>
      <c r="J27" s="107"/>
      <c r="K27" s="107"/>
    </row>
    <row r="28" spans="1:11" ht="28.8" x14ac:dyDescent="0.3">
      <c r="A28" s="46"/>
      <c r="B28" s="48" t="s">
        <v>4</v>
      </c>
      <c r="C28" s="79" t="s">
        <v>73</v>
      </c>
      <c r="D28" s="80"/>
      <c r="E28" s="48" t="s">
        <v>4</v>
      </c>
      <c r="F28" s="11" t="s">
        <v>88</v>
      </c>
      <c r="G28" s="14" t="s">
        <v>114</v>
      </c>
      <c r="H28" s="51" t="s">
        <v>12</v>
      </c>
      <c r="I28" s="51" t="s">
        <v>87</v>
      </c>
      <c r="J28" s="1" t="s">
        <v>115</v>
      </c>
      <c r="K28" s="1" t="s">
        <v>60</v>
      </c>
    </row>
    <row r="29" spans="1:11" ht="29.4" customHeight="1" x14ac:dyDescent="0.3">
      <c r="A29" s="46"/>
      <c r="B29" s="3" t="s">
        <v>9</v>
      </c>
      <c r="C29" s="118" t="s">
        <v>116</v>
      </c>
      <c r="D29" s="119"/>
      <c r="E29" s="7" t="s">
        <v>9</v>
      </c>
      <c r="F29" s="8">
        <v>2300</v>
      </c>
      <c r="G29" s="52">
        <v>25000000</v>
      </c>
      <c r="H29" s="52">
        <v>27500000</v>
      </c>
      <c r="I29" s="49">
        <f>+H29/G29%</f>
        <v>110</v>
      </c>
      <c r="J29" s="3" t="str">
        <f>+B17</f>
        <v>100% to 115%</v>
      </c>
      <c r="K29" s="3">
        <f>+F29*C17</f>
        <v>2530</v>
      </c>
    </row>
    <row r="30" spans="1:11" ht="19.8" customHeight="1" x14ac:dyDescent="0.3">
      <c r="A30" s="3"/>
      <c r="B30" s="3" t="s">
        <v>10</v>
      </c>
      <c r="C30" s="120"/>
      <c r="D30" s="121"/>
      <c r="E30" s="7" t="s">
        <v>10</v>
      </c>
      <c r="F30" s="8">
        <v>1500</v>
      </c>
      <c r="G30" s="52">
        <v>15000000</v>
      </c>
      <c r="H30" s="52">
        <v>25000000</v>
      </c>
      <c r="I30" s="55">
        <f>+H30/G30%</f>
        <v>166.66666666666666</v>
      </c>
      <c r="J30" s="3" t="str">
        <f>+B15</f>
        <v>135% and above</v>
      </c>
      <c r="K30" s="3">
        <f>+F30*1.5</f>
        <v>2250</v>
      </c>
    </row>
    <row r="31" spans="1:11" ht="24" customHeight="1" x14ac:dyDescent="0.3">
      <c r="A31" s="3"/>
      <c r="B31" s="3" t="s">
        <v>11</v>
      </c>
      <c r="C31" s="122"/>
      <c r="D31" s="123"/>
      <c r="E31" s="7" t="s">
        <v>11</v>
      </c>
      <c r="F31" s="8">
        <v>900</v>
      </c>
      <c r="G31" s="52">
        <v>10000000</v>
      </c>
      <c r="H31" s="52">
        <v>6000000</v>
      </c>
      <c r="I31" s="49">
        <f>+H31/G31%</f>
        <v>60</v>
      </c>
      <c r="J31" s="3" t="str">
        <f>+B22</f>
        <v>Below 65%</v>
      </c>
      <c r="K31" s="3" t="str">
        <f>+C22</f>
        <v>NIL</v>
      </c>
    </row>
    <row r="32" spans="1:11" x14ac:dyDescent="0.3">
      <c r="A32" s="16"/>
      <c r="B32" s="16"/>
      <c r="C32" s="19"/>
      <c r="D32" s="19"/>
      <c r="E32" s="19"/>
      <c r="F32" s="19"/>
      <c r="G32" s="19"/>
      <c r="H32" s="19"/>
      <c r="I32" s="19"/>
      <c r="J32" s="19"/>
      <c r="K32" s="19"/>
    </row>
    <row r="33" spans="1:11" ht="18" x14ac:dyDescent="0.35">
      <c r="A33" s="74">
        <v>2</v>
      </c>
      <c r="B33" s="108" t="s">
        <v>24</v>
      </c>
      <c r="C33" s="108"/>
      <c r="D33" s="108"/>
      <c r="E33" s="108"/>
      <c r="F33" s="108"/>
      <c r="G33" s="108"/>
      <c r="H33" s="108"/>
      <c r="I33" s="108"/>
      <c r="J33" s="108"/>
      <c r="K33" s="108"/>
    </row>
    <row r="34" spans="1:11" x14ac:dyDescent="0.3">
      <c r="A34" s="3"/>
      <c r="B34" s="107" t="s">
        <v>25</v>
      </c>
      <c r="C34" s="107"/>
      <c r="D34" s="107"/>
      <c r="E34" s="107"/>
      <c r="F34" s="107"/>
      <c r="G34" s="107"/>
      <c r="H34" s="107"/>
      <c r="I34" s="107"/>
      <c r="J34" s="107"/>
      <c r="K34" s="107"/>
    </row>
    <row r="35" spans="1:11" x14ac:dyDescent="0.3">
      <c r="A35" s="3"/>
      <c r="B35" s="107" t="s">
        <v>85</v>
      </c>
      <c r="C35" s="107"/>
      <c r="D35" s="107"/>
      <c r="E35" s="107"/>
      <c r="F35" s="107"/>
      <c r="G35" s="107"/>
      <c r="H35" s="107"/>
      <c r="I35" s="107"/>
      <c r="J35" s="107"/>
      <c r="K35" s="107"/>
    </row>
    <row r="36" spans="1:11" x14ac:dyDescent="0.3">
      <c r="A36" s="3"/>
      <c r="B36" s="107" t="s">
        <v>90</v>
      </c>
      <c r="C36" s="107"/>
      <c r="D36" s="107"/>
      <c r="E36" s="107"/>
      <c r="F36" s="107"/>
      <c r="G36" s="107"/>
      <c r="H36" s="107"/>
      <c r="I36" s="107"/>
      <c r="J36" s="107"/>
      <c r="K36" s="107"/>
    </row>
    <row r="37" spans="1:11" x14ac:dyDescent="0.3">
      <c r="A37" s="3"/>
      <c r="B37" s="107" t="s">
        <v>72</v>
      </c>
      <c r="C37" s="107"/>
      <c r="D37" s="107"/>
      <c r="E37" s="107"/>
      <c r="F37" s="107"/>
      <c r="G37" s="107"/>
      <c r="H37" s="107"/>
      <c r="I37" s="107"/>
      <c r="J37" s="107"/>
      <c r="K37" s="107"/>
    </row>
    <row r="38" spans="1:11" x14ac:dyDescent="0.3">
      <c r="A38" s="3"/>
      <c r="B38" s="107" t="s">
        <v>35</v>
      </c>
      <c r="C38" s="107"/>
      <c r="D38" s="107"/>
      <c r="E38" s="107"/>
      <c r="F38" s="107"/>
      <c r="G38" s="107"/>
      <c r="H38" s="107"/>
      <c r="I38" s="107"/>
      <c r="J38" s="107"/>
      <c r="K38" s="107"/>
    </row>
    <row r="39" spans="1:11" x14ac:dyDescent="0.3">
      <c r="A39" s="3"/>
      <c r="B39" s="111" t="s">
        <v>86</v>
      </c>
      <c r="C39" s="111"/>
      <c r="D39" s="111"/>
      <c r="E39" s="111"/>
      <c r="F39" s="111"/>
      <c r="G39" s="111"/>
      <c r="H39" s="111"/>
      <c r="I39" s="111"/>
      <c r="J39" s="111"/>
      <c r="K39" s="111"/>
    </row>
    <row r="40" spans="1:11" ht="43.2" x14ac:dyDescent="0.3">
      <c r="A40" s="46"/>
      <c r="B40" s="48" t="s">
        <v>4</v>
      </c>
      <c r="C40" s="79" t="s">
        <v>73</v>
      </c>
      <c r="D40" s="80"/>
      <c r="E40" s="48" t="s">
        <v>4</v>
      </c>
      <c r="F40" s="11" t="s">
        <v>89</v>
      </c>
      <c r="G40" s="10" t="s">
        <v>91</v>
      </c>
      <c r="H40" s="48" t="s">
        <v>92</v>
      </c>
      <c r="I40" s="48" t="s">
        <v>87</v>
      </c>
      <c r="J40" s="5" t="s">
        <v>115</v>
      </c>
      <c r="K40" s="5" t="s">
        <v>60</v>
      </c>
    </row>
    <row r="41" spans="1:11" ht="29.4" customHeight="1" x14ac:dyDescent="0.3">
      <c r="A41" s="46"/>
      <c r="B41" s="3" t="s">
        <v>9</v>
      </c>
      <c r="C41" s="81" t="s">
        <v>117</v>
      </c>
      <c r="D41" s="82"/>
      <c r="E41" s="7" t="s">
        <v>9</v>
      </c>
      <c r="F41" s="8">
        <v>800</v>
      </c>
      <c r="G41" s="53">
        <v>10000000</v>
      </c>
      <c r="H41" s="53">
        <v>8000000</v>
      </c>
      <c r="I41" s="50">
        <f>+H41/G41%</f>
        <v>80</v>
      </c>
      <c r="J41" s="3" t="str">
        <f>+B19</f>
        <v>80% to 90%</v>
      </c>
      <c r="K41" s="3">
        <f>+F41*0.85</f>
        <v>680</v>
      </c>
    </row>
    <row r="42" spans="1:11" ht="19.8" customHeight="1" x14ac:dyDescent="0.3">
      <c r="A42" s="3"/>
      <c r="B42" s="3" t="s">
        <v>10</v>
      </c>
      <c r="C42" s="83"/>
      <c r="D42" s="84"/>
      <c r="E42" s="7" t="s">
        <v>10</v>
      </c>
      <c r="F42" s="8">
        <v>550</v>
      </c>
      <c r="G42" s="53">
        <f>+G41</f>
        <v>10000000</v>
      </c>
      <c r="H42" s="53">
        <f>+H41</f>
        <v>8000000</v>
      </c>
      <c r="I42" s="50">
        <f>+H42/G42%</f>
        <v>80</v>
      </c>
      <c r="J42" s="3" t="str">
        <f>+J41</f>
        <v>80% to 90%</v>
      </c>
      <c r="K42" s="54">
        <f t="shared" ref="K42:K43" si="0">+F42*0.85</f>
        <v>467.5</v>
      </c>
    </row>
    <row r="43" spans="1:11" ht="24" customHeight="1" x14ac:dyDescent="0.3">
      <c r="A43" s="3"/>
      <c r="B43" s="3" t="s">
        <v>11</v>
      </c>
      <c r="C43" s="85"/>
      <c r="D43" s="86"/>
      <c r="E43" s="7" t="s">
        <v>11</v>
      </c>
      <c r="F43" s="8">
        <v>300</v>
      </c>
      <c r="G43" s="53">
        <f>+G42</f>
        <v>10000000</v>
      </c>
      <c r="H43" s="53">
        <f>+H42</f>
        <v>8000000</v>
      </c>
      <c r="I43" s="50">
        <f>+H43/G43%</f>
        <v>80</v>
      </c>
      <c r="J43" s="3" t="str">
        <f>+J31</f>
        <v>Below 65%</v>
      </c>
      <c r="K43" s="54">
        <f t="shared" si="0"/>
        <v>255</v>
      </c>
    </row>
    <row r="44" spans="1:11" x14ac:dyDescent="0.3">
      <c r="B44" s="103"/>
      <c r="C44" s="103"/>
      <c r="D44" s="103"/>
      <c r="E44" s="103"/>
      <c r="F44" s="103"/>
      <c r="G44" s="103"/>
      <c r="H44" s="103"/>
      <c r="I44" s="103"/>
      <c r="J44" s="103"/>
      <c r="K44" s="103"/>
    </row>
    <row r="45" spans="1:11" ht="18" x14ac:dyDescent="0.35">
      <c r="A45" s="74">
        <v>3.1</v>
      </c>
      <c r="B45" s="108" t="s">
        <v>70</v>
      </c>
      <c r="C45" s="108"/>
      <c r="D45" s="108"/>
      <c r="E45" s="108"/>
      <c r="F45" s="108"/>
      <c r="G45" s="108"/>
      <c r="H45" s="108"/>
      <c r="I45" s="108"/>
      <c r="J45" s="108"/>
      <c r="K45" s="108"/>
    </row>
    <row r="46" spans="1:11" x14ac:dyDescent="0.3">
      <c r="A46" s="3"/>
      <c r="B46" s="87" t="s">
        <v>34</v>
      </c>
      <c r="C46" s="88"/>
      <c r="D46" s="88"/>
      <c r="E46" s="88"/>
      <c r="F46" s="88"/>
      <c r="G46" s="88"/>
      <c r="H46" s="88"/>
      <c r="I46" s="88"/>
      <c r="J46" s="88"/>
      <c r="K46" s="89"/>
    </row>
    <row r="47" spans="1:11" x14ac:dyDescent="0.3">
      <c r="A47" s="3"/>
      <c r="B47" s="87" t="s">
        <v>36</v>
      </c>
      <c r="C47" s="88"/>
      <c r="D47" s="88"/>
      <c r="E47" s="88"/>
      <c r="F47" s="88"/>
      <c r="G47" s="88"/>
      <c r="H47" s="88"/>
      <c r="I47" s="88"/>
      <c r="J47" s="88"/>
      <c r="K47" s="89"/>
    </row>
    <row r="48" spans="1:11" x14ac:dyDescent="0.3">
      <c r="A48" s="3"/>
      <c r="B48" s="87" t="s">
        <v>196</v>
      </c>
      <c r="C48" s="88"/>
      <c r="D48" s="88"/>
      <c r="E48" s="88"/>
      <c r="F48" s="88"/>
      <c r="G48" s="88"/>
      <c r="H48" s="88"/>
      <c r="I48" s="88"/>
      <c r="J48" s="88"/>
      <c r="K48" s="89"/>
    </row>
    <row r="49" spans="1:47" x14ac:dyDescent="0.3">
      <c r="A49" s="3"/>
      <c r="B49" s="87" t="s">
        <v>197</v>
      </c>
      <c r="C49" s="88"/>
      <c r="D49" s="88"/>
      <c r="E49" s="88"/>
      <c r="F49" s="88"/>
      <c r="G49" s="88"/>
      <c r="H49" s="88"/>
      <c r="I49" s="88"/>
      <c r="J49" s="88"/>
      <c r="K49" s="89"/>
    </row>
    <row r="50" spans="1:47" ht="43.2" x14ac:dyDescent="0.3">
      <c r="A50" s="3"/>
      <c r="B50" s="48" t="s">
        <v>4</v>
      </c>
      <c r="C50" s="79" t="s">
        <v>73</v>
      </c>
      <c r="D50" s="80"/>
      <c r="E50" s="90"/>
      <c r="F50" s="79" t="s">
        <v>93</v>
      </c>
      <c r="G50" s="80"/>
      <c r="H50" s="90"/>
      <c r="I50" s="48" t="s">
        <v>4</v>
      </c>
      <c r="J50" s="11" t="s">
        <v>70</v>
      </c>
      <c r="K50" s="50"/>
    </row>
    <row r="51" spans="1:47" x14ac:dyDescent="0.3">
      <c r="A51" s="3"/>
      <c r="B51" s="3" t="s">
        <v>9</v>
      </c>
      <c r="C51" s="81" t="s">
        <v>180</v>
      </c>
      <c r="D51" s="82"/>
      <c r="E51" s="91"/>
      <c r="F51" s="94" t="s">
        <v>181</v>
      </c>
      <c r="G51" s="95"/>
      <c r="H51" s="96"/>
      <c r="I51" s="7" t="s">
        <v>9</v>
      </c>
      <c r="J51" s="8">
        <v>800</v>
      </c>
      <c r="K51" s="50"/>
    </row>
    <row r="52" spans="1:47" x14ac:dyDescent="0.3">
      <c r="A52" s="3"/>
      <c r="B52" s="3" t="s">
        <v>10</v>
      </c>
      <c r="C52" s="83"/>
      <c r="D52" s="84"/>
      <c r="E52" s="92"/>
      <c r="F52" s="97"/>
      <c r="G52" s="98"/>
      <c r="H52" s="99"/>
      <c r="I52" s="7" t="s">
        <v>10</v>
      </c>
      <c r="J52" s="8">
        <v>500</v>
      </c>
      <c r="K52" s="50"/>
    </row>
    <row r="53" spans="1:47" x14ac:dyDescent="0.3">
      <c r="A53" s="3"/>
      <c r="B53" s="3" t="s">
        <v>11</v>
      </c>
      <c r="C53" s="85"/>
      <c r="D53" s="86"/>
      <c r="E53" s="93"/>
      <c r="F53" s="100"/>
      <c r="G53" s="101"/>
      <c r="H53" s="102"/>
      <c r="I53" s="7" t="s">
        <v>11</v>
      </c>
      <c r="J53" s="8">
        <v>250</v>
      </c>
      <c r="K53" s="50"/>
    </row>
    <row r="54" spans="1:47" x14ac:dyDescent="0.3">
      <c r="A54" s="46"/>
      <c r="B54" s="16"/>
      <c r="C54" s="16"/>
      <c r="D54" s="16"/>
      <c r="E54" s="16"/>
      <c r="R54" t="s">
        <v>144</v>
      </c>
      <c r="S54" t="s">
        <v>145</v>
      </c>
      <c r="U54" t="s">
        <v>2</v>
      </c>
      <c r="W54" t="s">
        <v>146</v>
      </c>
      <c r="X54" t="s">
        <v>147</v>
      </c>
      <c r="Y54" t="s">
        <v>148</v>
      </c>
      <c r="Z54" t="s">
        <v>149</v>
      </c>
      <c r="AA54" t="s">
        <v>150</v>
      </c>
    </row>
    <row r="55" spans="1:47" ht="18" x14ac:dyDescent="0.35">
      <c r="A55" s="46"/>
      <c r="B55" s="109" t="s">
        <v>29</v>
      </c>
      <c r="C55" s="109"/>
      <c r="D55" s="109"/>
      <c r="E55" s="109"/>
      <c r="F55" s="109"/>
      <c r="G55" s="109"/>
      <c r="H55" s="109"/>
      <c r="I55" s="109"/>
      <c r="J55" s="109"/>
      <c r="K55" s="110"/>
      <c r="M55">
        <f>1.8*0.65</f>
        <v>1.1700000000000002</v>
      </c>
      <c r="P55" t="s">
        <v>9</v>
      </c>
      <c r="Q55">
        <v>5</v>
      </c>
      <c r="R55">
        <v>20</v>
      </c>
      <c r="S55">
        <v>25</v>
      </c>
      <c r="T55">
        <f>+S55-R55</f>
        <v>5</v>
      </c>
      <c r="U55">
        <f>(+Q55*J51)+(T55*400)</f>
        <v>6000</v>
      </c>
      <c r="W55">
        <v>4</v>
      </c>
      <c r="X55">
        <v>7</v>
      </c>
      <c r="Y55">
        <v>7</v>
      </c>
      <c r="Z55">
        <v>5</v>
      </c>
      <c r="AA55">
        <v>2</v>
      </c>
    </row>
    <row r="56" spans="1:47" x14ac:dyDescent="0.3">
      <c r="A56" s="3"/>
      <c r="B56" s="78" t="s">
        <v>81</v>
      </c>
      <c r="C56" s="78"/>
      <c r="D56" s="78"/>
      <c r="E56" s="78"/>
      <c r="F56" s="78"/>
      <c r="G56" s="78"/>
      <c r="H56" s="78"/>
      <c r="I56" s="78"/>
      <c r="J56" s="78"/>
      <c r="K56" s="78"/>
      <c r="P56" t="s">
        <v>10</v>
      </c>
      <c r="Q56">
        <v>12</v>
      </c>
      <c r="R56">
        <v>24</v>
      </c>
      <c r="S56">
        <v>24</v>
      </c>
      <c r="T56">
        <f t="shared" ref="T56:T57" si="1">+S56-R56</f>
        <v>0</v>
      </c>
      <c r="U56">
        <f>(+Q56*J52)+(T56*325)</f>
        <v>6000</v>
      </c>
      <c r="W56">
        <f>+W55/4%</f>
        <v>100</v>
      </c>
      <c r="X56">
        <f>+W56</f>
        <v>100</v>
      </c>
      <c r="Y56">
        <f t="shared" ref="Y56:Z56" si="2">+X56</f>
        <v>100</v>
      </c>
      <c r="Z56">
        <f t="shared" si="2"/>
        <v>100</v>
      </c>
      <c r="AA56">
        <f t="shared" ref="AA56" si="3">+AA55/4%</f>
        <v>50</v>
      </c>
    </row>
    <row r="57" spans="1:47" x14ac:dyDescent="0.3">
      <c r="A57" s="3"/>
      <c r="B57" s="78" t="s">
        <v>26</v>
      </c>
      <c r="C57" s="78"/>
      <c r="D57" s="78"/>
      <c r="E57" s="78"/>
      <c r="F57" s="78"/>
      <c r="G57" s="78"/>
      <c r="H57" s="78"/>
      <c r="I57" s="78"/>
      <c r="J57" s="78"/>
      <c r="K57" s="78"/>
      <c r="P57" t="s">
        <v>11</v>
      </c>
      <c r="Q57">
        <v>3</v>
      </c>
      <c r="R57">
        <v>6</v>
      </c>
      <c r="S57">
        <v>7</v>
      </c>
      <c r="T57">
        <f t="shared" si="1"/>
        <v>1</v>
      </c>
      <c r="U57">
        <f>(+Q57*J53)+(T57*250)</f>
        <v>1000</v>
      </c>
      <c r="W57">
        <f>+W55-4</f>
        <v>0</v>
      </c>
      <c r="X57">
        <f t="shared" ref="X57:Z57" si="4">+X55-4</f>
        <v>3</v>
      </c>
      <c r="Y57">
        <f t="shared" si="4"/>
        <v>3</v>
      </c>
      <c r="Z57">
        <f t="shared" si="4"/>
        <v>1</v>
      </c>
      <c r="AA57">
        <v>0</v>
      </c>
    </row>
    <row r="58" spans="1:47" x14ac:dyDescent="0.3">
      <c r="A58" s="16"/>
      <c r="B58" s="78" t="s">
        <v>30</v>
      </c>
      <c r="C58" s="78"/>
      <c r="D58" s="78"/>
      <c r="E58" s="78"/>
      <c r="F58" s="78"/>
      <c r="G58" s="78"/>
      <c r="H58" s="78"/>
      <c r="I58" s="78"/>
      <c r="J58" s="78"/>
      <c r="K58" s="78"/>
      <c r="Q58">
        <f>SUM(Q55:Q57)</f>
        <v>20</v>
      </c>
      <c r="R58">
        <f>SUM(R55:R57)</f>
        <v>50</v>
      </c>
      <c r="U58">
        <f>SUM(U55:U57)</f>
        <v>13000</v>
      </c>
      <c r="W58">
        <f>+(W56*800%)+(W57*400)</f>
        <v>800</v>
      </c>
      <c r="X58">
        <f t="shared" ref="X58:Z58" si="5">+(X56*800%)+(X57*400)</f>
        <v>2000</v>
      </c>
      <c r="Y58">
        <f t="shared" si="5"/>
        <v>2000</v>
      </c>
      <c r="Z58">
        <f t="shared" si="5"/>
        <v>1200</v>
      </c>
      <c r="AA58">
        <v>0</v>
      </c>
    </row>
    <row r="59" spans="1:47" x14ac:dyDescent="0.3">
      <c r="A59" s="74">
        <v>3.2</v>
      </c>
      <c r="B59" s="78" t="s">
        <v>82</v>
      </c>
      <c r="C59" s="78"/>
      <c r="D59" s="78"/>
      <c r="E59" s="78"/>
      <c r="F59" s="78"/>
      <c r="G59" s="78"/>
      <c r="H59" s="78"/>
      <c r="I59" s="78"/>
      <c r="J59" s="78"/>
      <c r="K59" s="78"/>
    </row>
    <row r="60" spans="1:47" x14ac:dyDescent="0.3">
      <c r="A60" s="3"/>
      <c r="B60" s="78" t="s">
        <v>31</v>
      </c>
      <c r="C60" s="78"/>
      <c r="D60" s="78"/>
      <c r="E60" s="78"/>
      <c r="F60" s="78"/>
      <c r="G60" s="78"/>
      <c r="H60" s="78"/>
      <c r="I60" s="78"/>
      <c r="J60" s="78"/>
      <c r="K60" s="78"/>
      <c r="Q60" t="s">
        <v>182</v>
      </c>
      <c r="AD60" t="s">
        <v>32</v>
      </c>
      <c r="AE60" t="s">
        <v>145</v>
      </c>
      <c r="AF60" t="s">
        <v>163</v>
      </c>
      <c r="AH60" t="s">
        <v>183</v>
      </c>
      <c r="AI60" t="s">
        <v>164</v>
      </c>
      <c r="AJ60" t="s">
        <v>2</v>
      </c>
      <c r="AK60" t="s">
        <v>184</v>
      </c>
      <c r="AN60" t="s">
        <v>32</v>
      </c>
      <c r="AO60" t="s">
        <v>145</v>
      </c>
      <c r="AP60" t="s">
        <v>163</v>
      </c>
      <c r="AR60" t="s">
        <v>183</v>
      </c>
      <c r="AS60" t="s">
        <v>164</v>
      </c>
      <c r="AT60" t="s">
        <v>2</v>
      </c>
      <c r="AU60" t="s">
        <v>184</v>
      </c>
    </row>
    <row r="61" spans="1:47" x14ac:dyDescent="0.3">
      <c r="A61" s="3"/>
      <c r="B61" s="78" t="s">
        <v>27</v>
      </c>
      <c r="C61" s="78"/>
      <c r="D61" s="78"/>
      <c r="E61" s="78"/>
      <c r="F61" s="78"/>
      <c r="G61" s="78"/>
      <c r="H61" s="78"/>
      <c r="I61" s="78"/>
      <c r="J61" s="78"/>
      <c r="K61" s="78"/>
      <c r="AC61" t="s">
        <v>151</v>
      </c>
      <c r="AD61">
        <f>+$R$64/$Q$64</f>
        <v>2</v>
      </c>
      <c r="AE61">
        <v>2</v>
      </c>
      <c r="AF61">
        <f>+AE61-AD61</f>
        <v>0</v>
      </c>
      <c r="AG61">
        <f>IF(AF61&gt;=0,AF61,0)</f>
        <v>0</v>
      </c>
      <c r="AH61">
        <f>+AE61/AD61%</f>
        <v>100</v>
      </c>
      <c r="AI61">
        <f>IF(AH61&gt;=100,100,AH61)</f>
        <v>100</v>
      </c>
      <c r="AJ61">
        <f>AI61*500%+(AG61*325)</f>
        <v>500</v>
      </c>
      <c r="AK61">
        <f>500*0.85</f>
        <v>425</v>
      </c>
      <c r="AM61" t="s">
        <v>151</v>
      </c>
      <c r="AN61">
        <f>+$R$64/$Q$64</f>
        <v>2</v>
      </c>
      <c r="AO61">
        <v>3</v>
      </c>
      <c r="AP61">
        <f>+AO61-AN61</f>
        <v>1</v>
      </c>
      <c r="AQ61">
        <f>IF(AP61&gt;=0,AP61,0)</f>
        <v>1</v>
      </c>
      <c r="AR61">
        <f>+AO61/AN61%</f>
        <v>150</v>
      </c>
      <c r="AS61">
        <f>IF(AR61&gt;=100,100,AR61)</f>
        <v>100</v>
      </c>
      <c r="AT61">
        <f>AS61*500%+(AQ61*325)</f>
        <v>825</v>
      </c>
      <c r="AU61">
        <f>500*1.35</f>
        <v>675</v>
      </c>
    </row>
    <row r="62" spans="1:47" x14ac:dyDescent="0.3">
      <c r="A62" s="3"/>
      <c r="B62" s="78"/>
      <c r="C62" s="78"/>
      <c r="D62" s="78"/>
      <c r="E62" s="78"/>
      <c r="F62" s="78"/>
      <c r="G62" s="78"/>
      <c r="H62" s="78"/>
      <c r="I62" s="78"/>
      <c r="J62" s="78"/>
      <c r="K62" s="78"/>
      <c r="R62" t="s">
        <v>144</v>
      </c>
      <c r="S62" t="s">
        <v>145</v>
      </c>
      <c r="U62" t="s">
        <v>2</v>
      </c>
      <c r="W62" t="s">
        <v>146</v>
      </c>
      <c r="X62" t="s">
        <v>147</v>
      </c>
      <c r="Y62" t="s">
        <v>148</v>
      </c>
      <c r="Z62" t="s">
        <v>149</v>
      </c>
      <c r="AA62" t="s">
        <v>150</v>
      </c>
      <c r="AC62" t="s">
        <v>152</v>
      </c>
      <c r="AD62">
        <f t="shared" ref="AD62:AD72" si="6">+$R$64/$Q$64</f>
        <v>2</v>
      </c>
      <c r="AE62">
        <v>2</v>
      </c>
      <c r="AF62">
        <f t="shared" ref="AF62:AF72" si="7">+AE62-AD62</f>
        <v>0</v>
      </c>
      <c r="AG62">
        <f t="shared" ref="AG62:AG72" si="8">IF(AF62&gt;=0,AF62,0)</f>
        <v>0</v>
      </c>
      <c r="AH62">
        <f t="shared" ref="AH62:AH72" si="9">+AE62/AD62%</f>
        <v>100</v>
      </c>
      <c r="AI62">
        <f t="shared" ref="AI62:AI72" si="10">IF(AH62&gt;=100,100,AH62)</f>
        <v>100</v>
      </c>
      <c r="AJ62">
        <f t="shared" ref="AJ62:AJ72" si="11">AI62*500%+(AG62*325)</f>
        <v>500</v>
      </c>
      <c r="AK62">
        <f t="shared" ref="AK62:AK72" si="12">500*0.85</f>
        <v>425</v>
      </c>
      <c r="AM62" t="s">
        <v>152</v>
      </c>
      <c r="AN62">
        <f t="shared" ref="AN62:AN72" si="13">+$R$64/$Q$64</f>
        <v>2</v>
      </c>
      <c r="AO62">
        <v>4</v>
      </c>
      <c r="AP62">
        <f t="shared" ref="AP62:AP72" si="14">+AO62-AN62</f>
        <v>2</v>
      </c>
      <c r="AQ62">
        <f t="shared" ref="AQ62:AQ72" si="15">IF(AP62&gt;=0,AP62,0)</f>
        <v>2</v>
      </c>
      <c r="AR62">
        <f t="shared" ref="AR62:AR72" si="16">+AO62/AN62%</f>
        <v>200</v>
      </c>
      <c r="AS62">
        <f t="shared" ref="AS62:AS72" si="17">IF(AR62&gt;=100,100,AR62)</f>
        <v>100</v>
      </c>
      <c r="AT62">
        <f t="shared" ref="AT62:AT72" si="18">AS62*500%+(AQ62*325)</f>
        <v>1150</v>
      </c>
      <c r="AU62">
        <f t="shared" ref="AU62:AU72" si="19">500*1.35</f>
        <v>675</v>
      </c>
    </row>
    <row r="63" spans="1:47" x14ac:dyDescent="0.3">
      <c r="A63" s="3"/>
      <c r="B63" s="78" t="s">
        <v>185</v>
      </c>
      <c r="C63" s="78"/>
      <c r="D63" s="78"/>
      <c r="E63" s="78"/>
      <c r="F63" s="78"/>
      <c r="G63" s="78"/>
      <c r="H63" s="78"/>
      <c r="I63" s="78"/>
      <c r="J63" s="78"/>
      <c r="K63" s="78"/>
      <c r="P63" t="s">
        <v>9</v>
      </c>
      <c r="Q63">
        <v>5</v>
      </c>
      <c r="R63">
        <v>20</v>
      </c>
      <c r="S63">
        <v>17</v>
      </c>
      <c r="T63">
        <f>+S63-R63</f>
        <v>-3</v>
      </c>
      <c r="W63">
        <v>4</v>
      </c>
      <c r="X63">
        <v>4</v>
      </c>
      <c r="Y63">
        <v>3</v>
      </c>
      <c r="Z63">
        <v>5</v>
      </c>
      <c r="AA63">
        <v>1</v>
      </c>
      <c r="AC63" t="s">
        <v>153</v>
      </c>
      <c r="AD63">
        <f t="shared" si="6"/>
        <v>2</v>
      </c>
      <c r="AE63">
        <v>1.5</v>
      </c>
      <c r="AF63">
        <f t="shared" si="7"/>
        <v>-0.5</v>
      </c>
      <c r="AG63">
        <f t="shared" si="8"/>
        <v>0</v>
      </c>
      <c r="AH63">
        <f t="shared" si="9"/>
        <v>75</v>
      </c>
      <c r="AI63">
        <f t="shared" si="10"/>
        <v>75</v>
      </c>
      <c r="AJ63">
        <f t="shared" si="11"/>
        <v>375</v>
      </c>
      <c r="AK63">
        <f t="shared" si="12"/>
        <v>425</v>
      </c>
      <c r="AM63" t="s">
        <v>153</v>
      </c>
      <c r="AN63">
        <f t="shared" si="13"/>
        <v>2</v>
      </c>
      <c r="AO63">
        <v>2</v>
      </c>
      <c r="AP63">
        <f t="shared" si="14"/>
        <v>0</v>
      </c>
      <c r="AQ63">
        <f t="shared" si="15"/>
        <v>0</v>
      </c>
      <c r="AR63">
        <f t="shared" si="16"/>
        <v>100</v>
      </c>
      <c r="AS63">
        <f t="shared" si="17"/>
        <v>100</v>
      </c>
      <c r="AT63">
        <f t="shared" si="18"/>
        <v>500</v>
      </c>
      <c r="AU63">
        <f t="shared" si="19"/>
        <v>675</v>
      </c>
    </row>
    <row r="64" spans="1:47" ht="43.2" x14ac:dyDescent="0.3">
      <c r="A64" s="3"/>
      <c r="B64" s="10" t="s">
        <v>95</v>
      </c>
      <c r="C64" s="79" t="s">
        <v>73</v>
      </c>
      <c r="D64" s="80"/>
      <c r="E64" s="90"/>
      <c r="F64" s="79" t="s">
        <v>93</v>
      </c>
      <c r="G64" s="80"/>
      <c r="H64" s="90"/>
      <c r="I64" s="48" t="s">
        <v>4</v>
      </c>
      <c r="J64" s="11" t="s">
        <v>94</v>
      </c>
      <c r="K64" s="50"/>
      <c r="P64" t="s">
        <v>10</v>
      </c>
      <c r="Q64">
        <v>12</v>
      </c>
      <c r="R64">
        <v>24</v>
      </c>
      <c r="S64">
        <v>18</v>
      </c>
      <c r="T64">
        <f t="shared" ref="T64:T65" si="20">+S64-R64</f>
        <v>-6</v>
      </c>
      <c r="W64">
        <f>+W63/4%</f>
        <v>100</v>
      </c>
      <c r="X64">
        <f t="shared" ref="X64:AA64" si="21">+X63/4%</f>
        <v>100</v>
      </c>
      <c r="Y64">
        <f t="shared" si="21"/>
        <v>75</v>
      </c>
      <c r="Z64">
        <f t="shared" si="21"/>
        <v>125</v>
      </c>
      <c r="AA64">
        <f t="shared" si="21"/>
        <v>25</v>
      </c>
      <c r="AC64" t="s">
        <v>154</v>
      </c>
      <c r="AD64">
        <f t="shared" si="6"/>
        <v>2</v>
      </c>
      <c r="AE64">
        <v>3</v>
      </c>
      <c r="AF64">
        <f t="shared" si="7"/>
        <v>1</v>
      </c>
      <c r="AG64">
        <f t="shared" si="8"/>
        <v>1</v>
      </c>
      <c r="AH64">
        <f t="shared" si="9"/>
        <v>150</v>
      </c>
      <c r="AI64">
        <f t="shared" si="10"/>
        <v>100</v>
      </c>
      <c r="AJ64">
        <f t="shared" si="11"/>
        <v>825</v>
      </c>
      <c r="AK64">
        <f t="shared" si="12"/>
        <v>425</v>
      </c>
      <c r="AM64" t="s">
        <v>154</v>
      </c>
      <c r="AN64">
        <f t="shared" si="13"/>
        <v>2</v>
      </c>
      <c r="AO64">
        <v>2</v>
      </c>
      <c r="AP64">
        <f t="shared" si="14"/>
        <v>0</v>
      </c>
      <c r="AQ64">
        <f t="shared" si="15"/>
        <v>0</v>
      </c>
      <c r="AR64">
        <f t="shared" si="16"/>
        <v>100</v>
      </c>
      <c r="AS64">
        <f t="shared" si="17"/>
        <v>100</v>
      </c>
      <c r="AT64">
        <f t="shared" si="18"/>
        <v>500</v>
      </c>
      <c r="AU64">
        <f t="shared" si="19"/>
        <v>675</v>
      </c>
    </row>
    <row r="65" spans="1:47" x14ac:dyDescent="0.3">
      <c r="A65" s="3"/>
      <c r="B65" s="3" t="s">
        <v>9</v>
      </c>
      <c r="C65" s="81" t="s">
        <v>186</v>
      </c>
      <c r="D65" s="82"/>
      <c r="E65" s="91"/>
      <c r="F65" s="94" t="s">
        <v>171</v>
      </c>
      <c r="G65" s="95"/>
      <c r="H65" s="96"/>
      <c r="I65" s="7" t="s">
        <v>9</v>
      </c>
      <c r="J65" s="8">
        <v>800</v>
      </c>
      <c r="K65" s="50"/>
      <c r="P65" t="s">
        <v>11</v>
      </c>
      <c r="Q65">
        <v>3</v>
      </c>
      <c r="R65">
        <v>6</v>
      </c>
      <c r="S65">
        <v>5</v>
      </c>
      <c r="T65">
        <f t="shared" si="20"/>
        <v>-1</v>
      </c>
      <c r="W65">
        <f>+W63/4%</f>
        <v>100</v>
      </c>
      <c r="X65">
        <f>+W65</f>
        <v>100</v>
      </c>
      <c r="Y65">
        <f>+Y63/4%</f>
        <v>75</v>
      </c>
      <c r="Z65">
        <v>100</v>
      </c>
      <c r="AA65">
        <f>+AA63/4%</f>
        <v>25</v>
      </c>
      <c r="AC65" t="s">
        <v>155</v>
      </c>
      <c r="AD65">
        <f t="shared" si="6"/>
        <v>2</v>
      </c>
      <c r="AE65">
        <v>3</v>
      </c>
      <c r="AF65">
        <f t="shared" si="7"/>
        <v>1</v>
      </c>
      <c r="AG65">
        <f t="shared" si="8"/>
        <v>1</v>
      </c>
      <c r="AH65">
        <f t="shared" si="9"/>
        <v>150</v>
      </c>
      <c r="AI65">
        <f t="shared" si="10"/>
        <v>100</v>
      </c>
      <c r="AJ65">
        <f t="shared" si="11"/>
        <v>825</v>
      </c>
      <c r="AK65">
        <f t="shared" si="12"/>
        <v>425</v>
      </c>
      <c r="AM65" t="s">
        <v>155</v>
      </c>
      <c r="AN65">
        <f t="shared" si="13"/>
        <v>2</v>
      </c>
      <c r="AO65">
        <v>2</v>
      </c>
      <c r="AP65">
        <f t="shared" si="14"/>
        <v>0</v>
      </c>
      <c r="AQ65">
        <f t="shared" si="15"/>
        <v>0</v>
      </c>
      <c r="AR65">
        <f t="shared" si="16"/>
        <v>100</v>
      </c>
      <c r="AS65">
        <f t="shared" si="17"/>
        <v>100</v>
      </c>
      <c r="AT65">
        <f t="shared" si="18"/>
        <v>500</v>
      </c>
      <c r="AU65">
        <f t="shared" si="19"/>
        <v>675</v>
      </c>
    </row>
    <row r="66" spans="1:47" x14ac:dyDescent="0.3">
      <c r="A66" s="3"/>
      <c r="B66" s="3" t="s">
        <v>10</v>
      </c>
      <c r="C66" s="83"/>
      <c r="D66" s="84"/>
      <c r="E66" s="92"/>
      <c r="F66" s="97"/>
      <c r="G66" s="98"/>
      <c r="H66" s="99"/>
      <c r="I66" s="7" t="s">
        <v>10</v>
      </c>
      <c r="J66" s="8">
        <v>500</v>
      </c>
      <c r="K66" s="50"/>
      <c r="Q66">
        <f>SUM(Q63:Q65)</f>
        <v>20</v>
      </c>
      <c r="R66">
        <f>SUM(R63:R65)</f>
        <v>50</v>
      </c>
      <c r="S66">
        <f>SUM(S63:S65)</f>
        <v>40</v>
      </c>
      <c r="W66">
        <f>+W63-4</f>
        <v>0</v>
      </c>
      <c r="X66">
        <f>+X63-4</f>
        <v>0</v>
      </c>
      <c r="Y66">
        <v>0</v>
      </c>
      <c r="Z66">
        <f>+Z63-4</f>
        <v>1</v>
      </c>
      <c r="AA66">
        <v>0</v>
      </c>
      <c r="AC66" t="s">
        <v>156</v>
      </c>
      <c r="AD66">
        <f t="shared" si="6"/>
        <v>2</v>
      </c>
      <c r="AE66">
        <v>1</v>
      </c>
      <c r="AF66">
        <f t="shared" si="7"/>
        <v>-1</v>
      </c>
      <c r="AG66">
        <f t="shared" si="8"/>
        <v>0</v>
      </c>
      <c r="AH66">
        <f t="shared" si="9"/>
        <v>50</v>
      </c>
      <c r="AI66">
        <f t="shared" si="10"/>
        <v>50</v>
      </c>
      <c r="AJ66">
        <f t="shared" si="11"/>
        <v>250</v>
      </c>
      <c r="AK66">
        <f t="shared" si="12"/>
        <v>425</v>
      </c>
      <c r="AM66" t="s">
        <v>156</v>
      </c>
      <c r="AN66">
        <f t="shared" si="13"/>
        <v>2</v>
      </c>
      <c r="AO66">
        <v>2</v>
      </c>
      <c r="AP66">
        <f t="shared" si="14"/>
        <v>0</v>
      </c>
      <c r="AQ66">
        <f t="shared" si="15"/>
        <v>0</v>
      </c>
      <c r="AR66">
        <f t="shared" si="16"/>
        <v>100</v>
      </c>
      <c r="AS66">
        <f t="shared" si="17"/>
        <v>100</v>
      </c>
      <c r="AT66">
        <f t="shared" si="18"/>
        <v>500</v>
      </c>
      <c r="AU66">
        <f t="shared" si="19"/>
        <v>675</v>
      </c>
    </row>
    <row r="67" spans="1:47" x14ac:dyDescent="0.3">
      <c r="A67" s="3"/>
      <c r="B67" s="3" t="s">
        <v>11</v>
      </c>
      <c r="C67" s="85"/>
      <c r="D67" s="86"/>
      <c r="E67" s="93"/>
      <c r="F67" s="100"/>
      <c r="G67" s="101"/>
      <c r="H67" s="102"/>
      <c r="I67" s="7" t="s">
        <v>11</v>
      </c>
      <c r="J67" s="8">
        <v>250</v>
      </c>
      <c r="K67" s="50"/>
      <c r="S67">
        <f>+S66/R66%</f>
        <v>80</v>
      </c>
      <c r="W67">
        <f>+(W65*800%)+(W66*400)</f>
        <v>800</v>
      </c>
      <c r="X67">
        <f t="shared" ref="X67" si="22">+(X65*800%)+(X66*400)</f>
        <v>800</v>
      </c>
      <c r="Y67">
        <f t="shared" ref="Y67" si="23">+(Y65*800%)+(Y66*400)</f>
        <v>600</v>
      </c>
      <c r="Z67">
        <f t="shared" ref="Z67" si="24">+(Z65*800%)+(Z66*400)</f>
        <v>1200</v>
      </c>
      <c r="AA67">
        <v>0</v>
      </c>
      <c r="AC67" t="s">
        <v>157</v>
      </c>
      <c r="AD67">
        <f t="shared" si="6"/>
        <v>2</v>
      </c>
      <c r="AE67">
        <v>1</v>
      </c>
      <c r="AF67">
        <f t="shared" si="7"/>
        <v>-1</v>
      </c>
      <c r="AG67">
        <f t="shared" si="8"/>
        <v>0</v>
      </c>
      <c r="AH67">
        <f t="shared" si="9"/>
        <v>50</v>
      </c>
      <c r="AI67">
        <f t="shared" si="10"/>
        <v>50</v>
      </c>
      <c r="AJ67">
        <f t="shared" si="11"/>
        <v>250</v>
      </c>
      <c r="AK67">
        <f t="shared" si="12"/>
        <v>425</v>
      </c>
      <c r="AM67" t="s">
        <v>157</v>
      </c>
      <c r="AN67">
        <f t="shared" si="13"/>
        <v>2</v>
      </c>
      <c r="AO67">
        <v>5</v>
      </c>
      <c r="AP67">
        <f t="shared" si="14"/>
        <v>3</v>
      </c>
      <c r="AQ67">
        <f t="shared" si="15"/>
        <v>3</v>
      </c>
      <c r="AR67">
        <f t="shared" si="16"/>
        <v>250</v>
      </c>
      <c r="AS67">
        <f t="shared" si="17"/>
        <v>100</v>
      </c>
      <c r="AT67">
        <f t="shared" si="18"/>
        <v>1475</v>
      </c>
      <c r="AU67">
        <f t="shared" si="19"/>
        <v>675</v>
      </c>
    </row>
    <row r="68" spans="1:47" x14ac:dyDescent="0.3">
      <c r="A68" s="46"/>
      <c r="B68" s="18"/>
      <c r="AC68" t="s">
        <v>158</v>
      </c>
      <c r="AD68">
        <f t="shared" si="6"/>
        <v>2</v>
      </c>
      <c r="AE68">
        <v>1.5</v>
      </c>
      <c r="AF68">
        <f t="shared" si="7"/>
        <v>-0.5</v>
      </c>
      <c r="AG68">
        <f t="shared" si="8"/>
        <v>0</v>
      </c>
      <c r="AH68">
        <f t="shared" si="9"/>
        <v>75</v>
      </c>
      <c r="AI68">
        <f t="shared" si="10"/>
        <v>75</v>
      </c>
      <c r="AJ68">
        <f t="shared" si="11"/>
        <v>375</v>
      </c>
      <c r="AK68">
        <f t="shared" si="12"/>
        <v>425</v>
      </c>
      <c r="AM68" t="s">
        <v>158</v>
      </c>
      <c r="AN68">
        <f t="shared" si="13"/>
        <v>2</v>
      </c>
      <c r="AO68">
        <v>1.5</v>
      </c>
      <c r="AP68">
        <f t="shared" si="14"/>
        <v>-0.5</v>
      </c>
      <c r="AQ68">
        <f t="shared" si="15"/>
        <v>0</v>
      </c>
      <c r="AR68">
        <f t="shared" si="16"/>
        <v>75</v>
      </c>
      <c r="AS68">
        <f t="shared" si="17"/>
        <v>75</v>
      </c>
      <c r="AT68">
        <f t="shared" si="18"/>
        <v>375</v>
      </c>
      <c r="AU68">
        <f t="shared" si="19"/>
        <v>675</v>
      </c>
    </row>
    <row r="69" spans="1:47" ht="18" x14ac:dyDescent="0.35">
      <c r="A69" s="74">
        <v>4</v>
      </c>
      <c r="B69" s="109" t="s">
        <v>193</v>
      </c>
      <c r="C69" s="109"/>
      <c r="D69" s="109"/>
      <c r="E69" s="109"/>
      <c r="F69" s="109"/>
      <c r="G69" s="109"/>
      <c r="H69" s="109"/>
      <c r="I69" s="109"/>
      <c r="J69" s="109"/>
      <c r="K69" s="110"/>
      <c r="AC69" t="s">
        <v>159</v>
      </c>
      <c r="AD69">
        <f t="shared" si="6"/>
        <v>2</v>
      </c>
      <c r="AE69">
        <v>1</v>
      </c>
      <c r="AF69">
        <f t="shared" si="7"/>
        <v>-1</v>
      </c>
      <c r="AG69">
        <f t="shared" si="8"/>
        <v>0</v>
      </c>
      <c r="AH69">
        <f t="shared" si="9"/>
        <v>50</v>
      </c>
      <c r="AI69">
        <f t="shared" si="10"/>
        <v>50</v>
      </c>
      <c r="AJ69">
        <f t="shared" si="11"/>
        <v>250</v>
      </c>
      <c r="AK69">
        <f t="shared" si="12"/>
        <v>425</v>
      </c>
      <c r="AM69" t="s">
        <v>159</v>
      </c>
      <c r="AN69">
        <f t="shared" si="13"/>
        <v>2</v>
      </c>
      <c r="AO69">
        <v>1.5</v>
      </c>
      <c r="AP69">
        <f t="shared" si="14"/>
        <v>-0.5</v>
      </c>
      <c r="AQ69">
        <f t="shared" si="15"/>
        <v>0</v>
      </c>
      <c r="AR69">
        <f t="shared" si="16"/>
        <v>75</v>
      </c>
      <c r="AS69">
        <f t="shared" si="17"/>
        <v>75</v>
      </c>
      <c r="AT69">
        <f t="shared" si="18"/>
        <v>375</v>
      </c>
      <c r="AU69">
        <f t="shared" si="19"/>
        <v>675</v>
      </c>
    </row>
    <row r="70" spans="1:47" x14ac:dyDescent="0.3">
      <c r="A70" s="3"/>
      <c r="B70" s="78" t="s">
        <v>198</v>
      </c>
      <c r="C70" s="78"/>
      <c r="D70" s="78"/>
      <c r="E70" s="78"/>
      <c r="F70" s="78"/>
      <c r="G70" s="78"/>
      <c r="H70" s="78"/>
      <c r="I70" s="78"/>
      <c r="J70" s="78"/>
      <c r="K70" s="78"/>
      <c r="AC70" t="s">
        <v>160</v>
      </c>
      <c r="AD70">
        <f t="shared" si="6"/>
        <v>2</v>
      </c>
      <c r="AE70">
        <v>0.5</v>
      </c>
      <c r="AF70">
        <f t="shared" si="7"/>
        <v>-1.5</v>
      </c>
      <c r="AG70">
        <f t="shared" si="8"/>
        <v>0</v>
      </c>
      <c r="AH70">
        <f t="shared" si="9"/>
        <v>25</v>
      </c>
      <c r="AI70">
        <f t="shared" si="10"/>
        <v>25</v>
      </c>
      <c r="AJ70">
        <f t="shared" si="11"/>
        <v>125</v>
      </c>
      <c r="AK70">
        <f t="shared" si="12"/>
        <v>425</v>
      </c>
      <c r="AM70" t="s">
        <v>160</v>
      </c>
      <c r="AN70">
        <f t="shared" si="13"/>
        <v>2</v>
      </c>
      <c r="AO70">
        <v>1.5</v>
      </c>
      <c r="AP70">
        <f t="shared" si="14"/>
        <v>-0.5</v>
      </c>
      <c r="AQ70">
        <f t="shared" si="15"/>
        <v>0</v>
      </c>
      <c r="AR70">
        <f t="shared" si="16"/>
        <v>75</v>
      </c>
      <c r="AS70">
        <f t="shared" si="17"/>
        <v>75</v>
      </c>
      <c r="AT70">
        <f t="shared" si="18"/>
        <v>375</v>
      </c>
      <c r="AU70">
        <f t="shared" si="19"/>
        <v>675</v>
      </c>
    </row>
    <row r="71" spans="1:47" x14ac:dyDescent="0.3">
      <c r="A71" s="3"/>
      <c r="B71" s="78" t="s">
        <v>96</v>
      </c>
      <c r="C71" s="78"/>
      <c r="D71" s="78"/>
      <c r="E71" s="78"/>
      <c r="F71" s="78"/>
      <c r="G71" s="78"/>
      <c r="H71" s="78"/>
      <c r="I71" s="78"/>
      <c r="J71" s="78"/>
      <c r="K71" s="78"/>
      <c r="AC71" t="s">
        <v>161</v>
      </c>
      <c r="AD71">
        <f t="shared" si="6"/>
        <v>2</v>
      </c>
      <c r="AE71">
        <v>1</v>
      </c>
      <c r="AF71">
        <f t="shared" si="7"/>
        <v>-1</v>
      </c>
      <c r="AG71">
        <f t="shared" si="8"/>
        <v>0</v>
      </c>
      <c r="AH71">
        <f t="shared" si="9"/>
        <v>50</v>
      </c>
      <c r="AI71">
        <f t="shared" si="10"/>
        <v>50</v>
      </c>
      <c r="AJ71">
        <f t="shared" si="11"/>
        <v>250</v>
      </c>
      <c r="AK71">
        <f t="shared" si="12"/>
        <v>425</v>
      </c>
      <c r="AM71" t="s">
        <v>161</v>
      </c>
      <c r="AN71">
        <f t="shared" si="13"/>
        <v>2</v>
      </c>
      <c r="AO71">
        <v>1</v>
      </c>
      <c r="AP71">
        <f t="shared" si="14"/>
        <v>-1</v>
      </c>
      <c r="AQ71">
        <f t="shared" si="15"/>
        <v>0</v>
      </c>
      <c r="AR71">
        <f t="shared" si="16"/>
        <v>50</v>
      </c>
      <c r="AS71">
        <f t="shared" si="17"/>
        <v>50</v>
      </c>
      <c r="AT71">
        <f t="shared" si="18"/>
        <v>250</v>
      </c>
      <c r="AU71">
        <f t="shared" si="19"/>
        <v>675</v>
      </c>
    </row>
    <row r="72" spans="1:47" ht="15.6" customHeight="1" x14ac:dyDescent="0.3">
      <c r="B72" s="78" t="s">
        <v>83</v>
      </c>
      <c r="C72" s="78"/>
      <c r="D72" s="78"/>
      <c r="E72" s="78"/>
      <c r="F72" s="78"/>
      <c r="G72" s="78"/>
      <c r="H72" s="78"/>
      <c r="I72" s="78"/>
      <c r="J72" s="78"/>
      <c r="K72" s="78"/>
      <c r="AC72" t="s">
        <v>162</v>
      </c>
      <c r="AD72">
        <f t="shared" si="6"/>
        <v>2</v>
      </c>
      <c r="AE72">
        <v>0.5</v>
      </c>
      <c r="AF72">
        <f t="shared" si="7"/>
        <v>-1.5</v>
      </c>
      <c r="AG72">
        <f t="shared" si="8"/>
        <v>0</v>
      </c>
      <c r="AH72">
        <f t="shared" si="9"/>
        <v>25</v>
      </c>
      <c r="AI72">
        <f t="shared" si="10"/>
        <v>25</v>
      </c>
      <c r="AJ72">
        <f t="shared" si="11"/>
        <v>125</v>
      </c>
      <c r="AK72">
        <f t="shared" si="12"/>
        <v>425</v>
      </c>
      <c r="AM72" t="s">
        <v>162</v>
      </c>
      <c r="AN72">
        <f t="shared" si="13"/>
        <v>2</v>
      </c>
      <c r="AO72">
        <v>1</v>
      </c>
      <c r="AP72">
        <f t="shared" si="14"/>
        <v>-1</v>
      </c>
      <c r="AQ72">
        <f t="shared" si="15"/>
        <v>0</v>
      </c>
      <c r="AR72">
        <f t="shared" si="16"/>
        <v>50</v>
      </c>
      <c r="AS72">
        <f t="shared" si="17"/>
        <v>50</v>
      </c>
      <c r="AT72">
        <f t="shared" si="18"/>
        <v>250</v>
      </c>
      <c r="AU72">
        <f t="shared" si="19"/>
        <v>675</v>
      </c>
    </row>
    <row r="73" spans="1:47" x14ac:dyDescent="0.3">
      <c r="B73" s="78" t="s">
        <v>84</v>
      </c>
      <c r="C73" s="78"/>
      <c r="D73" s="78"/>
      <c r="E73" s="78"/>
      <c r="F73" s="78"/>
      <c r="G73" s="78"/>
      <c r="H73" s="78"/>
      <c r="I73" s="78"/>
      <c r="J73" s="78"/>
      <c r="K73" s="78"/>
    </row>
    <row r="74" spans="1:47" x14ac:dyDescent="0.3">
      <c r="A74" s="64"/>
      <c r="B74" s="78" t="s">
        <v>97</v>
      </c>
      <c r="C74" s="78"/>
      <c r="D74" s="78"/>
      <c r="E74" s="78"/>
      <c r="F74" s="78"/>
      <c r="G74" s="78"/>
      <c r="H74" s="78"/>
      <c r="I74" s="78"/>
      <c r="J74" s="78"/>
      <c r="K74" s="78"/>
    </row>
    <row r="75" spans="1:47" x14ac:dyDescent="0.3">
      <c r="A75" s="64"/>
      <c r="B75" s="78" t="s">
        <v>28</v>
      </c>
      <c r="C75" s="78"/>
      <c r="D75" s="78"/>
      <c r="E75" s="78"/>
      <c r="F75" s="78"/>
      <c r="G75" s="78"/>
      <c r="H75" s="78"/>
      <c r="I75" s="78"/>
      <c r="J75" s="78"/>
      <c r="K75" s="78"/>
    </row>
    <row r="76" spans="1:47" x14ac:dyDescent="0.3">
      <c r="A76" s="64"/>
      <c r="B76" s="78" t="s">
        <v>47</v>
      </c>
      <c r="C76" s="78"/>
      <c r="D76" s="78"/>
      <c r="E76" s="78"/>
      <c r="F76" s="78"/>
      <c r="G76" s="78"/>
      <c r="H76" s="78"/>
      <c r="I76" s="78"/>
      <c r="J76" s="78"/>
      <c r="K76" s="78"/>
      <c r="AC76" t="s">
        <v>165</v>
      </c>
      <c r="AD76">
        <f>+$R$65/$Q$65</f>
        <v>2</v>
      </c>
      <c r="AE76">
        <v>1.5</v>
      </c>
      <c r="AF76">
        <f t="shared" ref="AF76:AF78" si="25">+AE76-AD76</f>
        <v>-0.5</v>
      </c>
      <c r="AG76">
        <f t="shared" ref="AG76:AG80" si="26">IF(AF76&gt;=0,AF76,0)</f>
        <v>0</v>
      </c>
      <c r="AH76">
        <f t="shared" ref="AH76:AH78" si="27">+AE76/AD76%</f>
        <v>75</v>
      </c>
      <c r="AI76">
        <f t="shared" ref="AI76:AI80" si="28">IF(AH76&gt;=100,100,AH76)</f>
        <v>75</v>
      </c>
      <c r="AJ76">
        <f>AI76*250%+(AG76*250)</f>
        <v>187.5</v>
      </c>
      <c r="AK76">
        <f>250*0.85</f>
        <v>212.5</v>
      </c>
      <c r="AM76" t="s">
        <v>165</v>
      </c>
      <c r="AN76">
        <v>1.5</v>
      </c>
      <c r="AO76">
        <v>3</v>
      </c>
      <c r="AP76">
        <f t="shared" ref="AP76:AP78" si="29">+AO76-AN76</f>
        <v>1.5</v>
      </c>
      <c r="AQ76">
        <f t="shared" ref="AQ76:AQ80" si="30">IF(AP76&gt;=0,AP76,0)</f>
        <v>1.5</v>
      </c>
      <c r="AR76">
        <f t="shared" ref="AR76:AR78" si="31">+AO76/AN76%</f>
        <v>200</v>
      </c>
      <c r="AS76">
        <f t="shared" ref="AS76:AS80" si="32">IF(AR76&gt;=100,100,AR76)</f>
        <v>100</v>
      </c>
      <c r="AT76">
        <f>AS76*250%+(AQ76*250)</f>
        <v>625</v>
      </c>
      <c r="AU76">
        <f>250*1.35</f>
        <v>337.5</v>
      </c>
    </row>
    <row r="77" spans="1:47" ht="28.8" x14ac:dyDescent="0.3">
      <c r="A77" s="64"/>
      <c r="B77" s="60" t="s">
        <v>77</v>
      </c>
      <c r="C77" s="125" t="s">
        <v>76</v>
      </c>
      <c r="D77" s="125"/>
      <c r="E77" s="61" t="s">
        <v>32</v>
      </c>
      <c r="F77" s="61" t="s">
        <v>12</v>
      </c>
      <c r="G77" s="61" t="s">
        <v>33</v>
      </c>
      <c r="H77" s="2" t="s">
        <v>75</v>
      </c>
      <c r="I77" s="62" t="s">
        <v>4</v>
      </c>
      <c r="J77" s="63" t="s">
        <v>74</v>
      </c>
      <c r="K77" s="64"/>
      <c r="AC77" t="s">
        <v>166</v>
      </c>
      <c r="AD77">
        <f t="shared" ref="AD77:AD78" si="33">+$R$65/$Q$65</f>
        <v>2</v>
      </c>
      <c r="AE77">
        <v>2</v>
      </c>
      <c r="AF77">
        <f t="shared" si="25"/>
        <v>0</v>
      </c>
      <c r="AG77">
        <f t="shared" si="26"/>
        <v>0</v>
      </c>
      <c r="AH77">
        <f t="shared" si="27"/>
        <v>100</v>
      </c>
      <c r="AI77">
        <f t="shared" si="28"/>
        <v>100</v>
      </c>
      <c r="AJ77">
        <f t="shared" ref="AJ77:AJ78" si="34">AI77*250%+(AG77*250)</f>
        <v>250</v>
      </c>
      <c r="AK77">
        <f t="shared" ref="AK77:AK78" si="35">250*0.85</f>
        <v>212.5</v>
      </c>
      <c r="AM77" t="s">
        <v>166</v>
      </c>
      <c r="AN77">
        <v>1.5</v>
      </c>
      <c r="AO77">
        <v>2</v>
      </c>
      <c r="AP77">
        <f t="shared" si="29"/>
        <v>0.5</v>
      </c>
      <c r="AQ77">
        <f t="shared" si="30"/>
        <v>0.5</v>
      </c>
      <c r="AR77">
        <f t="shared" si="31"/>
        <v>133.33333333333334</v>
      </c>
      <c r="AS77">
        <f t="shared" si="32"/>
        <v>100</v>
      </c>
      <c r="AT77">
        <f t="shared" ref="AT77:AT78" si="36">AS77*250%+(AQ77*250)</f>
        <v>375</v>
      </c>
      <c r="AU77">
        <f t="shared" ref="AU77:AU78" si="37">250*1.35</f>
        <v>337.5</v>
      </c>
    </row>
    <row r="78" spans="1:47" x14ac:dyDescent="0.3">
      <c r="A78" s="64"/>
      <c r="B78" s="65">
        <v>250000</v>
      </c>
      <c r="C78" s="77">
        <v>100000</v>
      </c>
      <c r="D78" s="77"/>
      <c r="E78" s="64">
        <f>+C78*2</f>
        <v>200000</v>
      </c>
      <c r="F78" s="66">
        <f>+B78/E78%</f>
        <v>125</v>
      </c>
      <c r="G78" s="67">
        <v>1.35</v>
      </c>
      <c r="H78" s="64">
        <f>+J78*G78</f>
        <v>675</v>
      </c>
      <c r="I78" s="8" t="s">
        <v>9</v>
      </c>
      <c r="J78" s="8">
        <v>500</v>
      </c>
      <c r="K78" s="64"/>
      <c r="AC78" t="s">
        <v>167</v>
      </c>
      <c r="AD78">
        <f t="shared" si="33"/>
        <v>2</v>
      </c>
      <c r="AE78">
        <v>1.5</v>
      </c>
      <c r="AF78">
        <f t="shared" si="25"/>
        <v>-0.5</v>
      </c>
      <c r="AG78">
        <f t="shared" si="26"/>
        <v>0</v>
      </c>
      <c r="AH78">
        <f t="shared" si="27"/>
        <v>75</v>
      </c>
      <c r="AI78">
        <f t="shared" si="28"/>
        <v>75</v>
      </c>
      <c r="AJ78">
        <f t="shared" si="34"/>
        <v>187.5</v>
      </c>
      <c r="AK78">
        <f t="shared" si="35"/>
        <v>212.5</v>
      </c>
      <c r="AM78" t="s">
        <v>167</v>
      </c>
      <c r="AN78">
        <v>1.5</v>
      </c>
      <c r="AO78">
        <v>1.5</v>
      </c>
      <c r="AP78">
        <f t="shared" si="29"/>
        <v>0</v>
      </c>
      <c r="AQ78">
        <f t="shared" si="30"/>
        <v>0</v>
      </c>
      <c r="AR78">
        <f t="shared" si="31"/>
        <v>100</v>
      </c>
      <c r="AS78">
        <f t="shared" si="32"/>
        <v>100</v>
      </c>
      <c r="AT78">
        <f t="shared" si="36"/>
        <v>250</v>
      </c>
      <c r="AU78">
        <f t="shared" si="37"/>
        <v>337.5</v>
      </c>
    </row>
    <row r="79" spans="1:47" x14ac:dyDescent="0.3">
      <c r="A79" s="64"/>
      <c r="B79" s="65">
        <v>110000</v>
      </c>
      <c r="C79" s="77">
        <v>100000</v>
      </c>
      <c r="D79" s="77"/>
      <c r="E79" s="64">
        <f>+C79*2</f>
        <v>200000</v>
      </c>
      <c r="F79" s="66">
        <f>+B79/E79%</f>
        <v>55</v>
      </c>
      <c r="G79" s="67">
        <v>0</v>
      </c>
      <c r="H79" s="68">
        <f t="shared" ref="H79:H80" si="38">+J79*G79</f>
        <v>0</v>
      </c>
      <c r="I79" s="8" t="s">
        <v>10</v>
      </c>
      <c r="J79" s="8">
        <v>350</v>
      </c>
      <c r="K79" s="64"/>
    </row>
    <row r="80" spans="1:47" x14ac:dyDescent="0.3">
      <c r="A80" s="64"/>
      <c r="B80" s="64">
        <v>350000</v>
      </c>
      <c r="C80" s="75">
        <v>200000</v>
      </c>
      <c r="D80" s="76"/>
      <c r="E80" s="64">
        <f>+C80*2</f>
        <v>400000</v>
      </c>
      <c r="F80" s="66">
        <f>+B80/E80%</f>
        <v>87.5</v>
      </c>
      <c r="G80" s="67">
        <v>0.85</v>
      </c>
      <c r="H80" s="64">
        <f t="shared" si="38"/>
        <v>170</v>
      </c>
      <c r="I80" s="8" t="s">
        <v>11</v>
      </c>
      <c r="J80" s="8">
        <v>200</v>
      </c>
      <c r="K80" s="64"/>
      <c r="AC80" t="s">
        <v>146</v>
      </c>
      <c r="AD80">
        <v>4</v>
      </c>
      <c r="AE80">
        <v>4</v>
      </c>
      <c r="AF80">
        <f t="shared" ref="AF80" si="39">+AE80-AD80</f>
        <v>0</v>
      </c>
      <c r="AG80">
        <f t="shared" si="26"/>
        <v>0</v>
      </c>
      <c r="AH80">
        <f t="shared" ref="AH80" si="40">+AE80/AD80%</f>
        <v>100</v>
      </c>
      <c r="AI80">
        <f t="shared" si="28"/>
        <v>100</v>
      </c>
      <c r="AJ80">
        <f>AI80*800%+(AG80*400)</f>
        <v>800</v>
      </c>
      <c r="AK80">
        <f>800*0.85</f>
        <v>680</v>
      </c>
      <c r="AM80" t="s">
        <v>146</v>
      </c>
      <c r="AN80">
        <v>4</v>
      </c>
      <c r="AO80">
        <v>1</v>
      </c>
      <c r="AP80">
        <f t="shared" ref="AP80" si="41">+AO80-AN80</f>
        <v>-3</v>
      </c>
      <c r="AQ80">
        <f t="shared" si="30"/>
        <v>0</v>
      </c>
      <c r="AR80">
        <f t="shared" ref="AR80" si="42">+AO80/AN80%</f>
        <v>25</v>
      </c>
      <c r="AS80">
        <f t="shared" si="32"/>
        <v>25</v>
      </c>
      <c r="AT80">
        <f>AS80*800%+(AQ80*400)</f>
        <v>200</v>
      </c>
      <c r="AU80">
        <f>800*1.35</f>
        <v>1080</v>
      </c>
    </row>
    <row r="81" spans="1:23" x14ac:dyDescent="0.3">
      <c r="D81" s="15"/>
      <c r="E81" s="16"/>
      <c r="F81" s="15"/>
      <c r="G81" s="17"/>
      <c r="H81" s="16"/>
      <c r="I81" s="15"/>
      <c r="J81" s="15"/>
      <c r="K81" s="15"/>
    </row>
    <row r="82" spans="1:23" ht="18" x14ac:dyDescent="0.35">
      <c r="A82" s="132"/>
      <c r="B82" s="124" t="s">
        <v>78</v>
      </c>
      <c r="C82" s="109"/>
      <c r="D82" s="109"/>
      <c r="E82" s="109"/>
      <c r="F82" s="109"/>
      <c r="G82" s="109"/>
      <c r="H82" s="109"/>
      <c r="I82" s="109"/>
      <c r="J82" s="109"/>
      <c r="K82" s="110"/>
    </row>
    <row r="83" spans="1:23" ht="72" x14ac:dyDescent="0.3">
      <c r="A83" s="133" t="s">
        <v>0</v>
      </c>
      <c r="B83" s="10" t="s">
        <v>67</v>
      </c>
      <c r="C83" s="10" t="s">
        <v>4</v>
      </c>
      <c r="D83" s="14" t="s">
        <v>5</v>
      </c>
      <c r="E83" s="11" t="s">
        <v>14</v>
      </c>
      <c r="F83" s="11" t="s">
        <v>178</v>
      </c>
      <c r="G83" s="11" t="s">
        <v>15</v>
      </c>
      <c r="H83" s="10" t="s">
        <v>43</v>
      </c>
      <c r="I83" s="10" t="s">
        <v>6</v>
      </c>
      <c r="J83" s="10" t="s">
        <v>22</v>
      </c>
      <c r="K83" s="11" t="s">
        <v>7</v>
      </c>
      <c r="S83" s="9"/>
      <c r="T83" s="9"/>
      <c r="U83" s="9"/>
      <c r="V83" s="9"/>
      <c r="W83" s="9"/>
    </row>
    <row r="84" spans="1:23" x14ac:dyDescent="0.3">
      <c r="A84" s="134">
        <v>1</v>
      </c>
      <c r="B84" s="7" t="s">
        <v>3</v>
      </c>
      <c r="C84" s="7" t="s">
        <v>9</v>
      </c>
      <c r="D84" s="7">
        <v>2300</v>
      </c>
      <c r="E84" s="8">
        <v>800</v>
      </c>
      <c r="F84" s="8">
        <v>800</v>
      </c>
      <c r="G84" s="8">
        <v>500</v>
      </c>
      <c r="H84" s="7">
        <v>40000</v>
      </c>
      <c r="I84" s="7">
        <f>+H84*0.0125</f>
        <v>500</v>
      </c>
      <c r="J84" s="7"/>
      <c r="K84" s="3">
        <f>+F84+I84+D84+G84+E84+J84</f>
        <v>4900</v>
      </c>
    </row>
    <row r="85" spans="1:23" x14ac:dyDescent="0.3">
      <c r="A85" s="134">
        <v>2</v>
      </c>
      <c r="B85" s="7" t="s">
        <v>3</v>
      </c>
      <c r="C85" s="7" t="s">
        <v>10</v>
      </c>
      <c r="D85" s="7">
        <v>1500</v>
      </c>
      <c r="E85" s="8">
        <v>550</v>
      </c>
      <c r="F85" s="8">
        <v>500</v>
      </c>
      <c r="G85" s="8">
        <v>350</v>
      </c>
      <c r="H85" s="7">
        <v>40000</v>
      </c>
      <c r="I85" s="7">
        <f t="shared" ref="I85:I86" si="43">+H85*0.0125</f>
        <v>500</v>
      </c>
      <c r="J85" s="7"/>
      <c r="K85" s="3">
        <f t="shared" ref="K85:K86" si="44">+F85+I85+D85+G85+E85+J85</f>
        <v>3400</v>
      </c>
    </row>
    <row r="86" spans="1:23" x14ac:dyDescent="0.3">
      <c r="A86" s="134">
        <v>3</v>
      </c>
      <c r="B86" s="7" t="s">
        <v>3</v>
      </c>
      <c r="C86" s="7" t="s">
        <v>11</v>
      </c>
      <c r="D86" s="7">
        <v>900</v>
      </c>
      <c r="E86" s="8">
        <v>300</v>
      </c>
      <c r="F86" s="8">
        <v>250</v>
      </c>
      <c r="G86" s="8">
        <v>200</v>
      </c>
      <c r="H86" s="7">
        <v>40000</v>
      </c>
      <c r="I86" s="7">
        <f t="shared" si="43"/>
        <v>500</v>
      </c>
      <c r="J86" s="7"/>
      <c r="K86" s="3">
        <f t="shared" si="44"/>
        <v>2150</v>
      </c>
    </row>
    <row r="88" spans="1:23" x14ac:dyDescent="0.3">
      <c r="S88" s="9"/>
      <c r="T88" s="9"/>
      <c r="U88" s="9"/>
      <c r="V88" s="9"/>
      <c r="W88" s="9"/>
    </row>
    <row r="89" spans="1:23" x14ac:dyDescent="0.3">
      <c r="A89" s="1">
        <v>7</v>
      </c>
      <c r="B89" s="115" t="s">
        <v>109</v>
      </c>
      <c r="C89" s="115"/>
      <c r="D89" s="115"/>
      <c r="E89" s="115"/>
      <c r="F89" s="115"/>
      <c r="G89" s="115"/>
      <c r="H89" s="115"/>
      <c r="I89" s="115"/>
      <c r="J89" s="115"/>
      <c r="K89" s="115"/>
    </row>
    <row r="90" spans="1:23" x14ac:dyDescent="0.3">
      <c r="A90" s="58" t="s">
        <v>173</v>
      </c>
    </row>
    <row r="91" spans="1:23" x14ac:dyDescent="0.3">
      <c r="B91" t="s">
        <v>187</v>
      </c>
    </row>
    <row r="92" spans="1:23" x14ac:dyDescent="0.3">
      <c r="B92" t="s">
        <v>188</v>
      </c>
    </row>
    <row r="93" spans="1:23" x14ac:dyDescent="0.3">
      <c r="B93" t="s">
        <v>174</v>
      </c>
    </row>
    <row r="94" spans="1:23" x14ac:dyDescent="0.3">
      <c r="B94" t="s">
        <v>172</v>
      </c>
    </row>
    <row r="95" spans="1:23" x14ac:dyDescent="0.3">
      <c r="A95">
        <v>1</v>
      </c>
      <c r="B95" t="s">
        <v>199</v>
      </c>
    </row>
    <row r="96" spans="1:23" x14ac:dyDescent="0.3">
      <c r="A96">
        <v>2</v>
      </c>
      <c r="B96" t="s">
        <v>189</v>
      </c>
    </row>
    <row r="97" spans="1:3" x14ac:dyDescent="0.3">
      <c r="B97" s="1" t="s">
        <v>4</v>
      </c>
      <c r="C97" s="1" t="s">
        <v>107</v>
      </c>
    </row>
    <row r="98" spans="1:3" x14ac:dyDescent="0.3">
      <c r="B98" s="3" t="s">
        <v>9</v>
      </c>
      <c r="C98" s="3">
        <v>400</v>
      </c>
    </row>
    <row r="99" spans="1:3" x14ac:dyDescent="0.3">
      <c r="B99" s="3" t="s">
        <v>10</v>
      </c>
      <c r="C99" s="3">
        <v>325</v>
      </c>
    </row>
    <row r="100" spans="1:3" x14ac:dyDescent="0.3">
      <c r="B100" s="3" t="s">
        <v>11</v>
      </c>
      <c r="C100" s="3">
        <v>250</v>
      </c>
    </row>
    <row r="102" spans="1:3" x14ac:dyDescent="0.3">
      <c r="A102" s="58" t="s">
        <v>118</v>
      </c>
    </row>
    <row r="103" spans="1:3" x14ac:dyDescent="0.3">
      <c r="A103" s="58" t="s">
        <v>110</v>
      </c>
    </row>
    <row r="104" spans="1:3" x14ac:dyDescent="0.3">
      <c r="B104" t="s">
        <v>111</v>
      </c>
    </row>
    <row r="105" spans="1:3" x14ac:dyDescent="0.3">
      <c r="B105" t="s">
        <v>170</v>
      </c>
    </row>
    <row r="106" spans="1:3" x14ac:dyDescent="0.3">
      <c r="B106" t="s">
        <v>200</v>
      </c>
    </row>
    <row r="108" spans="1:3" x14ac:dyDescent="0.3">
      <c r="A108">
        <v>1</v>
      </c>
      <c r="B108" t="s">
        <v>190</v>
      </c>
    </row>
    <row r="109" spans="1:3" x14ac:dyDescent="0.3">
      <c r="A109">
        <v>2</v>
      </c>
      <c r="B109" s="1" t="s">
        <v>4</v>
      </c>
      <c r="C109" s="1" t="s">
        <v>107</v>
      </c>
    </row>
    <row r="110" spans="1:3" x14ac:dyDescent="0.3">
      <c r="B110" s="3" t="s">
        <v>9</v>
      </c>
      <c r="C110" s="3">
        <v>3</v>
      </c>
    </row>
    <row r="111" spans="1:3" x14ac:dyDescent="0.3">
      <c r="B111" s="3" t="s">
        <v>10</v>
      </c>
      <c r="C111" s="3">
        <v>2</v>
      </c>
    </row>
    <row r="112" spans="1:3" x14ac:dyDescent="0.3">
      <c r="B112" s="3" t="s">
        <v>11</v>
      </c>
      <c r="C112" s="3">
        <v>1.5</v>
      </c>
    </row>
    <row r="115" spans="2:2" x14ac:dyDescent="0.3">
      <c r="B115" s="58" t="s">
        <v>143</v>
      </c>
    </row>
  </sheetData>
  <mergeCells count="67">
    <mergeCell ref="A1:K1"/>
    <mergeCell ref="B89:K89"/>
    <mergeCell ref="B82:K82"/>
    <mergeCell ref="B60:K60"/>
    <mergeCell ref="B61:K61"/>
    <mergeCell ref="B70:K70"/>
    <mergeCell ref="B71:K71"/>
    <mergeCell ref="B72:K72"/>
    <mergeCell ref="C77:D77"/>
    <mergeCell ref="B69:K69"/>
    <mergeCell ref="C78:D78"/>
    <mergeCell ref="F65:H67"/>
    <mergeCell ref="F64:H64"/>
    <mergeCell ref="C65:E67"/>
    <mergeCell ref="B73:K73"/>
    <mergeCell ref="B35:K35"/>
    <mergeCell ref="B33:K33"/>
    <mergeCell ref="B26:K26"/>
    <mergeCell ref="B25:K25"/>
    <mergeCell ref="B27:K27"/>
    <mergeCell ref="C28:D28"/>
    <mergeCell ref="C29:D31"/>
    <mergeCell ref="B7:K7"/>
    <mergeCell ref="B8:K8"/>
    <mergeCell ref="B9:K9"/>
    <mergeCell ref="B10:K10"/>
    <mergeCell ref="B34:K34"/>
    <mergeCell ref="D14:K22"/>
    <mergeCell ref="B13:K13"/>
    <mergeCell ref="B23:K23"/>
    <mergeCell ref="B24:K24"/>
    <mergeCell ref="B11:K11"/>
    <mergeCell ref="B12:K12"/>
    <mergeCell ref="A2:K2"/>
    <mergeCell ref="A3:K3"/>
    <mergeCell ref="B4:K4"/>
    <mergeCell ref="B58:K58"/>
    <mergeCell ref="B59:K59"/>
    <mergeCell ref="B36:K36"/>
    <mergeCell ref="B37:K37"/>
    <mergeCell ref="B45:K45"/>
    <mergeCell ref="B55:K55"/>
    <mergeCell ref="B46:K46"/>
    <mergeCell ref="B47:K47"/>
    <mergeCell ref="B48:K48"/>
    <mergeCell ref="B38:K38"/>
    <mergeCell ref="B39:K39"/>
    <mergeCell ref="B5:K5"/>
    <mergeCell ref="B6:K6"/>
    <mergeCell ref="B56:K56"/>
    <mergeCell ref="B57:K57"/>
    <mergeCell ref="F51:H53"/>
    <mergeCell ref="F50:H50"/>
    <mergeCell ref="C40:D40"/>
    <mergeCell ref="C41:D43"/>
    <mergeCell ref="C50:E50"/>
    <mergeCell ref="C51:E53"/>
    <mergeCell ref="B49:K49"/>
    <mergeCell ref="B44:K44"/>
    <mergeCell ref="C80:D80"/>
    <mergeCell ref="C79:D79"/>
    <mergeCell ref="B76:K76"/>
    <mergeCell ref="B62:K62"/>
    <mergeCell ref="B63:K63"/>
    <mergeCell ref="B74:K74"/>
    <mergeCell ref="B75:K75"/>
    <mergeCell ref="C64:E64"/>
  </mergeCells>
  <printOptions horizontalCentered="1"/>
  <pageMargins left="0.31496062992125984" right="0.31496062992125984" top="0.35433070866141736" bottom="0.35433070866141736" header="0" footer="0"/>
  <pageSetup paperSize="9" scale="91" fitToHeight="3" orientation="landscape" verticalDpi="300"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25" zoomScale="115" zoomScaleNormal="115" workbookViewId="0">
      <selection activeCell="D7" sqref="D7"/>
    </sheetView>
  </sheetViews>
  <sheetFormatPr defaultRowHeight="15.6" x14ac:dyDescent="0.3"/>
  <cols>
    <col min="1" max="1" width="18.88671875" style="21" customWidth="1"/>
    <col min="2" max="2" width="12" style="21" customWidth="1"/>
    <col min="3" max="3" width="19.6640625" style="21" customWidth="1"/>
    <col min="4" max="4" width="18.33203125" style="21" bestFit="1" customWidth="1"/>
    <col min="5" max="5" width="16.21875" style="21" bestFit="1" customWidth="1"/>
    <col min="6" max="6" width="8.6640625" style="22" bestFit="1" customWidth="1"/>
    <col min="7" max="7" width="12.6640625" style="21" bestFit="1" customWidth="1"/>
    <col min="8" max="16384" width="8.88671875" style="21"/>
  </cols>
  <sheetData>
    <row r="1" spans="1:7" x14ac:dyDescent="0.3">
      <c r="A1" s="20" t="s">
        <v>194</v>
      </c>
    </row>
    <row r="2" spans="1:7" x14ac:dyDescent="0.3">
      <c r="A2" s="20" t="s">
        <v>51</v>
      </c>
      <c r="E2" s="23"/>
      <c r="F2" s="24"/>
    </row>
    <row r="3" spans="1:7" x14ac:dyDescent="0.3">
      <c r="A3" s="20" t="s">
        <v>45</v>
      </c>
      <c r="E3" s="23"/>
      <c r="F3" s="24"/>
    </row>
    <row r="4" spans="1:7" x14ac:dyDescent="0.3">
      <c r="A4" s="21" t="s">
        <v>49</v>
      </c>
      <c r="E4" s="23"/>
      <c r="F4" s="24"/>
    </row>
    <row r="5" spans="1:7" x14ac:dyDescent="0.3">
      <c r="A5" s="21" t="s">
        <v>44</v>
      </c>
      <c r="E5" s="23"/>
      <c r="F5" s="24"/>
    </row>
    <row r="6" spans="1:7" x14ac:dyDescent="0.3">
      <c r="A6" s="21" t="s">
        <v>46</v>
      </c>
      <c r="E6" s="23"/>
      <c r="F6" s="24"/>
    </row>
    <row r="7" spans="1:7" x14ac:dyDescent="0.3">
      <c r="A7" s="25" t="s">
        <v>50</v>
      </c>
      <c r="B7" s="25" t="s">
        <v>19</v>
      </c>
      <c r="D7" s="20"/>
      <c r="E7" s="23"/>
      <c r="F7" s="24"/>
    </row>
    <row r="8" spans="1:7" x14ac:dyDescent="0.3">
      <c r="A8" s="26" t="s">
        <v>141</v>
      </c>
      <c r="B8" s="59">
        <v>0</v>
      </c>
      <c r="E8" s="23"/>
      <c r="F8" s="24"/>
    </row>
    <row r="9" spans="1:7" x14ac:dyDescent="0.3">
      <c r="A9" s="26" t="s">
        <v>142</v>
      </c>
      <c r="B9" s="27">
        <v>0.01</v>
      </c>
      <c r="E9" s="23"/>
      <c r="F9" s="24"/>
    </row>
    <row r="10" spans="1:7" x14ac:dyDescent="0.3">
      <c r="A10" s="26" t="s">
        <v>20</v>
      </c>
      <c r="B10" s="27">
        <v>1.2500000000000001E-2</v>
      </c>
      <c r="E10" s="23"/>
      <c r="F10" s="24"/>
    </row>
    <row r="11" spans="1:7" x14ac:dyDescent="0.3">
      <c r="A11" s="26" t="s">
        <v>21</v>
      </c>
      <c r="B11" s="27">
        <v>1.4999999999999999E-2</v>
      </c>
      <c r="E11" s="23"/>
      <c r="F11" s="24"/>
    </row>
    <row r="12" spans="1:7" x14ac:dyDescent="0.3">
      <c r="A12" s="26" t="s">
        <v>48</v>
      </c>
      <c r="B12" s="27">
        <v>0.02</v>
      </c>
      <c r="E12" s="23"/>
      <c r="F12" s="24"/>
    </row>
    <row r="13" spans="1:7" x14ac:dyDescent="0.3">
      <c r="A13" s="26"/>
      <c r="B13" s="27"/>
      <c r="E13" s="23"/>
      <c r="F13" s="24"/>
    </row>
    <row r="14" spans="1:7" ht="10.199999999999999" customHeight="1" x14ac:dyDescent="0.3">
      <c r="E14" s="23"/>
      <c r="F14" s="24"/>
    </row>
    <row r="15" spans="1:7" x14ac:dyDescent="0.3">
      <c r="A15" s="26" t="s">
        <v>42</v>
      </c>
      <c r="B15" s="25" t="s">
        <v>53</v>
      </c>
      <c r="C15" s="126" t="s">
        <v>54</v>
      </c>
      <c r="D15" s="127"/>
      <c r="E15" s="127"/>
      <c r="F15" s="127"/>
      <c r="G15" s="128"/>
    </row>
    <row r="16" spans="1:7" x14ac:dyDescent="0.3">
      <c r="A16" s="25" t="s">
        <v>23</v>
      </c>
      <c r="B16" s="25" t="s">
        <v>52</v>
      </c>
      <c r="C16" s="25" t="s">
        <v>55</v>
      </c>
      <c r="D16" s="25" t="s">
        <v>56</v>
      </c>
      <c r="E16" s="28" t="s">
        <v>57</v>
      </c>
      <c r="F16" s="29" t="s">
        <v>58</v>
      </c>
      <c r="G16" s="28" t="s">
        <v>60</v>
      </c>
    </row>
    <row r="17" spans="1:7" x14ac:dyDescent="0.3">
      <c r="A17" s="26">
        <v>1</v>
      </c>
      <c r="B17" s="43">
        <v>5000</v>
      </c>
      <c r="C17" s="43">
        <v>24000</v>
      </c>
      <c r="D17" s="43">
        <f>+B17+C17</f>
        <v>29000</v>
      </c>
      <c r="E17" s="31" t="str">
        <f>+A9</f>
        <v>15001 to 30000</v>
      </c>
      <c r="F17" s="32">
        <f>+B9</f>
        <v>0.01</v>
      </c>
      <c r="G17" s="30">
        <f>+D17*F17</f>
        <v>290</v>
      </c>
    </row>
    <row r="18" spans="1:7" x14ac:dyDescent="0.3">
      <c r="A18" s="26">
        <v>2</v>
      </c>
      <c r="B18" s="43">
        <v>15000</v>
      </c>
      <c r="C18" s="43">
        <v>35000</v>
      </c>
      <c r="D18" s="43">
        <f t="shared" ref="D18:D19" si="0">+B18+C18</f>
        <v>50000</v>
      </c>
      <c r="E18" s="31" t="str">
        <f>+A10</f>
        <v>30001 to 60000</v>
      </c>
      <c r="F18" s="32">
        <f>+B10</f>
        <v>1.2500000000000001E-2</v>
      </c>
      <c r="G18" s="30">
        <f t="shared" ref="G18:G19" si="1">+D18*F18</f>
        <v>625</v>
      </c>
    </row>
    <row r="19" spans="1:7" x14ac:dyDescent="0.3">
      <c r="A19" s="26">
        <v>3</v>
      </c>
      <c r="B19" s="43">
        <v>45000</v>
      </c>
      <c r="C19" s="43">
        <v>65000</v>
      </c>
      <c r="D19" s="43">
        <f t="shared" si="0"/>
        <v>110000</v>
      </c>
      <c r="E19" s="31" t="str">
        <f>+A12</f>
        <v>100001 and Above</v>
      </c>
      <c r="F19" s="32">
        <f>+B12</f>
        <v>0.02</v>
      </c>
      <c r="G19" s="30">
        <f t="shared" si="1"/>
        <v>2200</v>
      </c>
    </row>
    <row r="20" spans="1:7" ht="10.8" customHeight="1" x14ac:dyDescent="0.3">
      <c r="B20" s="33"/>
      <c r="C20" s="33"/>
      <c r="D20" s="33"/>
      <c r="E20" s="33"/>
      <c r="F20" s="34"/>
      <c r="G20" s="33"/>
    </row>
    <row r="21" spans="1:7" x14ac:dyDescent="0.3">
      <c r="A21" s="26" t="s">
        <v>42</v>
      </c>
      <c r="B21" s="35" t="s">
        <v>53</v>
      </c>
      <c r="C21" s="129" t="s">
        <v>61</v>
      </c>
      <c r="D21" s="130"/>
      <c r="E21" s="130"/>
      <c r="F21" s="130"/>
      <c r="G21" s="131"/>
    </row>
    <row r="22" spans="1:7" x14ac:dyDescent="0.3">
      <c r="A22" s="25" t="s">
        <v>23</v>
      </c>
      <c r="B22" s="35" t="s">
        <v>52</v>
      </c>
      <c r="C22" s="35" t="s">
        <v>55</v>
      </c>
      <c r="D22" s="35" t="s">
        <v>56</v>
      </c>
      <c r="E22" s="36" t="s">
        <v>57</v>
      </c>
      <c r="F22" s="37" t="s">
        <v>58</v>
      </c>
      <c r="G22" s="36" t="s">
        <v>60</v>
      </c>
    </row>
    <row r="23" spans="1:7" x14ac:dyDescent="0.3">
      <c r="A23" s="26">
        <v>1</v>
      </c>
      <c r="B23" s="43">
        <v>11000</v>
      </c>
      <c r="C23" s="43">
        <v>45000</v>
      </c>
      <c r="D23" s="43">
        <f>+B23+C23</f>
        <v>56000</v>
      </c>
      <c r="E23" s="31" t="str">
        <f>+A10</f>
        <v>30001 to 60000</v>
      </c>
      <c r="F23" s="38">
        <f>+B10</f>
        <v>1.2500000000000001E-2</v>
      </c>
      <c r="G23" s="30">
        <f>+D23*F23</f>
        <v>700</v>
      </c>
    </row>
    <row r="24" spans="1:7" x14ac:dyDescent="0.3">
      <c r="A24" s="26">
        <v>2</v>
      </c>
      <c r="B24" s="43">
        <v>15000</v>
      </c>
      <c r="C24" s="43">
        <v>14000</v>
      </c>
      <c r="D24" s="43">
        <f t="shared" ref="D24:D25" si="2">+B24+C24</f>
        <v>29000</v>
      </c>
      <c r="E24" s="31" t="str">
        <f>+A9</f>
        <v>15001 to 30000</v>
      </c>
      <c r="F24" s="38">
        <f>+B9</f>
        <v>0.01</v>
      </c>
      <c r="G24" s="30">
        <f t="shared" ref="G24:G25" si="3">+D24*F24</f>
        <v>290</v>
      </c>
    </row>
    <row r="25" spans="1:7" x14ac:dyDescent="0.3">
      <c r="A25" s="26">
        <v>3</v>
      </c>
      <c r="B25" s="43">
        <v>15000</v>
      </c>
      <c r="C25" s="43">
        <v>46000</v>
      </c>
      <c r="D25" s="43">
        <f t="shared" si="2"/>
        <v>61000</v>
      </c>
      <c r="E25" s="31" t="str">
        <f>+A11</f>
        <v>60001 to 100000</v>
      </c>
      <c r="F25" s="38">
        <f>+B11</f>
        <v>1.4999999999999999E-2</v>
      </c>
      <c r="G25" s="30">
        <f t="shared" si="3"/>
        <v>915</v>
      </c>
    </row>
    <row r="26" spans="1:7" ht="8.4" customHeight="1" x14ac:dyDescent="0.3">
      <c r="A26" s="39"/>
      <c r="B26" s="40"/>
      <c r="C26" s="40"/>
      <c r="D26" s="40"/>
      <c r="E26" s="41"/>
      <c r="F26" s="42"/>
      <c r="G26" s="40"/>
    </row>
    <row r="27" spans="1:7" x14ac:dyDescent="0.3">
      <c r="A27" s="26" t="s">
        <v>42</v>
      </c>
      <c r="B27" s="35" t="s">
        <v>53</v>
      </c>
      <c r="C27" s="129" t="s">
        <v>62</v>
      </c>
      <c r="D27" s="130"/>
      <c r="E27" s="130"/>
      <c r="F27" s="130"/>
      <c r="G27" s="131"/>
    </row>
    <row r="28" spans="1:7" x14ac:dyDescent="0.3">
      <c r="A28" s="25" t="s">
        <v>23</v>
      </c>
      <c r="B28" s="35" t="s">
        <v>52</v>
      </c>
      <c r="C28" s="35" t="s">
        <v>55</v>
      </c>
      <c r="D28" s="35" t="s">
        <v>56</v>
      </c>
      <c r="E28" s="36" t="s">
        <v>57</v>
      </c>
      <c r="F28" s="37" t="s">
        <v>58</v>
      </c>
      <c r="G28" s="36" t="s">
        <v>60</v>
      </c>
    </row>
    <row r="29" spans="1:7" x14ac:dyDescent="0.3">
      <c r="A29" s="26">
        <v>1</v>
      </c>
      <c r="B29" s="43">
        <v>0</v>
      </c>
      <c r="C29" s="43">
        <v>0</v>
      </c>
      <c r="D29" s="43">
        <f>+B29+C29</f>
        <v>0</v>
      </c>
      <c r="E29" s="31">
        <v>0</v>
      </c>
      <c r="F29" s="38"/>
      <c r="G29" s="30">
        <f>+D29*F29</f>
        <v>0</v>
      </c>
    </row>
    <row r="30" spans="1:7" x14ac:dyDescent="0.3">
      <c r="A30" s="26">
        <v>2</v>
      </c>
      <c r="B30" s="43">
        <v>11000</v>
      </c>
      <c r="C30" s="43">
        <v>35000</v>
      </c>
      <c r="D30" s="43">
        <f t="shared" ref="D30:D31" si="4">+B30+C30</f>
        <v>46000</v>
      </c>
      <c r="E30" s="31" t="str">
        <f>+A10</f>
        <v>30001 to 60000</v>
      </c>
      <c r="F30" s="38">
        <f>+B10</f>
        <v>1.2500000000000001E-2</v>
      </c>
      <c r="G30" s="30">
        <f t="shared" ref="G30:G31" si="5">+D30*F30</f>
        <v>575</v>
      </c>
    </row>
    <row r="31" spans="1:7" x14ac:dyDescent="0.3">
      <c r="A31" s="26">
        <v>3</v>
      </c>
      <c r="B31" s="43">
        <v>15000</v>
      </c>
      <c r="C31" s="43">
        <v>10000</v>
      </c>
      <c r="D31" s="43">
        <f t="shared" si="4"/>
        <v>25000</v>
      </c>
      <c r="E31" s="31" t="str">
        <f>+A9</f>
        <v>15001 to 30000</v>
      </c>
      <c r="F31" s="38">
        <f>+B9</f>
        <v>0.01</v>
      </c>
      <c r="G31" s="30">
        <f t="shared" si="5"/>
        <v>250</v>
      </c>
    </row>
    <row r="32" spans="1:7" ht="7.2" customHeight="1" x14ac:dyDescent="0.3">
      <c r="A32" s="39"/>
      <c r="B32" s="40"/>
      <c r="C32" s="40"/>
      <c r="D32" s="40"/>
      <c r="E32" s="41"/>
      <c r="F32" s="42"/>
      <c r="G32" s="40"/>
    </row>
    <row r="33" spans="1:7" x14ac:dyDescent="0.3">
      <c r="A33" s="26"/>
      <c r="B33" s="129" t="s">
        <v>63</v>
      </c>
      <c r="C33" s="130"/>
      <c r="D33" s="130"/>
      <c r="E33" s="130"/>
      <c r="F33" s="130"/>
      <c r="G33" s="131"/>
    </row>
    <row r="34" spans="1:7" x14ac:dyDescent="0.3">
      <c r="A34" s="25" t="s">
        <v>23</v>
      </c>
      <c r="B34" s="35" t="s">
        <v>52</v>
      </c>
      <c r="C34" s="35" t="s">
        <v>55</v>
      </c>
      <c r="D34" s="35" t="s">
        <v>56</v>
      </c>
      <c r="E34" s="36"/>
      <c r="F34" s="37"/>
      <c r="G34" s="36" t="s">
        <v>60</v>
      </c>
    </row>
    <row r="35" spans="1:7" x14ac:dyDescent="0.3">
      <c r="A35" s="26">
        <v>1</v>
      </c>
      <c r="B35" s="43">
        <f>+B17+B23+B29</f>
        <v>16000</v>
      </c>
      <c r="C35" s="43">
        <f>+C17+C23+C29</f>
        <v>69000</v>
      </c>
      <c r="D35" s="43">
        <f>+B35+C35</f>
        <v>85000</v>
      </c>
      <c r="E35" s="31"/>
      <c r="F35" s="38"/>
      <c r="G35" s="35">
        <f>+G17+G23+G29</f>
        <v>990</v>
      </c>
    </row>
    <row r="36" spans="1:7" x14ac:dyDescent="0.3">
      <c r="A36" s="26">
        <v>2</v>
      </c>
      <c r="B36" s="43">
        <f t="shared" ref="B36:C37" si="6">+B18+B24+B30</f>
        <v>41000</v>
      </c>
      <c r="C36" s="43">
        <f t="shared" si="6"/>
        <v>84000</v>
      </c>
      <c r="D36" s="43">
        <f t="shared" ref="D36:D37" si="7">+B36+C36</f>
        <v>125000</v>
      </c>
      <c r="E36" s="31"/>
      <c r="F36" s="38"/>
      <c r="G36" s="35">
        <f t="shared" ref="G36:G37" si="8">+G18+G24+G30</f>
        <v>1490</v>
      </c>
    </row>
    <row r="37" spans="1:7" x14ac:dyDescent="0.3">
      <c r="A37" s="26">
        <v>3</v>
      </c>
      <c r="B37" s="43">
        <f t="shared" si="6"/>
        <v>75000</v>
      </c>
      <c r="C37" s="43">
        <f t="shared" si="6"/>
        <v>121000</v>
      </c>
      <c r="D37" s="43">
        <f t="shared" si="7"/>
        <v>196000</v>
      </c>
      <c r="E37" s="31"/>
      <c r="F37" s="38"/>
      <c r="G37" s="35">
        <f t="shared" si="8"/>
        <v>3365</v>
      </c>
    </row>
    <row r="38" spans="1:7" x14ac:dyDescent="0.3">
      <c r="A38" s="21" t="s">
        <v>64</v>
      </c>
    </row>
    <row r="39" spans="1:7" x14ac:dyDescent="0.3">
      <c r="A39" s="21" t="s">
        <v>65</v>
      </c>
    </row>
    <row r="40" spans="1:7" x14ac:dyDescent="0.3">
      <c r="A40" s="21" t="s">
        <v>59</v>
      </c>
    </row>
    <row r="51" spans="3:14" x14ac:dyDescent="0.3">
      <c r="E51" s="21" t="s">
        <v>105</v>
      </c>
      <c r="F51" s="22" t="s">
        <v>108</v>
      </c>
      <c r="K51" s="21" t="s">
        <v>106</v>
      </c>
      <c r="M51" s="21" t="s">
        <v>107</v>
      </c>
    </row>
    <row r="52" spans="3:14" x14ac:dyDescent="0.3">
      <c r="C52" s="21" t="s">
        <v>98</v>
      </c>
      <c r="D52" s="21" t="s">
        <v>99</v>
      </c>
      <c r="E52" s="21">
        <v>0.33</v>
      </c>
      <c r="F52" s="33">
        <v>193.25</v>
      </c>
      <c r="G52" s="56">
        <f>+F52/E52</f>
        <v>585.60606060606062</v>
      </c>
      <c r="H52" s="21">
        <f>+F52*18</f>
        <v>3478.5</v>
      </c>
      <c r="I52" s="21">
        <f>+H52/E52</f>
        <v>10540.90909090909</v>
      </c>
      <c r="K52" s="21">
        <v>500</v>
      </c>
      <c r="L52" s="21">
        <f>+K52*E52</f>
        <v>165</v>
      </c>
      <c r="M52" s="21">
        <v>5000</v>
      </c>
      <c r="N52" s="21">
        <f>+K52*M52</f>
        <v>2500000</v>
      </c>
    </row>
    <row r="53" spans="3:14" x14ac:dyDescent="0.3">
      <c r="C53" s="21" t="s">
        <v>100</v>
      </c>
      <c r="D53" s="21" t="s">
        <v>101</v>
      </c>
      <c r="E53" s="21">
        <v>2.9999999999999997E-4</v>
      </c>
      <c r="F53" s="33">
        <v>134.97999999999999</v>
      </c>
      <c r="G53" s="56">
        <f t="shared" ref="G53:G56" si="9">+F53/E53</f>
        <v>449933.33333333331</v>
      </c>
      <c r="H53" s="21">
        <f t="shared" ref="H53:H56" si="10">+F53*18</f>
        <v>2429.64</v>
      </c>
      <c r="I53" s="21">
        <f t="shared" ref="I53:I56" si="11">+H53/E53</f>
        <v>8098800</v>
      </c>
      <c r="J53" s="33">
        <f>+I53/100000</f>
        <v>80.988</v>
      </c>
      <c r="K53" s="21">
        <v>500000</v>
      </c>
      <c r="L53" s="21">
        <f>+K53*E53</f>
        <v>150</v>
      </c>
      <c r="M53" s="21">
        <f>+K53/100000</f>
        <v>5</v>
      </c>
    </row>
    <row r="54" spans="3:14" x14ac:dyDescent="0.3">
      <c r="C54" s="21" t="s">
        <v>102</v>
      </c>
      <c r="D54" s="21" t="s">
        <v>99</v>
      </c>
      <c r="E54" s="21">
        <v>7.0000000000000001E-3</v>
      </c>
      <c r="F54" s="33">
        <v>2.76</v>
      </c>
      <c r="G54" s="56">
        <f t="shared" si="9"/>
        <v>394.28571428571422</v>
      </c>
      <c r="H54" s="21">
        <f t="shared" si="10"/>
        <v>49.679999999999993</v>
      </c>
      <c r="I54" s="21">
        <f t="shared" si="11"/>
        <v>7097.142857142856</v>
      </c>
      <c r="K54" s="21">
        <v>5000</v>
      </c>
      <c r="L54" s="21">
        <f>+K54*E54</f>
        <v>35</v>
      </c>
      <c r="M54" s="21">
        <v>50</v>
      </c>
      <c r="N54" s="21">
        <f>+K54*M54</f>
        <v>250000</v>
      </c>
    </row>
    <row r="55" spans="3:14" x14ac:dyDescent="0.3">
      <c r="C55" s="21" t="s">
        <v>103</v>
      </c>
      <c r="D55" s="21" t="s">
        <v>101</v>
      </c>
      <c r="E55" s="21">
        <v>4.0000000000000002E-4</v>
      </c>
      <c r="F55" s="33">
        <v>4.1040000000000001</v>
      </c>
      <c r="G55" s="56">
        <f t="shared" si="9"/>
        <v>10260</v>
      </c>
      <c r="H55" s="21">
        <f t="shared" si="10"/>
        <v>73.872</v>
      </c>
      <c r="I55" s="21">
        <f t="shared" si="11"/>
        <v>184680</v>
      </c>
      <c r="K55" s="21">
        <v>10000</v>
      </c>
      <c r="L55" s="21">
        <f>+K55*E55</f>
        <v>4</v>
      </c>
    </row>
    <row r="56" spans="3:14" x14ac:dyDescent="0.3">
      <c r="C56" s="21" t="s">
        <v>104</v>
      </c>
      <c r="D56" s="21" t="s">
        <v>101</v>
      </c>
      <c r="E56" s="21">
        <v>6.9999999999999994E-5</v>
      </c>
      <c r="F56" s="33">
        <v>1.3109999999999999</v>
      </c>
      <c r="G56" s="56">
        <f t="shared" si="9"/>
        <v>18728.571428571431</v>
      </c>
      <c r="H56" s="21">
        <f t="shared" si="10"/>
        <v>23.597999999999999</v>
      </c>
      <c r="I56" s="21">
        <f t="shared" si="11"/>
        <v>337114.28571428574</v>
      </c>
      <c r="K56" s="21">
        <v>100000</v>
      </c>
      <c r="L56" s="21">
        <f>+K56*E56</f>
        <v>6.9999999999999991</v>
      </c>
    </row>
    <row r="57" spans="3:14" x14ac:dyDescent="0.3">
      <c r="L57" s="20">
        <f>SUM(L52:L56)</f>
        <v>361</v>
      </c>
    </row>
    <row r="58" spans="3:14" x14ac:dyDescent="0.3">
      <c r="F58" s="57">
        <f>SUM(F52:F57)</f>
        <v>336.40499999999997</v>
      </c>
      <c r="L58" s="21">
        <v>350</v>
      </c>
      <c r="M58" s="21">
        <v>3500</v>
      </c>
      <c r="N58" s="21">
        <f>+M58/L58</f>
        <v>10</v>
      </c>
    </row>
  </sheetData>
  <mergeCells count="4">
    <mergeCell ref="C15:G15"/>
    <mergeCell ref="C21:G21"/>
    <mergeCell ref="C27:G27"/>
    <mergeCell ref="B33:G3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9"/>
  <sheetViews>
    <sheetView tabSelected="1" zoomScale="130" zoomScaleNormal="130" workbookViewId="0">
      <pane xSplit="1" ySplit="3" topLeftCell="B4" activePane="bottomRight" state="frozen"/>
      <selection pane="topRight" activeCell="B1" sqref="B1"/>
      <selection pane="bottomLeft" activeCell="A4" sqref="A4"/>
      <selection pane="bottomRight" activeCell="L2" sqref="L2"/>
    </sheetView>
  </sheetViews>
  <sheetFormatPr defaultRowHeight="14.4" x14ac:dyDescent="0.3"/>
  <cols>
    <col min="1" max="1" width="28.21875" bestFit="1" customWidth="1"/>
    <col min="2" max="2" width="11.6640625" bestFit="1" customWidth="1"/>
    <col min="4" max="4" width="8.77734375" customWidth="1"/>
    <col min="5" max="5" width="6.88671875" customWidth="1"/>
    <col min="6" max="6" width="61.88671875" customWidth="1"/>
    <col min="9" max="9" width="14.33203125" bestFit="1" customWidth="1"/>
    <col min="12" max="12" width="15.109375" bestFit="1" customWidth="1"/>
  </cols>
  <sheetData>
    <row r="2" spans="1:12" x14ac:dyDescent="0.3">
      <c r="A2" s="3" t="s">
        <v>175</v>
      </c>
      <c r="B2" s="3"/>
      <c r="C2" s="115" t="s">
        <v>121</v>
      </c>
      <c r="D2" s="115"/>
      <c r="E2" s="115"/>
      <c r="F2" s="69" t="s">
        <v>122</v>
      </c>
      <c r="G2" s="3" t="s">
        <v>41</v>
      </c>
      <c r="H2" s="3" t="s">
        <v>129</v>
      </c>
      <c r="I2" s="3" t="s">
        <v>138</v>
      </c>
      <c r="J2" s="3" t="s">
        <v>139</v>
      </c>
      <c r="K2" s="3" t="s">
        <v>130</v>
      </c>
      <c r="L2" s="70" t="s">
        <v>168</v>
      </c>
    </row>
    <row r="3" spans="1:12" x14ac:dyDescent="0.3">
      <c r="A3" s="3"/>
      <c r="B3" s="3"/>
      <c r="C3" s="3" t="s">
        <v>9</v>
      </c>
      <c r="D3" s="3" t="s">
        <v>10</v>
      </c>
      <c r="E3" s="3" t="s">
        <v>11</v>
      </c>
      <c r="F3" s="3"/>
      <c r="G3" s="3"/>
      <c r="H3" s="3"/>
      <c r="I3" s="3"/>
      <c r="J3" s="3"/>
      <c r="K3" s="3"/>
      <c r="L3" s="3"/>
    </row>
    <row r="4" spans="1:12" ht="28.8" x14ac:dyDescent="0.3">
      <c r="A4" s="3" t="s">
        <v>120</v>
      </c>
      <c r="B4" s="3"/>
      <c r="C4" s="3">
        <v>400</v>
      </c>
      <c r="D4" s="3">
        <v>325</v>
      </c>
      <c r="E4" s="3">
        <v>250</v>
      </c>
      <c r="F4" s="71" t="s">
        <v>140</v>
      </c>
      <c r="G4" s="3"/>
      <c r="H4" s="3"/>
      <c r="I4" s="3"/>
      <c r="J4" s="3"/>
      <c r="K4" s="3"/>
      <c r="L4" s="3"/>
    </row>
    <row r="5" spans="1:12" x14ac:dyDescent="0.3">
      <c r="A5" s="3"/>
      <c r="B5" s="3"/>
      <c r="C5" s="3"/>
      <c r="D5" s="3"/>
      <c r="E5" s="3"/>
      <c r="F5" s="3"/>
      <c r="G5" s="3"/>
      <c r="H5" s="3"/>
      <c r="I5" s="3"/>
      <c r="J5" s="3"/>
      <c r="K5" s="3"/>
      <c r="L5" s="3"/>
    </row>
    <row r="6" spans="1:12" x14ac:dyDescent="0.3">
      <c r="A6" s="3" t="s">
        <v>123</v>
      </c>
      <c r="B6" s="3"/>
      <c r="C6" s="3">
        <v>50</v>
      </c>
      <c r="D6" s="3"/>
      <c r="E6" s="3"/>
      <c r="F6" s="3" t="s">
        <v>124</v>
      </c>
      <c r="G6" s="6">
        <v>0.35</v>
      </c>
      <c r="H6" s="6">
        <v>0.25</v>
      </c>
      <c r="I6" s="3">
        <v>0</v>
      </c>
      <c r="J6" s="6">
        <v>0.4</v>
      </c>
      <c r="K6" s="6">
        <v>0</v>
      </c>
      <c r="L6" s="72" t="s">
        <v>169</v>
      </c>
    </row>
    <row r="7" spans="1:12" x14ac:dyDescent="0.3">
      <c r="A7" s="3"/>
      <c r="B7" s="3"/>
      <c r="C7" s="3"/>
      <c r="D7" s="3"/>
      <c r="E7" s="3"/>
      <c r="F7" s="3"/>
      <c r="G7" s="3"/>
      <c r="H7" s="3"/>
      <c r="I7" s="3"/>
      <c r="J7" s="3"/>
      <c r="K7" s="3"/>
      <c r="L7" s="3"/>
    </row>
    <row r="8" spans="1:12" x14ac:dyDescent="0.3">
      <c r="A8" s="3" t="s">
        <v>125</v>
      </c>
      <c r="B8" s="3"/>
      <c r="C8" s="3">
        <v>50</v>
      </c>
      <c r="D8" s="3"/>
      <c r="E8" s="3"/>
      <c r="F8" s="3" t="s">
        <v>124</v>
      </c>
      <c r="G8" s="6">
        <v>0.3</v>
      </c>
      <c r="H8" s="6">
        <v>0.2</v>
      </c>
      <c r="I8" s="6">
        <v>0.2</v>
      </c>
      <c r="J8" s="6">
        <v>0.3</v>
      </c>
      <c r="K8" s="6">
        <v>0</v>
      </c>
      <c r="L8" s="72" t="s">
        <v>169</v>
      </c>
    </row>
    <row r="9" spans="1:12" x14ac:dyDescent="0.3">
      <c r="A9" s="3"/>
      <c r="B9" s="3"/>
      <c r="C9" s="3"/>
      <c r="D9" s="3"/>
      <c r="E9" s="3"/>
      <c r="F9" s="3"/>
      <c r="G9" s="3"/>
      <c r="H9" s="3"/>
      <c r="I9" s="3"/>
      <c r="J9" s="3"/>
      <c r="K9" s="3"/>
      <c r="L9" s="3"/>
    </row>
    <row r="10" spans="1:12" x14ac:dyDescent="0.3">
      <c r="A10" s="3" t="s">
        <v>119</v>
      </c>
      <c r="B10" s="3"/>
      <c r="C10" s="3">
        <v>30</v>
      </c>
      <c r="D10" s="3"/>
      <c r="E10" s="3"/>
      <c r="F10" s="3" t="s">
        <v>126</v>
      </c>
      <c r="G10" s="6">
        <v>0.4</v>
      </c>
      <c r="H10" s="6">
        <v>0.3</v>
      </c>
      <c r="I10" s="3">
        <v>0</v>
      </c>
      <c r="J10" s="6">
        <v>0.3</v>
      </c>
      <c r="K10" s="6">
        <v>0</v>
      </c>
      <c r="L10" s="72" t="s">
        <v>169</v>
      </c>
    </row>
    <row r="11" spans="1:12" x14ac:dyDescent="0.3">
      <c r="A11" s="3"/>
      <c r="B11" s="3"/>
      <c r="C11" s="3"/>
      <c r="D11" s="3"/>
      <c r="E11" s="3"/>
      <c r="F11" s="3"/>
      <c r="G11" s="3"/>
      <c r="H11" s="3"/>
      <c r="I11" s="3"/>
      <c r="J11" s="3"/>
      <c r="K11" s="3"/>
      <c r="L11" s="3"/>
    </row>
    <row r="12" spans="1:12" x14ac:dyDescent="0.3">
      <c r="A12" s="3" t="s">
        <v>136</v>
      </c>
      <c r="B12" s="6"/>
      <c r="C12" s="73">
        <v>50</v>
      </c>
      <c r="D12" s="3"/>
      <c r="E12" s="3"/>
      <c r="F12" s="3" t="s">
        <v>137</v>
      </c>
      <c r="G12" s="6">
        <v>0.4</v>
      </c>
      <c r="H12" s="3">
        <v>0</v>
      </c>
      <c r="I12" s="3">
        <v>0</v>
      </c>
      <c r="J12" s="6">
        <v>0.4</v>
      </c>
      <c r="K12" s="6">
        <v>0.2</v>
      </c>
      <c r="L12" s="72" t="s">
        <v>169</v>
      </c>
    </row>
    <row r="13" spans="1:12" x14ac:dyDescent="0.3">
      <c r="A13" s="3"/>
      <c r="B13" s="3"/>
      <c r="C13" s="3"/>
      <c r="D13" s="3"/>
      <c r="E13" s="3"/>
      <c r="F13" s="3"/>
      <c r="G13" s="3"/>
      <c r="H13" s="3"/>
      <c r="I13" s="3"/>
      <c r="J13" s="3"/>
      <c r="K13" s="3"/>
      <c r="L13" s="3"/>
    </row>
    <row r="14" spans="1:12" x14ac:dyDescent="0.3">
      <c r="A14" s="3"/>
      <c r="B14" s="3" t="s">
        <v>128</v>
      </c>
      <c r="C14" s="3" t="s">
        <v>130</v>
      </c>
      <c r="D14" s="3" t="s">
        <v>133</v>
      </c>
      <c r="E14" s="3" t="s">
        <v>131</v>
      </c>
      <c r="F14" s="3"/>
      <c r="G14" s="3"/>
      <c r="H14" s="3"/>
      <c r="I14" s="3"/>
      <c r="J14" s="3"/>
      <c r="K14" s="3"/>
      <c r="L14" s="3"/>
    </row>
    <row r="15" spans="1:12" x14ac:dyDescent="0.3">
      <c r="A15" s="3" t="s">
        <v>127</v>
      </c>
      <c r="B15" s="6">
        <v>0.4</v>
      </c>
      <c r="C15" s="6">
        <v>0.4</v>
      </c>
      <c r="D15" s="6">
        <v>0.2</v>
      </c>
      <c r="E15" s="6">
        <v>0</v>
      </c>
      <c r="F15" s="3"/>
      <c r="G15" s="3"/>
      <c r="H15" s="3"/>
      <c r="I15" s="3"/>
      <c r="J15" s="3"/>
      <c r="K15" s="3"/>
      <c r="L15" s="3"/>
    </row>
    <row r="16" spans="1:12" x14ac:dyDescent="0.3">
      <c r="A16" s="3"/>
      <c r="B16" s="3"/>
      <c r="C16" s="3"/>
      <c r="D16" s="3"/>
      <c r="E16" s="3"/>
      <c r="F16" s="3"/>
      <c r="G16" s="3"/>
      <c r="H16" s="3"/>
      <c r="I16" s="3"/>
      <c r="J16" s="3"/>
      <c r="K16" s="3"/>
      <c r="L16" s="3"/>
    </row>
    <row r="17" spans="1:12" x14ac:dyDescent="0.3">
      <c r="A17" s="3" t="s">
        <v>132</v>
      </c>
      <c r="B17" s="6">
        <v>0.35</v>
      </c>
      <c r="C17" s="6">
        <v>0.65</v>
      </c>
      <c r="D17" s="3">
        <v>0</v>
      </c>
      <c r="E17" s="3">
        <v>0</v>
      </c>
      <c r="F17" s="3" t="s">
        <v>135</v>
      </c>
      <c r="G17" s="3"/>
      <c r="H17" s="3"/>
      <c r="I17" s="3"/>
      <c r="J17" s="3"/>
      <c r="K17" s="3"/>
      <c r="L17" s="3"/>
    </row>
    <row r="18" spans="1:12" x14ac:dyDescent="0.3">
      <c r="A18" s="3"/>
      <c r="B18" s="3"/>
      <c r="C18" s="3"/>
      <c r="D18" s="3"/>
      <c r="E18" s="3"/>
      <c r="F18" s="3"/>
      <c r="G18" s="3"/>
      <c r="H18" s="3"/>
      <c r="I18" s="3"/>
      <c r="J18" s="3"/>
      <c r="K18" s="3"/>
      <c r="L18" s="3"/>
    </row>
    <row r="19" spans="1:12" x14ac:dyDescent="0.3">
      <c r="A19" s="3" t="s">
        <v>132</v>
      </c>
      <c r="B19" s="6">
        <v>0.35</v>
      </c>
      <c r="C19" s="6">
        <v>0.5</v>
      </c>
      <c r="D19" s="3">
        <v>0</v>
      </c>
      <c r="E19" s="6">
        <v>0.15</v>
      </c>
      <c r="F19" s="3" t="s">
        <v>134</v>
      </c>
      <c r="G19" s="3"/>
      <c r="H19" s="3"/>
      <c r="I19" s="3"/>
      <c r="J19" s="3"/>
      <c r="K19" s="3"/>
      <c r="L19" s="3"/>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Incentive</vt:lpstr>
      <vt:lpstr>Bhishi New</vt:lpstr>
      <vt:lpstr>Other Incentive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2020-06-25T09:29:11Z</cp:lastPrinted>
  <dcterms:created xsi:type="dcterms:W3CDTF">2020-02-26T12:40:37Z</dcterms:created>
  <dcterms:modified xsi:type="dcterms:W3CDTF">2020-09-11T11:52:47Z</dcterms:modified>
</cp:coreProperties>
</file>